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codeName="ThisWorkbook" defaultThemeVersion="124226"/>
  <mc:AlternateContent xmlns:mc="http://schemas.openxmlformats.org/markup-compatibility/2006">
    <mc:Choice Requires="x15">
      <x15ac:absPath xmlns:x15ac="http://schemas.microsoft.com/office/spreadsheetml/2010/11/ac" url="/Users/matalynneshuttleworth/Desktop/Noble Inspections/"/>
    </mc:Choice>
  </mc:AlternateContent>
  <xr:revisionPtr revIDLastSave="0" documentId="8_{872493BB-B0BC-B44C-A0EC-24DE5A1C5D51}" xr6:coauthVersionLast="47" xr6:coauthVersionMax="47" xr10:uidLastSave="{00000000-0000-0000-0000-000000000000}"/>
  <bookViews>
    <workbookView xWindow="0" yWindow="0" windowWidth="28800" windowHeight="18000" xr2:uid="{00000000-000D-0000-FFFF-FFFF00000000}"/>
  </bookViews>
  <sheets>
    <sheet name="Read Me" sheetId="5" r:id="rId1"/>
    <sheet name="Rental Calculator" sheetId="1" r:id="rId2"/>
    <sheet name="NoExtra" sheetId="6" state="hidden" r:id="rId3"/>
  </sheets>
  <definedNames>
    <definedName name="chart_balance">OFFSET('Rental Calculator'!$J$61,2,0,payments,1)</definedName>
    <definedName name="chart_balance_noextra" localSheetId="2">OFFSET(NoExtra!$G$2,2,0,nper,1)</definedName>
    <definedName name="chart_balance_noextra">OFFSET(#REF!,2,0,nper,1)</definedName>
    <definedName name="chart_date">OFFSET('Rental Calculator'!$C$61,2,0,nper,1)</definedName>
    <definedName name="chart_date_noextra" localSheetId="2">OFFSET(NoExtra!$B$2,2,0,nper,1)</definedName>
    <definedName name="chart_date_noextra">OFFSET(#REF!,2,0,nper,1)</definedName>
    <definedName name="chart_nper">ROW(OFFSET('Rental Calculator'!$B$2,0,0,nper,1))</definedName>
    <definedName name="chart_ratehist">OFFSET('Rental Calculator'!$D$61,2,0,payments,1)</definedName>
    <definedName name="chart_taxreturned">OFFSET('Rental Calculator'!$M$61,2,0,payments,1)</definedName>
    <definedName name="compound_period">INDEX({2,12},MATCH('Rental Calculator'!$E$12,compound_periods,0))</definedName>
    <definedName name="compound_periods">{"Semi-Annually";"Monthly"}</definedName>
    <definedName name="CP">INDEX({2,12},MATCH('Rental Calculator'!$E$12,compound_periods,0))</definedName>
    <definedName name="d">'Rental Calculator'!$E$11</definedName>
    <definedName name="fpdate">'Rental Calculator'!$E$11</definedName>
    <definedName name="frequency">{"Monthly";"Semi-Monthly";"Bi-Weekly";"Weekly";"Acc Bi-Weekly";"Acc Weekly"}</definedName>
    <definedName name="int">'Rental Calculator'!$E$26</definedName>
    <definedName name="loan_amount">'Rental Calculator'!$E$5</definedName>
    <definedName name="monthly_payment">-PMT((((1+'Rental Calculator'!A1048572/CP)^(CP/12))-1),term*12,loan_amount)</definedName>
    <definedName name="months_per_period">INDEX({1,0.5,0.5,0.25,0.5,0.25},MATCH('Rental Calculator'!$E$13,frequency,0))</definedName>
    <definedName name="nper">term*periods_per_year</definedName>
    <definedName name="payment">'Rental Calculator'!$E$14</definedName>
    <definedName name="payments">MAX('Rental Calculator'!$B$63:$B$1622)</definedName>
    <definedName name="periods_per_year">INDEX({12,24,26,52,26,52},MATCH('Rental Calculator'!$E$13,frequency,0))</definedName>
    <definedName name="ppy">periods_per_year</definedName>
    <definedName name="_xlnm.Print_Area" localSheetId="1">'Rental Calculator'!$A$1:$AA$51</definedName>
    <definedName name="solver_adj" localSheetId="1" hidden="1">'Rental Calculator'!$N$7</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'Rental Calculator'!$R$48</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0</definedName>
    <definedName name="solver_ver" localSheetId="1" hidden="1">3</definedName>
    <definedName name="start_rate">'Rental Calculator'!$E$7</definedName>
    <definedName name="term">'Rental Calculator'!$E$8</definedName>
    <definedName name="valuevx">42.314159</definedName>
    <definedName name="variable">IF('Rental Calculator'!$I$15="Variable Rate",TRUE,FALSE)</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1" l="1"/>
  <c r="N23" i="1" s="1"/>
  <c r="N6" i="1"/>
  <c r="G3" i="6"/>
  <c r="A4" i="6" s="1"/>
  <c r="E21" i="1"/>
  <c r="B4" i="6" l="1"/>
  <c r="C4" i="6"/>
  <c r="D4" i="6" s="1"/>
  <c r="E4" i="6" l="1"/>
  <c r="F4" i="6" s="1"/>
  <c r="G4" i="6" s="1"/>
  <c r="A5" i="6" s="1"/>
  <c r="C5" i="6" s="1"/>
  <c r="D5" i="6" s="1"/>
  <c r="E5" i="6" l="1"/>
  <c r="F5" i="6" s="1"/>
  <c r="G5" i="6" s="1"/>
  <c r="A6" i="6" s="1"/>
  <c r="C6" i="6" s="1"/>
  <c r="D6" i="6" s="1"/>
  <c r="E6" i="6" s="1"/>
  <c r="F6" i="6" s="1"/>
  <c r="G6" i="6" s="1"/>
  <c r="A7" i="6" s="1"/>
  <c r="B5" i="6"/>
  <c r="E20" i="1"/>
  <c r="E19" i="1"/>
  <c r="B6" i="6" l="1"/>
  <c r="C7" i="6"/>
  <c r="D7" i="6" s="1"/>
  <c r="E7" i="6" s="1"/>
  <c r="F7" i="6" s="1"/>
  <c r="G7" i="6" s="1"/>
  <c r="A8" i="6" s="1"/>
  <c r="B7" i="6"/>
  <c r="S29" i="1"/>
  <c r="N33" i="1"/>
  <c r="B8" i="6" l="1"/>
  <c r="C8" i="6"/>
  <c r="D8" i="6" s="1"/>
  <c r="N27" i="1"/>
  <c r="E8" i="6" l="1"/>
  <c r="F8" i="6" s="1"/>
  <c r="G8" i="6" s="1"/>
  <c r="A9" i="6" s="1"/>
  <c r="C9" i="6" s="1"/>
  <c r="D9" i="6" s="1"/>
  <c r="E9" i="6" s="1"/>
  <c r="F9" i="6" s="1"/>
  <c r="G9" i="6" s="1"/>
  <c r="A10" i="6" s="1"/>
  <c r="S33" i="1"/>
  <c r="S28" i="1"/>
  <c r="N32" i="1"/>
  <c r="N34" i="1"/>
  <c r="B9" i="6" l="1"/>
  <c r="C10" i="6"/>
  <c r="D10" i="6" s="1"/>
  <c r="E10" i="6" s="1"/>
  <c r="F10" i="6" s="1"/>
  <c r="G10" i="6" s="1"/>
  <c r="A11" i="6" s="1"/>
  <c r="B10" i="6"/>
  <c r="S30" i="1"/>
  <c r="J62" i="1"/>
  <c r="B63" i="1" s="1"/>
  <c r="S24" i="1"/>
  <c r="P20" i="1"/>
  <c r="N12" i="1"/>
  <c r="S17" i="1"/>
  <c r="E14" i="1"/>
  <c r="F12" i="1"/>
  <c r="D14" i="1"/>
  <c r="B11" i="6" l="1"/>
  <c r="C11" i="6"/>
  <c r="D11" i="6" s="1"/>
  <c r="E11" i="6" s="1"/>
  <c r="F11" i="6" s="1"/>
  <c r="G11" i="6" s="1"/>
  <c r="A12" i="6" s="1"/>
  <c r="E22" i="1"/>
  <c r="I33" i="1"/>
  <c r="I34" i="1" s="1"/>
  <c r="I35" i="1" s="1"/>
  <c r="K63" i="1"/>
  <c r="D63" i="1"/>
  <c r="E63" i="1" s="1"/>
  <c r="C63" i="1"/>
  <c r="B12" i="6" l="1"/>
  <c r="C12" i="6"/>
  <c r="D12" i="6" s="1"/>
  <c r="E12" i="6" s="1"/>
  <c r="F12" i="6" s="1"/>
  <c r="G12" i="6" s="1"/>
  <c r="A13" i="6" s="1"/>
  <c r="P63" i="1"/>
  <c r="F63" i="1"/>
  <c r="G63" i="1" s="1"/>
  <c r="L63" i="1"/>
  <c r="M63" i="1" s="1"/>
  <c r="C13" i="6" l="1"/>
  <c r="D13" i="6" s="1"/>
  <c r="E13" i="6" s="1"/>
  <c r="F13" i="6" s="1"/>
  <c r="G13" i="6" s="1"/>
  <c r="A14" i="6" s="1"/>
  <c r="B13" i="6"/>
  <c r="I63" i="1"/>
  <c r="N63" i="1" s="1"/>
  <c r="C14" i="6" l="1"/>
  <c r="D14" i="6" s="1"/>
  <c r="E14" i="6" s="1"/>
  <c r="F14" i="6" s="1"/>
  <c r="G14" i="6" s="1"/>
  <c r="A15" i="6" s="1"/>
  <c r="B14" i="6"/>
  <c r="J63" i="1"/>
  <c r="B64" i="1" s="1"/>
  <c r="C15" i="6" l="1"/>
  <c r="D15" i="6" s="1"/>
  <c r="E15" i="6" s="1"/>
  <c r="F15" i="6" s="1"/>
  <c r="G15" i="6" s="1"/>
  <c r="A16" i="6" s="1"/>
  <c r="B15" i="6"/>
  <c r="C64" i="1"/>
  <c r="D64" i="1"/>
  <c r="E64" i="1" s="1"/>
  <c r="F64" i="1" s="1"/>
  <c r="K64" i="1"/>
  <c r="B16" i="6" l="1"/>
  <c r="C16" i="6"/>
  <c r="D16" i="6" s="1"/>
  <c r="E16" i="6" s="1"/>
  <c r="F16" i="6" s="1"/>
  <c r="G16" i="6" s="1"/>
  <c r="A17" i="6" s="1"/>
  <c r="P64" i="1"/>
  <c r="L64" i="1"/>
  <c r="M64" i="1" s="1"/>
  <c r="G64" i="1"/>
  <c r="C17" i="6" l="1"/>
  <c r="D17" i="6" s="1"/>
  <c r="E17" i="6" s="1"/>
  <c r="F17" i="6" s="1"/>
  <c r="G17" i="6" s="1"/>
  <c r="A18" i="6" s="1"/>
  <c r="B17" i="6"/>
  <c r="I64" i="1"/>
  <c r="N64" i="1" s="1"/>
  <c r="C18" i="6" l="1"/>
  <c r="D18" i="6" s="1"/>
  <c r="E18" i="6" s="1"/>
  <c r="F18" i="6" s="1"/>
  <c r="G18" i="6" s="1"/>
  <c r="A19" i="6" s="1"/>
  <c r="B18" i="6"/>
  <c r="J64" i="1"/>
  <c r="B65" i="1" s="1"/>
  <c r="B19" i="6" l="1"/>
  <c r="C19" i="6"/>
  <c r="D19" i="6" s="1"/>
  <c r="E19" i="6" s="1"/>
  <c r="F19" i="6" s="1"/>
  <c r="G19" i="6" s="1"/>
  <c r="A20" i="6" s="1"/>
  <c r="D65" i="1"/>
  <c r="E65" i="1" s="1"/>
  <c r="L65" i="1" s="1"/>
  <c r="C65" i="1"/>
  <c r="K65" i="1"/>
  <c r="B20" i="6" l="1"/>
  <c r="C20" i="6"/>
  <c r="D20" i="6" s="1"/>
  <c r="E20" i="6" s="1"/>
  <c r="F20" i="6" s="1"/>
  <c r="G20" i="6" s="1"/>
  <c r="A21" i="6" s="1"/>
  <c r="P65" i="1"/>
  <c r="F65" i="1"/>
  <c r="G65" i="1" s="1"/>
  <c r="M65" i="1"/>
  <c r="C21" i="6" l="1"/>
  <c r="D21" i="6" s="1"/>
  <c r="E21" i="6" s="1"/>
  <c r="F21" i="6" s="1"/>
  <c r="G21" i="6" s="1"/>
  <c r="A22" i="6" s="1"/>
  <c r="B21" i="6"/>
  <c r="I65" i="1"/>
  <c r="N65" i="1" s="1"/>
  <c r="C22" i="6" l="1"/>
  <c r="D22" i="6" s="1"/>
  <c r="E22" i="6" s="1"/>
  <c r="F22" i="6" s="1"/>
  <c r="G22" i="6" s="1"/>
  <c r="A23" i="6" s="1"/>
  <c r="B22" i="6"/>
  <c r="J65" i="1"/>
  <c r="B66" i="1" s="1"/>
  <c r="B23" i="6" l="1"/>
  <c r="C23" i="6"/>
  <c r="D23" i="6" s="1"/>
  <c r="E23" i="6" s="1"/>
  <c r="F23" i="6" s="1"/>
  <c r="G23" i="6" s="1"/>
  <c r="A24" i="6" s="1"/>
  <c r="D66" i="1"/>
  <c r="E66" i="1" s="1"/>
  <c r="L66" i="1" s="1"/>
  <c r="K66" i="1"/>
  <c r="C66" i="1"/>
  <c r="B24" i="6" l="1"/>
  <c r="C24" i="6"/>
  <c r="D24" i="6" s="1"/>
  <c r="E24" i="6" s="1"/>
  <c r="F24" i="6" s="1"/>
  <c r="G24" i="6" s="1"/>
  <c r="A25" i="6" s="1"/>
  <c r="F66" i="1"/>
  <c r="G66" i="1" s="1"/>
  <c r="I66" i="1" s="1"/>
  <c r="N66" i="1" s="1"/>
  <c r="P66" i="1"/>
  <c r="M66" i="1"/>
  <c r="C25" i="6" l="1"/>
  <c r="D25" i="6" s="1"/>
  <c r="E25" i="6" s="1"/>
  <c r="F25" i="6" s="1"/>
  <c r="G25" i="6" s="1"/>
  <c r="A26" i="6" s="1"/>
  <c r="B25" i="6"/>
  <c r="J66" i="1"/>
  <c r="B67" i="1" s="1"/>
  <c r="C26" i="6" l="1"/>
  <c r="D26" i="6" s="1"/>
  <c r="E26" i="6" s="1"/>
  <c r="F26" i="6" s="1"/>
  <c r="G26" i="6" s="1"/>
  <c r="A27" i="6" s="1"/>
  <c r="B26" i="6"/>
  <c r="K67" i="1"/>
  <c r="C67" i="1"/>
  <c r="D67" i="1"/>
  <c r="E67" i="1" s="1"/>
  <c r="C27" i="6" l="1"/>
  <c r="D27" i="6" s="1"/>
  <c r="E27" i="6" s="1"/>
  <c r="F27" i="6" s="1"/>
  <c r="G27" i="6" s="1"/>
  <c r="A28" i="6" s="1"/>
  <c r="B27" i="6"/>
  <c r="P67" i="1"/>
  <c r="L67" i="1"/>
  <c r="F67" i="1"/>
  <c r="B28" i="6" l="1"/>
  <c r="C28" i="6"/>
  <c r="D28" i="6" s="1"/>
  <c r="E28" i="6" s="1"/>
  <c r="F28" i="6" s="1"/>
  <c r="G28" i="6" s="1"/>
  <c r="A29" i="6" s="1"/>
  <c r="G67" i="1"/>
  <c r="I67" i="1" s="1"/>
  <c r="N67" i="1" s="1"/>
  <c r="M67" i="1"/>
  <c r="C29" i="6" l="1"/>
  <c r="D29" i="6" s="1"/>
  <c r="E29" i="6" s="1"/>
  <c r="F29" i="6" s="1"/>
  <c r="G29" i="6" s="1"/>
  <c r="A30" i="6" s="1"/>
  <c r="B29" i="6"/>
  <c r="J67" i="1"/>
  <c r="B68" i="1" s="1"/>
  <c r="C30" i="6" l="1"/>
  <c r="D30" i="6" s="1"/>
  <c r="E30" i="6" s="1"/>
  <c r="F30" i="6" s="1"/>
  <c r="G30" i="6" s="1"/>
  <c r="A31" i="6" s="1"/>
  <c r="B30" i="6"/>
  <c r="D68" i="1"/>
  <c r="E68" i="1" s="1"/>
  <c r="K68" i="1"/>
  <c r="C68" i="1"/>
  <c r="B31" i="6" l="1"/>
  <c r="C31" i="6"/>
  <c r="D31" i="6" s="1"/>
  <c r="E31" i="6" s="1"/>
  <c r="F31" i="6" s="1"/>
  <c r="G31" i="6" s="1"/>
  <c r="A32" i="6" s="1"/>
  <c r="P68" i="1"/>
  <c r="F68" i="1"/>
  <c r="L68" i="1"/>
  <c r="M68" i="1" s="1"/>
  <c r="B32" i="6" l="1"/>
  <c r="C32" i="6"/>
  <c r="D32" i="6" s="1"/>
  <c r="E32" i="6" s="1"/>
  <c r="F32" i="6" s="1"/>
  <c r="G32" i="6" s="1"/>
  <c r="A33" i="6" s="1"/>
  <c r="G68" i="1"/>
  <c r="I68" i="1" s="1"/>
  <c r="N68" i="1" s="1"/>
  <c r="C33" i="6" l="1"/>
  <c r="D33" i="6" s="1"/>
  <c r="E33" i="6" s="1"/>
  <c r="F33" i="6" s="1"/>
  <c r="G33" i="6" s="1"/>
  <c r="A34" i="6" s="1"/>
  <c r="B33" i="6"/>
  <c r="J68" i="1"/>
  <c r="B69" i="1" s="1"/>
  <c r="C34" i="6" l="1"/>
  <c r="D34" i="6" s="1"/>
  <c r="E34" i="6" s="1"/>
  <c r="F34" i="6" s="1"/>
  <c r="G34" i="6" s="1"/>
  <c r="A35" i="6" s="1"/>
  <c r="B34" i="6"/>
  <c r="K69" i="1"/>
  <c r="D69" i="1"/>
  <c r="E69" i="1" s="1"/>
  <c r="L69" i="1" s="1"/>
  <c r="M69" i="1" s="1"/>
  <c r="C69" i="1"/>
  <c r="C35" i="6" l="1"/>
  <c r="D35" i="6" s="1"/>
  <c r="E35" i="6" s="1"/>
  <c r="F35" i="6" s="1"/>
  <c r="G35" i="6" s="1"/>
  <c r="A36" i="6" s="1"/>
  <c r="B35" i="6"/>
  <c r="P69" i="1"/>
  <c r="F69" i="1"/>
  <c r="G69" i="1" s="1"/>
  <c r="B36" i="6" l="1"/>
  <c r="C36" i="6"/>
  <c r="D36" i="6" s="1"/>
  <c r="E36" i="6" s="1"/>
  <c r="F36" i="6" s="1"/>
  <c r="G36" i="6" s="1"/>
  <c r="A37" i="6" s="1"/>
  <c r="I69" i="1"/>
  <c r="C37" i="6" l="1"/>
  <c r="D37" i="6" s="1"/>
  <c r="E37" i="6" s="1"/>
  <c r="F37" i="6" s="1"/>
  <c r="G37" i="6" s="1"/>
  <c r="A38" i="6" s="1"/>
  <c r="B37" i="6"/>
  <c r="J69" i="1"/>
  <c r="B70" i="1" s="1"/>
  <c r="N69" i="1"/>
  <c r="C38" i="6" l="1"/>
  <c r="D38" i="6" s="1"/>
  <c r="E38" i="6" s="1"/>
  <c r="F38" i="6" s="1"/>
  <c r="G38" i="6" s="1"/>
  <c r="A39" i="6" s="1"/>
  <c r="B38" i="6"/>
  <c r="K70" i="1"/>
  <c r="P70" i="1" s="1"/>
  <c r="D70" i="1"/>
  <c r="E70" i="1" s="1"/>
  <c r="F70" i="1" s="1"/>
  <c r="G70" i="1" s="1"/>
  <c r="I70" i="1" s="1"/>
  <c r="J70" i="1" s="1"/>
  <c r="B71" i="1" s="1"/>
  <c r="C70" i="1"/>
  <c r="B39" i="6" l="1"/>
  <c r="C39" i="6"/>
  <c r="D39" i="6" s="1"/>
  <c r="E39" i="6" s="1"/>
  <c r="F39" i="6" s="1"/>
  <c r="G39" i="6" s="1"/>
  <c r="A40" i="6" s="1"/>
  <c r="D71" i="1"/>
  <c r="E71" i="1" s="1"/>
  <c r="F71" i="1" s="1"/>
  <c r="L70" i="1"/>
  <c r="M70" i="1" s="1"/>
  <c r="C71" i="1"/>
  <c r="K71" i="1"/>
  <c r="N70" i="1"/>
  <c r="B40" i="6" l="1"/>
  <c r="C40" i="6"/>
  <c r="D40" i="6" s="1"/>
  <c r="E40" i="6" s="1"/>
  <c r="F40" i="6" s="1"/>
  <c r="G40" i="6" s="1"/>
  <c r="A41" i="6" s="1"/>
  <c r="L71" i="1"/>
  <c r="M71" i="1" s="1"/>
  <c r="P71" i="1"/>
  <c r="G71" i="1"/>
  <c r="I71" i="1" s="1"/>
  <c r="N71" i="1" s="1"/>
  <c r="C41" i="6" l="1"/>
  <c r="D41" i="6" s="1"/>
  <c r="E41" i="6" s="1"/>
  <c r="F41" i="6" s="1"/>
  <c r="G41" i="6" s="1"/>
  <c r="A42" i="6" s="1"/>
  <c r="B41" i="6"/>
  <c r="J71" i="1"/>
  <c r="B72" i="1" s="1"/>
  <c r="C42" i="6" l="1"/>
  <c r="D42" i="6" s="1"/>
  <c r="E42" i="6" s="1"/>
  <c r="F42" i="6" s="1"/>
  <c r="G42" i="6" s="1"/>
  <c r="A43" i="6" s="1"/>
  <c r="B42" i="6"/>
  <c r="D72" i="1"/>
  <c r="E72" i="1" s="1"/>
  <c r="L72" i="1" s="1"/>
  <c r="M72" i="1" s="1"/>
  <c r="C72" i="1"/>
  <c r="K72" i="1"/>
  <c r="B43" i="6" l="1"/>
  <c r="C43" i="6"/>
  <c r="D43" i="6" s="1"/>
  <c r="E43" i="6" s="1"/>
  <c r="F43" i="6" s="1"/>
  <c r="G43" i="6" s="1"/>
  <c r="A44" i="6" s="1"/>
  <c r="F72" i="1"/>
  <c r="G72" i="1" s="1"/>
  <c r="I72" i="1" s="1"/>
  <c r="N72" i="1" s="1"/>
  <c r="P72" i="1"/>
  <c r="B44" i="6" l="1"/>
  <c r="C44" i="6"/>
  <c r="D44" i="6" s="1"/>
  <c r="E44" i="6" s="1"/>
  <c r="F44" i="6" s="1"/>
  <c r="G44" i="6" s="1"/>
  <c r="A45" i="6" s="1"/>
  <c r="J72" i="1"/>
  <c r="B73" i="1" s="1"/>
  <c r="C45" i="6" l="1"/>
  <c r="D45" i="6" s="1"/>
  <c r="E45" i="6" s="1"/>
  <c r="F45" i="6" s="1"/>
  <c r="G45" i="6" s="1"/>
  <c r="A46" i="6" s="1"/>
  <c r="B45" i="6"/>
  <c r="C73" i="1"/>
  <c r="D73" i="1"/>
  <c r="E73" i="1" s="1"/>
  <c r="F73" i="1" s="1"/>
  <c r="G73" i="1" s="1"/>
  <c r="K73" i="1"/>
  <c r="C46" i="6" l="1"/>
  <c r="D46" i="6" s="1"/>
  <c r="E46" i="6" s="1"/>
  <c r="F46" i="6" s="1"/>
  <c r="G46" i="6" s="1"/>
  <c r="A47" i="6" s="1"/>
  <c r="B46" i="6"/>
  <c r="P73" i="1"/>
  <c r="L73" i="1"/>
  <c r="M73" i="1" s="1"/>
  <c r="I73" i="1"/>
  <c r="N73" i="1" s="1"/>
  <c r="B47" i="6" l="1"/>
  <c r="C47" i="6"/>
  <c r="D47" i="6" s="1"/>
  <c r="E47" i="6" s="1"/>
  <c r="F47" i="6" s="1"/>
  <c r="G47" i="6" s="1"/>
  <c r="A48" i="6" s="1"/>
  <c r="J73" i="1"/>
  <c r="B74" i="1" s="1"/>
  <c r="B48" i="6" l="1"/>
  <c r="C48" i="6"/>
  <c r="D48" i="6" s="1"/>
  <c r="E48" i="6" s="1"/>
  <c r="F48" i="6" s="1"/>
  <c r="G48" i="6" s="1"/>
  <c r="A49" i="6" s="1"/>
  <c r="K74" i="1"/>
  <c r="D74" i="1"/>
  <c r="E74" i="1" s="1"/>
  <c r="F74" i="1" s="1"/>
  <c r="G74" i="1" s="1"/>
  <c r="I74" i="1" s="1"/>
  <c r="J74" i="1" s="1"/>
  <c r="C74" i="1"/>
  <c r="I6" i="1" s="1"/>
  <c r="C49" i="6" l="1"/>
  <c r="D49" i="6" s="1"/>
  <c r="E49" i="6" s="1"/>
  <c r="F49" i="6" s="1"/>
  <c r="G49" i="6" s="1"/>
  <c r="A50" i="6" s="1"/>
  <c r="B49" i="6"/>
  <c r="N74" i="1"/>
  <c r="I7" i="1"/>
  <c r="L74" i="1"/>
  <c r="M74" i="1" s="1"/>
  <c r="I8" i="1"/>
  <c r="B75" i="1"/>
  <c r="I9" i="1"/>
  <c r="C50" i="6" l="1"/>
  <c r="D50" i="6" s="1"/>
  <c r="E50" i="6" s="1"/>
  <c r="F50" i="6" s="1"/>
  <c r="G50" i="6" s="1"/>
  <c r="A51" i="6" s="1"/>
  <c r="B50" i="6"/>
  <c r="P74" i="1"/>
  <c r="D75" i="1"/>
  <c r="E75" i="1" s="1"/>
  <c r="K75" i="1"/>
  <c r="C75" i="1"/>
  <c r="C51" i="6" l="1"/>
  <c r="D51" i="6" s="1"/>
  <c r="E51" i="6" s="1"/>
  <c r="F51" i="6" s="1"/>
  <c r="G51" i="6" s="1"/>
  <c r="A52" i="6" s="1"/>
  <c r="B51" i="6"/>
  <c r="P75" i="1"/>
  <c r="L75" i="1"/>
  <c r="M75" i="1" s="1"/>
  <c r="F75" i="1"/>
  <c r="B52" i="6" l="1"/>
  <c r="C52" i="6"/>
  <c r="D52" i="6" s="1"/>
  <c r="E52" i="6" s="1"/>
  <c r="F52" i="6" s="1"/>
  <c r="G52" i="6" s="1"/>
  <c r="A53" i="6" s="1"/>
  <c r="G75" i="1"/>
  <c r="C53" i="6" l="1"/>
  <c r="D53" i="6" s="1"/>
  <c r="E53" i="6" s="1"/>
  <c r="F53" i="6" s="1"/>
  <c r="G53" i="6" s="1"/>
  <c r="A54" i="6" s="1"/>
  <c r="B53" i="6"/>
  <c r="I75" i="1"/>
  <c r="N75" i="1" s="1"/>
  <c r="C54" i="6" l="1"/>
  <c r="D54" i="6" s="1"/>
  <c r="E54" i="6" s="1"/>
  <c r="F54" i="6" s="1"/>
  <c r="G54" i="6" s="1"/>
  <c r="A55" i="6" s="1"/>
  <c r="B54" i="6"/>
  <c r="J75" i="1"/>
  <c r="B76" i="1" s="1"/>
  <c r="B55" i="6" l="1"/>
  <c r="C55" i="6"/>
  <c r="D55" i="6" s="1"/>
  <c r="E55" i="6" s="1"/>
  <c r="F55" i="6" s="1"/>
  <c r="G55" i="6" s="1"/>
  <c r="A56" i="6" s="1"/>
  <c r="D76" i="1"/>
  <c r="E76" i="1" s="1"/>
  <c r="F76" i="1" s="1"/>
  <c r="G76" i="1" s="1"/>
  <c r="K76" i="1"/>
  <c r="C76" i="1"/>
  <c r="B56" i="6" l="1"/>
  <c r="C56" i="6"/>
  <c r="D56" i="6" s="1"/>
  <c r="E56" i="6" s="1"/>
  <c r="F56" i="6" s="1"/>
  <c r="G56" i="6" s="1"/>
  <c r="A57" i="6" s="1"/>
  <c r="I76" i="1"/>
  <c r="J76" i="1" s="1"/>
  <c r="B77" i="1" s="1"/>
  <c r="L76" i="1"/>
  <c r="M76" i="1" s="1"/>
  <c r="P76" i="1"/>
  <c r="C57" i="6" l="1"/>
  <c r="D57" i="6" s="1"/>
  <c r="E57" i="6" s="1"/>
  <c r="F57" i="6" s="1"/>
  <c r="G57" i="6" s="1"/>
  <c r="A58" i="6" s="1"/>
  <c r="B57" i="6"/>
  <c r="N76" i="1"/>
  <c r="C77" i="1"/>
  <c r="D77" i="1"/>
  <c r="E77" i="1" s="1"/>
  <c r="L77" i="1" s="1"/>
  <c r="M77" i="1" s="1"/>
  <c r="K77" i="1"/>
  <c r="C58" i="6" l="1"/>
  <c r="D58" i="6" s="1"/>
  <c r="E58" i="6" s="1"/>
  <c r="F58" i="6" s="1"/>
  <c r="G58" i="6" s="1"/>
  <c r="A59" i="6" s="1"/>
  <c r="B58" i="6"/>
  <c r="F77" i="1"/>
  <c r="G77" i="1" s="1"/>
  <c r="I77" i="1" s="1"/>
  <c r="P77" i="1"/>
  <c r="C59" i="6" l="1"/>
  <c r="D59" i="6" s="1"/>
  <c r="E59" i="6" s="1"/>
  <c r="F59" i="6" s="1"/>
  <c r="G59" i="6" s="1"/>
  <c r="A60" i="6" s="1"/>
  <c r="B59" i="6"/>
  <c r="J77" i="1"/>
  <c r="B78" i="1" s="1"/>
  <c r="N77" i="1"/>
  <c r="B60" i="6" l="1"/>
  <c r="C60" i="6"/>
  <c r="D60" i="6" s="1"/>
  <c r="E60" i="6" s="1"/>
  <c r="F60" i="6" s="1"/>
  <c r="G60" i="6" s="1"/>
  <c r="A61" i="6" s="1"/>
  <c r="D78" i="1"/>
  <c r="E78" i="1" s="1"/>
  <c r="L78" i="1" s="1"/>
  <c r="M78" i="1" s="1"/>
  <c r="K78" i="1"/>
  <c r="P78" i="1" s="1"/>
  <c r="C78" i="1"/>
  <c r="C61" i="6" l="1"/>
  <c r="D61" i="6" s="1"/>
  <c r="E61" i="6" s="1"/>
  <c r="F61" i="6" s="1"/>
  <c r="G61" i="6" s="1"/>
  <c r="A62" i="6" s="1"/>
  <c r="B61" i="6"/>
  <c r="F78" i="1"/>
  <c r="G78" i="1" s="1"/>
  <c r="C62" i="6" l="1"/>
  <c r="D62" i="6" s="1"/>
  <c r="E62" i="6" s="1"/>
  <c r="F62" i="6" s="1"/>
  <c r="G62" i="6" s="1"/>
  <c r="A63" i="6" s="1"/>
  <c r="B62" i="6"/>
  <c r="I78" i="1"/>
  <c r="J78" i="1" s="1"/>
  <c r="B79" i="1" s="1"/>
  <c r="C79" i="1" s="1"/>
  <c r="C63" i="6" l="1"/>
  <c r="D63" i="6" s="1"/>
  <c r="E63" i="6" s="1"/>
  <c r="F63" i="6" s="1"/>
  <c r="G63" i="6" s="1"/>
  <c r="A64" i="6" s="1"/>
  <c r="B63" i="6"/>
  <c r="N78" i="1"/>
  <c r="D79" i="1"/>
  <c r="E79" i="1" s="1"/>
  <c r="L79" i="1" s="1"/>
  <c r="M79" i="1" s="1"/>
  <c r="K79" i="1"/>
  <c r="P79" i="1" s="1"/>
  <c r="B64" i="6" l="1"/>
  <c r="C64" i="6"/>
  <c r="D64" i="6" s="1"/>
  <c r="E64" i="6" s="1"/>
  <c r="F64" i="6" s="1"/>
  <c r="G64" i="6" s="1"/>
  <c r="A65" i="6" s="1"/>
  <c r="F79" i="1"/>
  <c r="G79" i="1" s="1"/>
  <c r="C65" i="6" l="1"/>
  <c r="D65" i="6" s="1"/>
  <c r="E65" i="6" s="1"/>
  <c r="F65" i="6" s="1"/>
  <c r="G65" i="6" s="1"/>
  <c r="A66" i="6" s="1"/>
  <c r="B65" i="6"/>
  <c r="I79" i="1"/>
  <c r="N79" i="1" s="1"/>
  <c r="C66" i="6" l="1"/>
  <c r="D66" i="6" s="1"/>
  <c r="E66" i="6" s="1"/>
  <c r="F66" i="6" s="1"/>
  <c r="G66" i="6" s="1"/>
  <c r="A67" i="6" s="1"/>
  <c r="B66" i="6"/>
  <c r="J79" i="1"/>
  <c r="B80" i="1" s="1"/>
  <c r="D80" i="1" s="1"/>
  <c r="E80" i="1" s="1"/>
  <c r="L80" i="1" s="1"/>
  <c r="M80" i="1" s="1"/>
  <c r="B67" i="6" l="1"/>
  <c r="C67" i="6"/>
  <c r="D67" i="6" s="1"/>
  <c r="E67" i="6" s="1"/>
  <c r="F67" i="6" s="1"/>
  <c r="G67" i="6" s="1"/>
  <c r="A68" i="6" s="1"/>
  <c r="C80" i="1"/>
  <c r="K80" i="1"/>
  <c r="P80" i="1" s="1"/>
  <c r="F80" i="1"/>
  <c r="G80" i="1" s="1"/>
  <c r="I80" i="1" s="1"/>
  <c r="B68" i="6" l="1"/>
  <c r="C68" i="6"/>
  <c r="D68" i="6" s="1"/>
  <c r="E68" i="6" s="1"/>
  <c r="F68" i="6" s="1"/>
  <c r="G68" i="6" s="1"/>
  <c r="A69" i="6" s="1"/>
  <c r="N80" i="1"/>
  <c r="J80" i="1"/>
  <c r="B81" i="1" s="1"/>
  <c r="C69" i="6" l="1"/>
  <c r="D69" i="6" s="1"/>
  <c r="E69" i="6" s="1"/>
  <c r="F69" i="6" s="1"/>
  <c r="G69" i="6" s="1"/>
  <c r="A70" i="6" s="1"/>
  <c r="B69" i="6"/>
  <c r="D81" i="1"/>
  <c r="E81" i="1" s="1"/>
  <c r="L81" i="1" s="1"/>
  <c r="M81" i="1" s="1"/>
  <c r="C81" i="1"/>
  <c r="K81" i="1"/>
  <c r="C70" i="6" l="1"/>
  <c r="D70" i="6" s="1"/>
  <c r="E70" i="6" s="1"/>
  <c r="F70" i="6" s="1"/>
  <c r="G70" i="6" s="1"/>
  <c r="A71" i="6" s="1"/>
  <c r="B70" i="6"/>
  <c r="F81" i="1"/>
  <c r="G81" i="1" s="1"/>
  <c r="I81" i="1" s="1"/>
  <c r="J81" i="1" s="1"/>
  <c r="B82" i="1" s="1"/>
  <c r="P81" i="1"/>
  <c r="B71" i="6" l="1"/>
  <c r="C71" i="6"/>
  <c r="D71" i="6" s="1"/>
  <c r="E71" i="6" s="1"/>
  <c r="F71" i="6" s="1"/>
  <c r="G71" i="6" s="1"/>
  <c r="A72" i="6" s="1"/>
  <c r="K82" i="1"/>
  <c r="D82" i="1"/>
  <c r="E82" i="1" s="1"/>
  <c r="L82" i="1" s="1"/>
  <c r="M82" i="1" s="1"/>
  <c r="C82" i="1"/>
  <c r="N81" i="1"/>
  <c r="B72" i="6" l="1"/>
  <c r="C72" i="6"/>
  <c r="D72" i="6" s="1"/>
  <c r="E72" i="6" s="1"/>
  <c r="F72" i="6" s="1"/>
  <c r="G72" i="6" s="1"/>
  <c r="A73" i="6" s="1"/>
  <c r="P82" i="1"/>
  <c r="F82" i="1"/>
  <c r="G82" i="1" s="1"/>
  <c r="I82" i="1" s="1"/>
  <c r="J82" i="1" s="1"/>
  <c r="B83" i="1" s="1"/>
  <c r="C73" i="6" l="1"/>
  <c r="D73" i="6" s="1"/>
  <c r="E73" i="6" s="1"/>
  <c r="F73" i="6" s="1"/>
  <c r="G73" i="6" s="1"/>
  <c r="A74" i="6" s="1"/>
  <c r="B73" i="6"/>
  <c r="N82" i="1"/>
  <c r="C83" i="1"/>
  <c r="K83" i="1"/>
  <c r="D83" i="1"/>
  <c r="E83" i="1" s="1"/>
  <c r="F83" i="1" s="1"/>
  <c r="G83" i="1" s="1"/>
  <c r="I83" i="1" s="1"/>
  <c r="J83" i="1" s="1"/>
  <c r="B84" i="1" s="1"/>
  <c r="C74" i="6" l="1"/>
  <c r="D74" i="6" s="1"/>
  <c r="E74" i="6" s="1"/>
  <c r="F74" i="6" s="1"/>
  <c r="G74" i="6" s="1"/>
  <c r="A75" i="6" s="1"/>
  <c r="B74" i="6"/>
  <c r="P83" i="1"/>
  <c r="L83" i="1"/>
  <c r="M83" i="1" s="1"/>
  <c r="D84" i="1"/>
  <c r="E84" i="1" s="1"/>
  <c r="L84" i="1" s="1"/>
  <c r="K84" i="1"/>
  <c r="C84" i="1"/>
  <c r="N83" i="1"/>
  <c r="C75" i="6" l="1"/>
  <c r="D75" i="6" s="1"/>
  <c r="E75" i="6" s="1"/>
  <c r="F75" i="6" s="1"/>
  <c r="G75" i="6" s="1"/>
  <c r="A76" i="6" s="1"/>
  <c r="B75" i="6"/>
  <c r="M84" i="1"/>
  <c r="P84" i="1"/>
  <c r="F84" i="1"/>
  <c r="G84" i="1" s="1"/>
  <c r="I84" i="1" s="1"/>
  <c r="J84" i="1" s="1"/>
  <c r="B85" i="1" s="1"/>
  <c r="B76" i="6" l="1"/>
  <c r="C76" i="6"/>
  <c r="D76" i="6" s="1"/>
  <c r="E76" i="6" s="1"/>
  <c r="F76" i="6" s="1"/>
  <c r="G76" i="6" s="1"/>
  <c r="A77" i="6" s="1"/>
  <c r="N84" i="1"/>
  <c r="K85" i="1"/>
  <c r="C85" i="1"/>
  <c r="D85" i="1"/>
  <c r="E85" i="1" s="1"/>
  <c r="C77" i="6" l="1"/>
  <c r="D77" i="6" s="1"/>
  <c r="E77" i="6" s="1"/>
  <c r="F77" i="6" s="1"/>
  <c r="G77" i="6" s="1"/>
  <c r="A78" i="6" s="1"/>
  <c r="B77" i="6"/>
  <c r="P85" i="1"/>
  <c r="F85" i="1"/>
  <c r="G85" i="1" s="1"/>
  <c r="I85" i="1" s="1"/>
  <c r="L85" i="1"/>
  <c r="M85" i="1" s="1"/>
  <c r="C78" i="6" l="1"/>
  <c r="D78" i="6" s="1"/>
  <c r="E78" i="6" s="1"/>
  <c r="F78" i="6" s="1"/>
  <c r="G78" i="6" s="1"/>
  <c r="A79" i="6" s="1"/>
  <c r="B78" i="6"/>
  <c r="N85" i="1"/>
  <c r="J85" i="1"/>
  <c r="B86" i="1" s="1"/>
  <c r="B79" i="6" l="1"/>
  <c r="C79" i="6"/>
  <c r="D79" i="6" s="1"/>
  <c r="E79" i="6" s="1"/>
  <c r="F79" i="6" s="1"/>
  <c r="G79" i="6" s="1"/>
  <c r="A80" i="6" s="1"/>
  <c r="C86" i="1"/>
  <c r="K86" i="1"/>
  <c r="D86" i="1"/>
  <c r="E86" i="1" s="1"/>
  <c r="B80" i="6" l="1"/>
  <c r="C80" i="6"/>
  <c r="D80" i="6" s="1"/>
  <c r="E80" i="6" s="1"/>
  <c r="F80" i="6" s="1"/>
  <c r="G80" i="6" s="1"/>
  <c r="A81" i="6" s="1"/>
  <c r="L86" i="1"/>
  <c r="M86" i="1" s="1"/>
  <c r="F86" i="1"/>
  <c r="G86" i="1" s="1"/>
  <c r="I86" i="1" s="1"/>
  <c r="C81" i="6" l="1"/>
  <c r="D81" i="6" s="1"/>
  <c r="E81" i="6" s="1"/>
  <c r="F81" i="6" s="1"/>
  <c r="G81" i="6" s="1"/>
  <c r="A82" i="6" s="1"/>
  <c r="B81" i="6"/>
  <c r="J86" i="1"/>
  <c r="B87" i="1" s="1"/>
  <c r="N86" i="1"/>
  <c r="P86" i="1" s="1"/>
  <c r="C82" i="6" l="1"/>
  <c r="D82" i="6" s="1"/>
  <c r="E82" i="6" s="1"/>
  <c r="F82" i="6" s="1"/>
  <c r="G82" i="6" s="1"/>
  <c r="A83" i="6" s="1"/>
  <c r="B82" i="6"/>
  <c r="K87" i="1"/>
  <c r="D87" i="1"/>
  <c r="E87" i="1" s="1"/>
  <c r="L87" i="1" s="1"/>
  <c r="M87" i="1" s="1"/>
  <c r="C87" i="1"/>
  <c r="B83" i="6" l="1"/>
  <c r="C83" i="6"/>
  <c r="D83" i="6" s="1"/>
  <c r="E83" i="6" s="1"/>
  <c r="F83" i="6" s="1"/>
  <c r="G83" i="6" s="1"/>
  <c r="A84" i="6" s="1"/>
  <c r="F87" i="1"/>
  <c r="G87" i="1" s="1"/>
  <c r="I87" i="1" s="1"/>
  <c r="N87" i="1" s="1"/>
  <c r="P87" i="1"/>
  <c r="B84" i="6" l="1"/>
  <c r="C84" i="6"/>
  <c r="D84" i="6" s="1"/>
  <c r="E84" i="6" s="1"/>
  <c r="F84" i="6" s="1"/>
  <c r="G84" i="6" s="1"/>
  <c r="A85" i="6" s="1"/>
  <c r="J87" i="1"/>
  <c r="B88" i="1" s="1"/>
  <c r="C85" i="6" l="1"/>
  <c r="D85" i="6" s="1"/>
  <c r="E85" i="6" s="1"/>
  <c r="F85" i="6" s="1"/>
  <c r="G85" i="6" s="1"/>
  <c r="A86" i="6" s="1"/>
  <c r="B85" i="6"/>
  <c r="C88" i="1"/>
  <c r="K88" i="1"/>
  <c r="D88" i="1"/>
  <c r="E88" i="1" s="1"/>
  <c r="L88" i="1" s="1"/>
  <c r="M88" i="1" s="1"/>
  <c r="C86" i="6" l="1"/>
  <c r="D86" i="6" s="1"/>
  <c r="E86" i="6" s="1"/>
  <c r="F86" i="6" s="1"/>
  <c r="G86" i="6" s="1"/>
  <c r="A87" i="6" s="1"/>
  <c r="B86" i="6"/>
  <c r="P88" i="1"/>
  <c r="F88" i="1"/>
  <c r="G88" i="1" s="1"/>
  <c r="I88" i="1" s="1"/>
  <c r="N88" i="1" s="1"/>
  <c r="B87" i="6" l="1"/>
  <c r="C87" i="6"/>
  <c r="D87" i="6" s="1"/>
  <c r="E87" i="6" s="1"/>
  <c r="F87" i="6" s="1"/>
  <c r="G87" i="6" s="1"/>
  <c r="A88" i="6" s="1"/>
  <c r="J88" i="1"/>
  <c r="B89" i="1" s="1"/>
  <c r="B88" i="6" l="1"/>
  <c r="C88" i="6"/>
  <c r="D88" i="6" s="1"/>
  <c r="E88" i="6" s="1"/>
  <c r="F88" i="6" s="1"/>
  <c r="G88" i="6" s="1"/>
  <c r="A89" i="6" s="1"/>
  <c r="K89" i="1"/>
  <c r="D89" i="1"/>
  <c r="E89" i="1" s="1"/>
  <c r="F89" i="1" s="1"/>
  <c r="G89" i="1" s="1"/>
  <c r="I89" i="1" s="1"/>
  <c r="J89" i="1" s="1"/>
  <c r="B90" i="1" s="1"/>
  <c r="C89" i="1"/>
  <c r="C89" i="6" l="1"/>
  <c r="D89" i="6" s="1"/>
  <c r="E89" i="6" s="1"/>
  <c r="F89" i="6" s="1"/>
  <c r="G89" i="6" s="1"/>
  <c r="A90" i="6" s="1"/>
  <c r="B89" i="6"/>
  <c r="K90" i="1"/>
  <c r="P89" i="1"/>
  <c r="N89" i="1"/>
  <c r="D90" i="1"/>
  <c r="E90" i="1" s="1"/>
  <c r="L90" i="1" s="1"/>
  <c r="C90" i="1"/>
  <c r="L89" i="1"/>
  <c r="M89" i="1" s="1"/>
  <c r="C90" i="6" l="1"/>
  <c r="D90" i="6" s="1"/>
  <c r="E90" i="6" s="1"/>
  <c r="F90" i="6" s="1"/>
  <c r="G90" i="6" s="1"/>
  <c r="A91" i="6" s="1"/>
  <c r="B90" i="6"/>
  <c r="P90" i="1"/>
  <c r="M90" i="1"/>
  <c r="F90" i="1"/>
  <c r="G90" i="1" s="1"/>
  <c r="I90" i="1" s="1"/>
  <c r="N90" i="1" s="1"/>
  <c r="B91" i="6" l="1"/>
  <c r="C91" i="6"/>
  <c r="D91" i="6" s="1"/>
  <c r="E91" i="6" s="1"/>
  <c r="F91" i="6" s="1"/>
  <c r="G91" i="6" s="1"/>
  <c r="A92" i="6" s="1"/>
  <c r="J90" i="1"/>
  <c r="B91" i="1" s="1"/>
  <c r="B92" i="6" l="1"/>
  <c r="C92" i="6"/>
  <c r="D92" i="6" s="1"/>
  <c r="E92" i="6" s="1"/>
  <c r="F92" i="6" s="1"/>
  <c r="G92" i="6" s="1"/>
  <c r="A93" i="6" s="1"/>
  <c r="K91" i="1"/>
  <c r="C91" i="1"/>
  <c r="D91" i="1"/>
  <c r="E91" i="1" s="1"/>
  <c r="F91" i="1" s="1"/>
  <c r="G91" i="1" s="1"/>
  <c r="I91" i="1" s="1"/>
  <c r="N91" i="1" s="1"/>
  <c r="C93" i="6" l="1"/>
  <c r="D93" i="6" s="1"/>
  <c r="E93" i="6" s="1"/>
  <c r="F93" i="6" s="1"/>
  <c r="G93" i="6" s="1"/>
  <c r="A94" i="6" s="1"/>
  <c r="B93" i="6"/>
  <c r="P91" i="1"/>
  <c r="J91" i="1"/>
  <c r="B92" i="1" s="1"/>
  <c r="L91" i="1"/>
  <c r="M91" i="1" s="1"/>
  <c r="C94" i="6" l="1"/>
  <c r="D94" i="6" s="1"/>
  <c r="E94" i="6" s="1"/>
  <c r="F94" i="6" s="1"/>
  <c r="G94" i="6" s="1"/>
  <c r="A95" i="6" s="1"/>
  <c r="B94" i="6"/>
  <c r="D92" i="1"/>
  <c r="E92" i="1" s="1"/>
  <c r="L92" i="1" s="1"/>
  <c r="M92" i="1" s="1"/>
  <c r="C92" i="1"/>
  <c r="K92" i="1"/>
  <c r="P92" i="1" s="1"/>
  <c r="B95" i="6" l="1"/>
  <c r="C95" i="6"/>
  <c r="D95" i="6" s="1"/>
  <c r="E95" i="6" s="1"/>
  <c r="F95" i="6" s="1"/>
  <c r="G95" i="6" s="1"/>
  <c r="A96" i="6" s="1"/>
  <c r="F92" i="1"/>
  <c r="G92" i="1" s="1"/>
  <c r="I92" i="1" s="1"/>
  <c r="N92" i="1" s="1"/>
  <c r="B96" i="6" l="1"/>
  <c r="C96" i="6"/>
  <c r="D96" i="6" s="1"/>
  <c r="E96" i="6" s="1"/>
  <c r="F96" i="6" s="1"/>
  <c r="G96" i="6" s="1"/>
  <c r="A97" i="6" s="1"/>
  <c r="J92" i="1"/>
  <c r="B93" i="1" s="1"/>
  <c r="C93" i="1" s="1"/>
  <c r="C97" i="6" l="1"/>
  <c r="D97" i="6" s="1"/>
  <c r="E97" i="6" s="1"/>
  <c r="F97" i="6" s="1"/>
  <c r="G97" i="6" s="1"/>
  <c r="A98" i="6" s="1"/>
  <c r="B97" i="6"/>
  <c r="D93" i="1"/>
  <c r="E93" i="1" s="1"/>
  <c r="F93" i="1" s="1"/>
  <c r="G93" i="1" s="1"/>
  <c r="I93" i="1" s="1"/>
  <c r="N93" i="1" s="1"/>
  <c r="K93" i="1"/>
  <c r="C98" i="6" l="1"/>
  <c r="D98" i="6" s="1"/>
  <c r="E98" i="6" s="1"/>
  <c r="F98" i="6" s="1"/>
  <c r="G98" i="6" s="1"/>
  <c r="A99" i="6" s="1"/>
  <c r="B98" i="6"/>
  <c r="L93" i="1"/>
  <c r="M93" i="1" s="1"/>
  <c r="P93" i="1"/>
  <c r="J93" i="1"/>
  <c r="B94" i="1" s="1"/>
  <c r="C99" i="6" l="1"/>
  <c r="D99" i="6" s="1"/>
  <c r="E99" i="6" s="1"/>
  <c r="F99" i="6" s="1"/>
  <c r="G99" i="6" s="1"/>
  <c r="A100" i="6" s="1"/>
  <c r="B99" i="6"/>
  <c r="C94" i="1"/>
  <c r="K94" i="1"/>
  <c r="D94" i="1"/>
  <c r="E94" i="1" s="1"/>
  <c r="L94" i="1" s="1"/>
  <c r="M94" i="1" s="1"/>
  <c r="B100" i="6" l="1"/>
  <c r="C100" i="6"/>
  <c r="D100" i="6" s="1"/>
  <c r="E100" i="6" s="1"/>
  <c r="F100" i="6" s="1"/>
  <c r="G100" i="6" s="1"/>
  <c r="A101" i="6" s="1"/>
  <c r="P94" i="1"/>
  <c r="F94" i="1"/>
  <c r="G94" i="1" s="1"/>
  <c r="I94" i="1" s="1"/>
  <c r="N94" i="1" s="1"/>
  <c r="C101" i="6" l="1"/>
  <c r="D101" i="6" s="1"/>
  <c r="E101" i="6" s="1"/>
  <c r="F101" i="6" s="1"/>
  <c r="G101" i="6" s="1"/>
  <c r="A102" i="6" s="1"/>
  <c r="B101" i="6"/>
  <c r="J94" i="1"/>
  <c r="B95" i="1" s="1"/>
  <c r="C102" i="6" l="1"/>
  <c r="D102" i="6" s="1"/>
  <c r="E102" i="6" s="1"/>
  <c r="F102" i="6" s="1"/>
  <c r="G102" i="6" s="1"/>
  <c r="A103" i="6" s="1"/>
  <c r="B102" i="6"/>
  <c r="K95" i="1"/>
  <c r="D95" i="1"/>
  <c r="E95" i="1" s="1"/>
  <c r="F95" i="1" s="1"/>
  <c r="G95" i="1" s="1"/>
  <c r="I95" i="1" s="1"/>
  <c r="J95" i="1" s="1"/>
  <c r="B96" i="1" s="1"/>
  <c r="C95" i="1"/>
  <c r="B103" i="6" l="1"/>
  <c r="C103" i="6"/>
  <c r="D103" i="6" s="1"/>
  <c r="E103" i="6" s="1"/>
  <c r="F103" i="6" s="1"/>
  <c r="G103" i="6" s="1"/>
  <c r="A104" i="6" s="1"/>
  <c r="P95" i="1"/>
  <c r="N95" i="1"/>
  <c r="L95" i="1"/>
  <c r="M95" i="1" s="1"/>
  <c r="D96" i="1"/>
  <c r="E96" i="1" s="1"/>
  <c r="F96" i="1" s="1"/>
  <c r="G96" i="1" s="1"/>
  <c r="K96" i="1"/>
  <c r="C96" i="1"/>
  <c r="B104" i="6" l="1"/>
  <c r="C104" i="6"/>
  <c r="D104" i="6" s="1"/>
  <c r="E104" i="6" s="1"/>
  <c r="F104" i="6" s="1"/>
  <c r="G104" i="6" s="1"/>
  <c r="A105" i="6" s="1"/>
  <c r="P96" i="1"/>
  <c r="I96" i="1"/>
  <c r="J96" i="1" s="1"/>
  <c r="B97" i="1" s="1"/>
  <c r="L96" i="1"/>
  <c r="M96" i="1" s="1"/>
  <c r="C105" i="6" l="1"/>
  <c r="D105" i="6" s="1"/>
  <c r="E105" i="6" s="1"/>
  <c r="F105" i="6" s="1"/>
  <c r="G105" i="6" s="1"/>
  <c r="A106" i="6" s="1"/>
  <c r="B105" i="6"/>
  <c r="K97" i="1"/>
  <c r="P97" i="1" s="1"/>
  <c r="N96" i="1"/>
  <c r="D97" i="1"/>
  <c r="E97" i="1" s="1"/>
  <c r="L97" i="1" s="1"/>
  <c r="M97" i="1" s="1"/>
  <c r="C97" i="1"/>
  <c r="C106" i="6" l="1"/>
  <c r="D106" i="6" s="1"/>
  <c r="E106" i="6" s="1"/>
  <c r="F106" i="6" s="1"/>
  <c r="G106" i="6" s="1"/>
  <c r="A107" i="6" s="1"/>
  <c r="B106" i="6"/>
  <c r="F97" i="1"/>
  <c r="G97" i="1" s="1"/>
  <c r="I97" i="1" s="1"/>
  <c r="J97" i="1" s="1"/>
  <c r="B98" i="1" s="1"/>
  <c r="C107" i="6" l="1"/>
  <c r="D107" i="6" s="1"/>
  <c r="E107" i="6" s="1"/>
  <c r="F107" i="6" s="1"/>
  <c r="G107" i="6" s="1"/>
  <c r="A108" i="6" s="1"/>
  <c r="B107" i="6"/>
  <c r="N97" i="1"/>
  <c r="D98" i="1"/>
  <c r="E98" i="1" s="1"/>
  <c r="C98" i="1"/>
  <c r="K98" i="1"/>
  <c r="B108" i="6" l="1"/>
  <c r="C108" i="6"/>
  <c r="D108" i="6" s="1"/>
  <c r="E108" i="6" s="1"/>
  <c r="F108" i="6" s="1"/>
  <c r="G108" i="6" s="1"/>
  <c r="A109" i="6" s="1"/>
  <c r="W98" i="1"/>
  <c r="L98" i="1"/>
  <c r="M98" i="1" s="1"/>
  <c r="F98" i="1"/>
  <c r="G98" i="1" s="1"/>
  <c r="C109" i="6" l="1"/>
  <c r="D109" i="6" s="1"/>
  <c r="E109" i="6" s="1"/>
  <c r="F109" i="6" s="1"/>
  <c r="G109" i="6" s="1"/>
  <c r="A110" i="6" s="1"/>
  <c r="B109" i="6"/>
  <c r="I98" i="1"/>
  <c r="N98" i="1" s="1"/>
  <c r="P98" i="1" s="1"/>
  <c r="C110" i="6" l="1"/>
  <c r="D110" i="6" s="1"/>
  <c r="E110" i="6" s="1"/>
  <c r="F110" i="6" s="1"/>
  <c r="G110" i="6" s="1"/>
  <c r="A111" i="6" s="1"/>
  <c r="B110" i="6"/>
  <c r="J98" i="1"/>
  <c r="B99" i="1" s="1"/>
  <c r="B111" i="6" l="1"/>
  <c r="C111" i="6"/>
  <c r="D111" i="6" s="1"/>
  <c r="E111" i="6" s="1"/>
  <c r="F111" i="6" s="1"/>
  <c r="G111" i="6" s="1"/>
  <c r="A112" i="6" s="1"/>
  <c r="D99" i="1"/>
  <c r="E99" i="1" s="1"/>
  <c r="F99" i="1" s="1"/>
  <c r="G99" i="1" s="1"/>
  <c r="K99" i="1"/>
  <c r="C99" i="1"/>
  <c r="B112" i="6" l="1"/>
  <c r="C112" i="6"/>
  <c r="D112" i="6" s="1"/>
  <c r="E112" i="6" s="1"/>
  <c r="F112" i="6" s="1"/>
  <c r="G112" i="6" s="1"/>
  <c r="A113" i="6" s="1"/>
  <c r="P99" i="1"/>
  <c r="L99" i="1"/>
  <c r="M99" i="1" s="1"/>
  <c r="I99" i="1"/>
  <c r="C113" i="6" l="1"/>
  <c r="D113" i="6" s="1"/>
  <c r="E113" i="6" s="1"/>
  <c r="F113" i="6" s="1"/>
  <c r="G113" i="6" s="1"/>
  <c r="A114" i="6" s="1"/>
  <c r="B113" i="6"/>
  <c r="J99" i="1"/>
  <c r="B100" i="1" s="1"/>
  <c r="N99" i="1"/>
  <c r="C114" i="6" l="1"/>
  <c r="D114" i="6" s="1"/>
  <c r="E114" i="6" s="1"/>
  <c r="F114" i="6" s="1"/>
  <c r="G114" i="6" s="1"/>
  <c r="A115" i="6" s="1"/>
  <c r="B114" i="6"/>
  <c r="K100" i="1"/>
  <c r="C100" i="1"/>
  <c r="D100" i="1"/>
  <c r="E100" i="1" s="1"/>
  <c r="C115" i="6" l="1"/>
  <c r="D115" i="6" s="1"/>
  <c r="E115" i="6" s="1"/>
  <c r="F115" i="6" s="1"/>
  <c r="G115" i="6" s="1"/>
  <c r="A116" i="6" s="1"/>
  <c r="B115" i="6"/>
  <c r="P100" i="1"/>
  <c r="L100" i="1"/>
  <c r="M100" i="1" s="1"/>
  <c r="F100" i="1"/>
  <c r="G100" i="1" s="1"/>
  <c r="I100" i="1" s="1"/>
  <c r="B116" i="6" l="1"/>
  <c r="C116" i="6"/>
  <c r="D116" i="6" s="1"/>
  <c r="E116" i="6" s="1"/>
  <c r="F116" i="6" s="1"/>
  <c r="G116" i="6" s="1"/>
  <c r="A117" i="6" s="1"/>
  <c r="J100" i="1"/>
  <c r="B101" i="1" s="1"/>
  <c r="N100" i="1"/>
  <c r="C117" i="6" l="1"/>
  <c r="D117" i="6" s="1"/>
  <c r="E117" i="6" s="1"/>
  <c r="F117" i="6" s="1"/>
  <c r="G117" i="6" s="1"/>
  <c r="A118" i="6" s="1"/>
  <c r="B117" i="6"/>
  <c r="K101" i="1"/>
  <c r="D101" i="1"/>
  <c r="E101" i="1" s="1"/>
  <c r="F101" i="1" s="1"/>
  <c r="G101" i="1" s="1"/>
  <c r="I101" i="1" s="1"/>
  <c r="C101" i="1"/>
  <c r="C118" i="6" l="1"/>
  <c r="D118" i="6" s="1"/>
  <c r="E118" i="6" s="1"/>
  <c r="F118" i="6" s="1"/>
  <c r="G118" i="6" s="1"/>
  <c r="A119" i="6" s="1"/>
  <c r="B118" i="6"/>
  <c r="L101" i="1"/>
  <c r="M101" i="1" s="1"/>
  <c r="P101" i="1"/>
  <c r="J101" i="1"/>
  <c r="B102" i="1" s="1"/>
  <c r="N101" i="1"/>
  <c r="B119" i="6" l="1"/>
  <c r="C119" i="6"/>
  <c r="D119" i="6" s="1"/>
  <c r="E119" i="6" s="1"/>
  <c r="F119" i="6" s="1"/>
  <c r="G119" i="6" s="1"/>
  <c r="A120" i="6" s="1"/>
  <c r="D102" i="1"/>
  <c r="E102" i="1" s="1"/>
  <c r="F102" i="1" s="1"/>
  <c r="G102" i="1" s="1"/>
  <c r="I102" i="1" s="1"/>
  <c r="J102" i="1" s="1"/>
  <c r="B103" i="1" s="1"/>
  <c r="K102" i="1"/>
  <c r="C102" i="1"/>
  <c r="B120" i="6" l="1"/>
  <c r="C120" i="6"/>
  <c r="D120" i="6" s="1"/>
  <c r="E120" i="6" s="1"/>
  <c r="F120" i="6" s="1"/>
  <c r="G120" i="6" s="1"/>
  <c r="A121" i="6" s="1"/>
  <c r="L102" i="1"/>
  <c r="M102" i="1" s="1"/>
  <c r="P102" i="1"/>
  <c r="D103" i="1"/>
  <c r="E103" i="1" s="1"/>
  <c r="C103" i="1"/>
  <c r="K103" i="1"/>
  <c r="N102" i="1"/>
  <c r="C121" i="6" l="1"/>
  <c r="D121" i="6" s="1"/>
  <c r="E121" i="6" s="1"/>
  <c r="F121" i="6" s="1"/>
  <c r="G121" i="6" s="1"/>
  <c r="A122" i="6" s="1"/>
  <c r="B121" i="6"/>
  <c r="P103" i="1"/>
  <c r="L103" i="1"/>
  <c r="M103" i="1" s="1"/>
  <c r="F103" i="1"/>
  <c r="G103" i="1" s="1"/>
  <c r="I103" i="1" s="1"/>
  <c r="J103" i="1" s="1"/>
  <c r="B104" i="1" s="1"/>
  <c r="C122" i="6" l="1"/>
  <c r="D122" i="6" s="1"/>
  <c r="E122" i="6" s="1"/>
  <c r="F122" i="6" s="1"/>
  <c r="G122" i="6" s="1"/>
  <c r="A123" i="6" s="1"/>
  <c r="B122" i="6"/>
  <c r="N103" i="1"/>
  <c r="C104" i="1"/>
  <c r="D104" i="1"/>
  <c r="E104" i="1" s="1"/>
  <c r="L104" i="1" s="1"/>
  <c r="M104" i="1" s="1"/>
  <c r="K104" i="1"/>
  <c r="B123" i="6" l="1"/>
  <c r="C123" i="6"/>
  <c r="D123" i="6" s="1"/>
  <c r="E123" i="6" s="1"/>
  <c r="F123" i="6" s="1"/>
  <c r="G123" i="6" s="1"/>
  <c r="A124" i="6" s="1"/>
  <c r="F104" i="1"/>
  <c r="G104" i="1" s="1"/>
  <c r="I104" i="1" s="1"/>
  <c r="N104" i="1" s="1"/>
  <c r="P104" i="1"/>
  <c r="B124" i="6" l="1"/>
  <c r="C124" i="6"/>
  <c r="D124" i="6" s="1"/>
  <c r="E124" i="6" s="1"/>
  <c r="F124" i="6" s="1"/>
  <c r="G124" i="6" s="1"/>
  <c r="A125" i="6" s="1"/>
  <c r="J104" i="1"/>
  <c r="B105" i="1" s="1"/>
  <c r="C125" i="6" l="1"/>
  <c r="D125" i="6" s="1"/>
  <c r="E125" i="6" s="1"/>
  <c r="F125" i="6" s="1"/>
  <c r="G125" i="6" s="1"/>
  <c r="A126" i="6" s="1"/>
  <c r="B125" i="6"/>
  <c r="K105" i="1"/>
  <c r="P105" i="1" s="1"/>
  <c r="D105" i="1"/>
  <c r="E105" i="1" s="1"/>
  <c r="F105" i="1" s="1"/>
  <c r="C105" i="1"/>
  <c r="C126" i="6" l="1"/>
  <c r="D126" i="6" s="1"/>
  <c r="E126" i="6" s="1"/>
  <c r="F126" i="6" s="1"/>
  <c r="G126" i="6" s="1"/>
  <c r="A127" i="6" s="1"/>
  <c r="B126" i="6"/>
  <c r="L105" i="1"/>
  <c r="M105" i="1" s="1"/>
  <c r="G105" i="1"/>
  <c r="I105" i="1" s="1"/>
  <c r="N105" i="1" s="1"/>
  <c r="B127" i="6" l="1"/>
  <c r="C127" i="6"/>
  <c r="D127" i="6" s="1"/>
  <c r="E127" i="6" s="1"/>
  <c r="F127" i="6" s="1"/>
  <c r="G127" i="6" s="1"/>
  <c r="A128" i="6" s="1"/>
  <c r="J105" i="1"/>
  <c r="B106" i="1" s="1"/>
  <c r="B128" i="6" l="1"/>
  <c r="C128" i="6"/>
  <c r="D128" i="6" s="1"/>
  <c r="E128" i="6" s="1"/>
  <c r="F128" i="6" s="1"/>
  <c r="G128" i="6" s="1"/>
  <c r="A129" i="6" s="1"/>
  <c r="K106" i="1"/>
  <c r="P106" i="1" s="1"/>
  <c r="D106" i="1"/>
  <c r="E106" i="1" s="1"/>
  <c r="F106" i="1" s="1"/>
  <c r="G106" i="1" s="1"/>
  <c r="I106" i="1" s="1"/>
  <c r="J106" i="1" s="1"/>
  <c r="B107" i="1" s="1"/>
  <c r="C106" i="1"/>
  <c r="C129" i="6" l="1"/>
  <c r="D129" i="6" s="1"/>
  <c r="E129" i="6" s="1"/>
  <c r="F129" i="6" s="1"/>
  <c r="G129" i="6" s="1"/>
  <c r="A130" i="6" s="1"/>
  <c r="B129" i="6"/>
  <c r="L106" i="1"/>
  <c r="M106" i="1" s="1"/>
  <c r="N106" i="1"/>
  <c r="D107" i="1"/>
  <c r="E107" i="1" s="1"/>
  <c r="K107" i="1"/>
  <c r="C107" i="1"/>
  <c r="C130" i="6" l="1"/>
  <c r="D130" i="6" s="1"/>
  <c r="E130" i="6" s="1"/>
  <c r="F130" i="6" s="1"/>
  <c r="G130" i="6" s="1"/>
  <c r="A131" i="6" s="1"/>
  <c r="B130" i="6"/>
  <c r="P107" i="1"/>
  <c r="F107" i="1"/>
  <c r="G107" i="1" s="1"/>
  <c r="I107" i="1" s="1"/>
  <c r="J107" i="1" s="1"/>
  <c r="B108" i="1" s="1"/>
  <c r="L107" i="1"/>
  <c r="M107" i="1" s="1"/>
  <c r="B131" i="6" l="1"/>
  <c r="C131" i="6"/>
  <c r="D131" i="6" s="1"/>
  <c r="E131" i="6" s="1"/>
  <c r="F131" i="6" s="1"/>
  <c r="G131" i="6" s="1"/>
  <c r="A132" i="6" s="1"/>
  <c r="D108" i="1"/>
  <c r="E108" i="1" s="1"/>
  <c r="L108" i="1" s="1"/>
  <c r="M108" i="1" s="1"/>
  <c r="N107" i="1"/>
  <c r="K108" i="1"/>
  <c r="C108" i="1"/>
  <c r="B132" i="6" l="1"/>
  <c r="C132" i="6"/>
  <c r="D132" i="6" s="1"/>
  <c r="E132" i="6" s="1"/>
  <c r="F132" i="6" s="1"/>
  <c r="G132" i="6" s="1"/>
  <c r="A133" i="6" s="1"/>
  <c r="F108" i="1"/>
  <c r="G108" i="1" s="1"/>
  <c r="I108" i="1" s="1"/>
  <c r="J108" i="1" s="1"/>
  <c r="B109" i="1" s="1"/>
  <c r="P108" i="1"/>
  <c r="C133" i="6" l="1"/>
  <c r="D133" i="6" s="1"/>
  <c r="E133" i="6" s="1"/>
  <c r="F133" i="6" s="1"/>
  <c r="G133" i="6" s="1"/>
  <c r="A134" i="6" s="1"/>
  <c r="B133" i="6"/>
  <c r="N108" i="1"/>
  <c r="D109" i="1"/>
  <c r="E109" i="1" s="1"/>
  <c r="C109" i="1"/>
  <c r="K109" i="1"/>
  <c r="C134" i="6" l="1"/>
  <c r="D134" i="6" s="1"/>
  <c r="E134" i="6" s="1"/>
  <c r="F134" i="6" s="1"/>
  <c r="G134" i="6" s="1"/>
  <c r="A135" i="6" s="1"/>
  <c r="B134" i="6"/>
  <c r="P109" i="1"/>
  <c r="L109" i="1"/>
  <c r="M109" i="1" s="1"/>
  <c r="F109" i="1"/>
  <c r="B135" i="6" l="1"/>
  <c r="C135" i="6"/>
  <c r="D135" i="6" s="1"/>
  <c r="E135" i="6" s="1"/>
  <c r="F135" i="6" s="1"/>
  <c r="G135" i="6" s="1"/>
  <c r="A136" i="6" s="1"/>
  <c r="G109" i="1"/>
  <c r="I109" i="1" s="1"/>
  <c r="N109" i="1" s="1"/>
  <c r="B136" i="6" l="1"/>
  <c r="C136" i="6"/>
  <c r="D136" i="6" s="1"/>
  <c r="E136" i="6" s="1"/>
  <c r="F136" i="6" s="1"/>
  <c r="G136" i="6" s="1"/>
  <c r="A137" i="6" s="1"/>
  <c r="J109" i="1"/>
  <c r="B110" i="1" s="1"/>
  <c r="C137" i="6" l="1"/>
  <c r="D137" i="6" s="1"/>
  <c r="E137" i="6" s="1"/>
  <c r="F137" i="6" s="1"/>
  <c r="G137" i="6" s="1"/>
  <c r="A138" i="6" s="1"/>
  <c r="B137" i="6"/>
  <c r="K110" i="1"/>
  <c r="D110" i="1"/>
  <c r="E110" i="1" s="1"/>
  <c r="F110" i="1" s="1"/>
  <c r="C110" i="1"/>
  <c r="B138" i="6" l="1"/>
  <c r="C138" i="6"/>
  <c r="D138" i="6" s="1"/>
  <c r="E138" i="6" s="1"/>
  <c r="F138" i="6" s="1"/>
  <c r="G138" i="6" s="1"/>
  <c r="A139" i="6" s="1"/>
  <c r="L110" i="1"/>
  <c r="M110" i="1" s="1"/>
  <c r="G110" i="1"/>
  <c r="I110" i="1" s="1"/>
  <c r="N110" i="1" s="1"/>
  <c r="P110" i="1" s="1"/>
  <c r="B139" i="6" l="1"/>
  <c r="C139" i="6"/>
  <c r="D139" i="6" s="1"/>
  <c r="E139" i="6" s="1"/>
  <c r="F139" i="6" s="1"/>
  <c r="G139" i="6" s="1"/>
  <c r="A140" i="6" s="1"/>
  <c r="J110" i="1"/>
  <c r="B111" i="1" s="1"/>
  <c r="C140" i="6" l="1"/>
  <c r="D140" i="6" s="1"/>
  <c r="E140" i="6" s="1"/>
  <c r="F140" i="6" s="1"/>
  <c r="G140" i="6" s="1"/>
  <c r="A141" i="6" s="1"/>
  <c r="B140" i="6"/>
  <c r="K111" i="1"/>
  <c r="D111" i="1"/>
  <c r="E111" i="1" s="1"/>
  <c r="F111" i="1" s="1"/>
  <c r="C111" i="1"/>
  <c r="C141" i="6" l="1"/>
  <c r="D141" i="6" s="1"/>
  <c r="E141" i="6" s="1"/>
  <c r="F141" i="6" s="1"/>
  <c r="G141" i="6" s="1"/>
  <c r="A142" i="6" s="1"/>
  <c r="B141" i="6"/>
  <c r="P111" i="1"/>
  <c r="L111" i="1"/>
  <c r="M111" i="1" s="1"/>
  <c r="G111" i="1"/>
  <c r="I111" i="1" s="1"/>
  <c r="N111" i="1" s="1"/>
  <c r="C142" i="6" l="1"/>
  <c r="D142" i="6" s="1"/>
  <c r="E142" i="6" s="1"/>
  <c r="F142" i="6" s="1"/>
  <c r="G142" i="6" s="1"/>
  <c r="A143" i="6" s="1"/>
  <c r="B142" i="6"/>
  <c r="J111" i="1"/>
  <c r="B112" i="1" s="1"/>
  <c r="B143" i="6" l="1"/>
  <c r="C143" i="6"/>
  <c r="D143" i="6" s="1"/>
  <c r="E143" i="6" s="1"/>
  <c r="F143" i="6" s="1"/>
  <c r="G143" i="6" s="1"/>
  <c r="A144" i="6" s="1"/>
  <c r="K112" i="1"/>
  <c r="D112" i="1"/>
  <c r="E112" i="1" s="1"/>
  <c r="F112" i="1" s="1"/>
  <c r="C112" i="1"/>
  <c r="C144" i="6" l="1"/>
  <c r="D144" i="6" s="1"/>
  <c r="E144" i="6" s="1"/>
  <c r="F144" i="6" s="1"/>
  <c r="G144" i="6" s="1"/>
  <c r="A145" i="6" s="1"/>
  <c r="B144" i="6"/>
  <c r="P112" i="1"/>
  <c r="L112" i="1"/>
  <c r="M112" i="1" s="1"/>
  <c r="G112" i="1"/>
  <c r="I112" i="1" s="1"/>
  <c r="N112" i="1" s="1"/>
  <c r="C145" i="6" l="1"/>
  <c r="D145" i="6" s="1"/>
  <c r="E145" i="6" s="1"/>
  <c r="F145" i="6" s="1"/>
  <c r="G145" i="6" s="1"/>
  <c r="A146" i="6" s="1"/>
  <c r="B145" i="6"/>
  <c r="J112" i="1"/>
  <c r="B113" i="1" s="1"/>
  <c r="B146" i="6" l="1"/>
  <c r="C146" i="6"/>
  <c r="D146" i="6" s="1"/>
  <c r="E146" i="6" s="1"/>
  <c r="F146" i="6" s="1"/>
  <c r="G146" i="6" s="1"/>
  <c r="A147" i="6" s="1"/>
  <c r="K113" i="1"/>
  <c r="D113" i="1"/>
  <c r="E113" i="1" s="1"/>
  <c r="F113" i="1" s="1"/>
  <c r="G113" i="1" s="1"/>
  <c r="I113" i="1" s="1"/>
  <c r="J113" i="1" s="1"/>
  <c r="B114" i="1" s="1"/>
  <c r="C113" i="1"/>
  <c r="B147" i="6" l="1"/>
  <c r="C147" i="6"/>
  <c r="D147" i="6" s="1"/>
  <c r="E147" i="6" s="1"/>
  <c r="F147" i="6" s="1"/>
  <c r="G147" i="6" s="1"/>
  <c r="A148" i="6" s="1"/>
  <c r="L113" i="1"/>
  <c r="M113" i="1" s="1"/>
  <c r="P113" i="1"/>
  <c r="N113" i="1"/>
  <c r="D114" i="1"/>
  <c r="E114" i="1" s="1"/>
  <c r="C114" i="1"/>
  <c r="K114" i="1"/>
  <c r="C148" i="6" l="1"/>
  <c r="D148" i="6" s="1"/>
  <c r="E148" i="6" s="1"/>
  <c r="F148" i="6" s="1"/>
  <c r="G148" i="6" s="1"/>
  <c r="A149" i="6" s="1"/>
  <c r="B148" i="6"/>
  <c r="P114" i="1"/>
  <c r="F114" i="1"/>
  <c r="L114" i="1"/>
  <c r="M114" i="1" s="1"/>
  <c r="C149" i="6" l="1"/>
  <c r="D149" i="6" s="1"/>
  <c r="E149" i="6" s="1"/>
  <c r="F149" i="6" s="1"/>
  <c r="G149" i="6" s="1"/>
  <c r="A150" i="6" s="1"/>
  <c r="B149" i="6"/>
  <c r="G114" i="1"/>
  <c r="I114" i="1" s="1"/>
  <c r="N114" i="1" s="1"/>
  <c r="C150" i="6" l="1"/>
  <c r="D150" i="6" s="1"/>
  <c r="E150" i="6" s="1"/>
  <c r="F150" i="6" s="1"/>
  <c r="G150" i="6" s="1"/>
  <c r="A151" i="6" s="1"/>
  <c r="B150" i="6"/>
  <c r="J114" i="1"/>
  <c r="B115" i="1" s="1"/>
  <c r="B151" i="6" l="1"/>
  <c r="C151" i="6"/>
  <c r="D151" i="6" s="1"/>
  <c r="E151" i="6" s="1"/>
  <c r="F151" i="6" s="1"/>
  <c r="G151" i="6" s="1"/>
  <c r="A152" i="6" s="1"/>
  <c r="K115" i="1"/>
  <c r="P115" i="1" s="1"/>
  <c r="D115" i="1"/>
  <c r="E115" i="1" s="1"/>
  <c r="L115" i="1" s="1"/>
  <c r="M115" i="1" s="1"/>
  <c r="C115" i="1"/>
  <c r="C152" i="6" l="1"/>
  <c r="D152" i="6" s="1"/>
  <c r="E152" i="6" s="1"/>
  <c r="F152" i="6" s="1"/>
  <c r="G152" i="6" s="1"/>
  <c r="A153" i="6" s="1"/>
  <c r="B152" i="6"/>
  <c r="F115" i="1"/>
  <c r="G115" i="1" s="1"/>
  <c r="I115" i="1" s="1"/>
  <c r="N115" i="1" s="1"/>
  <c r="C153" i="6" l="1"/>
  <c r="D153" i="6" s="1"/>
  <c r="E153" i="6" s="1"/>
  <c r="F153" i="6" s="1"/>
  <c r="G153" i="6" s="1"/>
  <c r="A154" i="6" s="1"/>
  <c r="B153" i="6"/>
  <c r="J115" i="1"/>
  <c r="B116" i="1" s="1"/>
  <c r="B154" i="6" l="1"/>
  <c r="C154" i="6"/>
  <c r="D154" i="6" s="1"/>
  <c r="E154" i="6" s="1"/>
  <c r="F154" i="6" s="1"/>
  <c r="G154" i="6" s="1"/>
  <c r="A155" i="6" s="1"/>
  <c r="C116" i="1"/>
  <c r="D116" i="1"/>
  <c r="E116" i="1" s="1"/>
  <c r="F116" i="1" s="1"/>
  <c r="K116" i="1"/>
  <c r="C155" i="6" l="1"/>
  <c r="D155" i="6" s="1"/>
  <c r="E155" i="6" s="1"/>
  <c r="F155" i="6" s="1"/>
  <c r="G155" i="6" s="1"/>
  <c r="A156" i="6" s="1"/>
  <c r="B155" i="6"/>
  <c r="L116" i="1"/>
  <c r="M116" i="1" s="1"/>
  <c r="P116" i="1"/>
  <c r="G116" i="1"/>
  <c r="I116" i="1" s="1"/>
  <c r="N116" i="1" s="1"/>
  <c r="C156" i="6" l="1"/>
  <c r="D156" i="6" s="1"/>
  <c r="E156" i="6" s="1"/>
  <c r="F156" i="6" s="1"/>
  <c r="G156" i="6" s="1"/>
  <c r="A157" i="6" s="1"/>
  <c r="B156" i="6"/>
  <c r="J116" i="1"/>
  <c r="B117" i="1" s="1"/>
  <c r="C157" i="6" l="1"/>
  <c r="D157" i="6" s="1"/>
  <c r="E157" i="6" s="1"/>
  <c r="F157" i="6" s="1"/>
  <c r="G157" i="6" s="1"/>
  <c r="A158" i="6" s="1"/>
  <c r="B157" i="6"/>
  <c r="K117" i="1"/>
  <c r="D117" i="1"/>
  <c r="E117" i="1" s="1"/>
  <c r="F117" i="1" s="1"/>
  <c r="C117" i="1"/>
  <c r="B158" i="6" l="1"/>
  <c r="C158" i="6"/>
  <c r="D158" i="6" s="1"/>
  <c r="E158" i="6" s="1"/>
  <c r="F158" i="6" s="1"/>
  <c r="G158" i="6" s="1"/>
  <c r="A159" i="6" s="1"/>
  <c r="P117" i="1"/>
  <c r="L117" i="1"/>
  <c r="M117" i="1" s="1"/>
  <c r="G117" i="1"/>
  <c r="I117" i="1" s="1"/>
  <c r="N117" i="1" s="1"/>
  <c r="C159" i="6" l="1"/>
  <c r="D159" i="6" s="1"/>
  <c r="E159" i="6" s="1"/>
  <c r="F159" i="6" s="1"/>
  <c r="G159" i="6" s="1"/>
  <c r="A160" i="6" s="1"/>
  <c r="B159" i="6"/>
  <c r="J117" i="1"/>
  <c r="B118" i="1" s="1"/>
  <c r="C160" i="6" l="1"/>
  <c r="D160" i="6" s="1"/>
  <c r="E160" i="6" s="1"/>
  <c r="F160" i="6" s="1"/>
  <c r="G160" i="6" s="1"/>
  <c r="A161" i="6" s="1"/>
  <c r="B160" i="6"/>
  <c r="K118" i="1"/>
  <c r="D118" i="1"/>
  <c r="E118" i="1" s="1"/>
  <c r="L118" i="1" s="1"/>
  <c r="M118" i="1" s="1"/>
  <c r="C118" i="1"/>
  <c r="C161" i="6" l="1"/>
  <c r="D161" i="6" s="1"/>
  <c r="E161" i="6" s="1"/>
  <c r="F161" i="6" s="1"/>
  <c r="G161" i="6" s="1"/>
  <c r="A162" i="6" s="1"/>
  <c r="B161" i="6"/>
  <c r="P118" i="1"/>
  <c r="F118" i="1"/>
  <c r="G118" i="1" s="1"/>
  <c r="I118" i="1" s="1"/>
  <c r="N118" i="1" s="1"/>
  <c r="B162" i="6" l="1"/>
  <c r="C162" i="6"/>
  <c r="D162" i="6" s="1"/>
  <c r="E162" i="6" s="1"/>
  <c r="F162" i="6" s="1"/>
  <c r="G162" i="6" s="1"/>
  <c r="A163" i="6" s="1"/>
  <c r="J118" i="1"/>
  <c r="B119" i="1" s="1"/>
  <c r="C163" i="6" l="1"/>
  <c r="D163" i="6" s="1"/>
  <c r="E163" i="6" s="1"/>
  <c r="F163" i="6" s="1"/>
  <c r="G163" i="6" s="1"/>
  <c r="A164" i="6" s="1"/>
  <c r="B163" i="6"/>
  <c r="D119" i="1"/>
  <c r="E119" i="1" s="1"/>
  <c r="L119" i="1" s="1"/>
  <c r="M119" i="1" s="1"/>
  <c r="K119" i="1"/>
  <c r="C119" i="1"/>
  <c r="C164" i="6" l="1"/>
  <c r="D164" i="6" s="1"/>
  <c r="E164" i="6" s="1"/>
  <c r="F164" i="6" s="1"/>
  <c r="G164" i="6" s="1"/>
  <c r="A165" i="6" s="1"/>
  <c r="B164" i="6"/>
  <c r="F119" i="1"/>
  <c r="G119" i="1" s="1"/>
  <c r="I119" i="1" s="1"/>
  <c r="N119" i="1" s="1"/>
  <c r="P119" i="1"/>
  <c r="C165" i="6" l="1"/>
  <c r="D165" i="6" s="1"/>
  <c r="E165" i="6" s="1"/>
  <c r="F165" i="6" s="1"/>
  <c r="G165" i="6" s="1"/>
  <c r="A166" i="6" s="1"/>
  <c r="B165" i="6"/>
  <c r="J119" i="1"/>
  <c r="B120" i="1" s="1"/>
  <c r="B166" i="6" l="1"/>
  <c r="C166" i="6"/>
  <c r="D166" i="6" s="1"/>
  <c r="E166" i="6" s="1"/>
  <c r="F166" i="6" s="1"/>
  <c r="G166" i="6" s="1"/>
  <c r="A167" i="6" s="1"/>
  <c r="C120" i="1"/>
  <c r="D120" i="1"/>
  <c r="E120" i="1" s="1"/>
  <c r="F120" i="1" s="1"/>
  <c r="K120" i="1"/>
  <c r="C167" i="6" l="1"/>
  <c r="D167" i="6" s="1"/>
  <c r="E167" i="6" s="1"/>
  <c r="F167" i="6" s="1"/>
  <c r="G167" i="6" s="1"/>
  <c r="A168" i="6" s="1"/>
  <c r="B167" i="6"/>
  <c r="P120" i="1"/>
  <c r="L120" i="1"/>
  <c r="M120" i="1" s="1"/>
  <c r="G120" i="1"/>
  <c r="I120" i="1" s="1"/>
  <c r="N120" i="1" s="1"/>
  <c r="C168" i="6" l="1"/>
  <c r="D168" i="6" s="1"/>
  <c r="E168" i="6" s="1"/>
  <c r="F168" i="6" s="1"/>
  <c r="G168" i="6" s="1"/>
  <c r="A169" i="6" s="1"/>
  <c r="B168" i="6"/>
  <c r="J120" i="1"/>
  <c r="B121" i="1" s="1"/>
  <c r="C169" i="6" l="1"/>
  <c r="D169" i="6" s="1"/>
  <c r="E169" i="6" s="1"/>
  <c r="F169" i="6" s="1"/>
  <c r="G169" i="6" s="1"/>
  <c r="A170" i="6" s="1"/>
  <c r="B169" i="6"/>
  <c r="K121" i="1"/>
  <c r="P121" i="1" s="1"/>
  <c r="D121" i="1"/>
  <c r="E121" i="1" s="1"/>
  <c r="L121" i="1" s="1"/>
  <c r="M121" i="1" s="1"/>
  <c r="C121" i="1"/>
  <c r="B170" i="6" l="1"/>
  <c r="C170" i="6"/>
  <c r="D170" i="6" s="1"/>
  <c r="E170" i="6" s="1"/>
  <c r="F170" i="6" s="1"/>
  <c r="G170" i="6" s="1"/>
  <c r="A171" i="6" s="1"/>
  <c r="F121" i="1"/>
  <c r="G121" i="1" s="1"/>
  <c r="I121" i="1" s="1"/>
  <c r="N121" i="1" s="1"/>
  <c r="C171" i="6" l="1"/>
  <c r="D171" i="6" s="1"/>
  <c r="E171" i="6" s="1"/>
  <c r="F171" i="6" s="1"/>
  <c r="G171" i="6" s="1"/>
  <c r="A172" i="6" s="1"/>
  <c r="B171" i="6"/>
  <c r="J121" i="1"/>
  <c r="B122" i="1" s="1"/>
  <c r="C172" i="6" l="1"/>
  <c r="D172" i="6" s="1"/>
  <c r="E172" i="6" s="1"/>
  <c r="F172" i="6" s="1"/>
  <c r="G172" i="6" s="1"/>
  <c r="A173" i="6" s="1"/>
  <c r="B172" i="6"/>
  <c r="K122" i="1"/>
  <c r="D122" i="1"/>
  <c r="E122" i="1" s="1"/>
  <c r="L122" i="1" s="1"/>
  <c r="M122" i="1" s="1"/>
  <c r="C122" i="1"/>
  <c r="C173" i="6" l="1"/>
  <c r="D173" i="6" s="1"/>
  <c r="E173" i="6" s="1"/>
  <c r="F173" i="6" s="1"/>
  <c r="G173" i="6" s="1"/>
  <c r="A174" i="6" s="1"/>
  <c r="B173" i="6"/>
  <c r="F122" i="1"/>
  <c r="G122" i="1" s="1"/>
  <c r="I122" i="1" s="1"/>
  <c r="N122" i="1" s="1"/>
  <c r="P122" i="1" s="1"/>
  <c r="B174" i="6" l="1"/>
  <c r="C174" i="6"/>
  <c r="D174" i="6" s="1"/>
  <c r="E174" i="6" s="1"/>
  <c r="F174" i="6" s="1"/>
  <c r="G174" i="6" s="1"/>
  <c r="A175" i="6" s="1"/>
  <c r="J122" i="1"/>
  <c r="B123" i="1" s="1"/>
  <c r="C175" i="6" l="1"/>
  <c r="D175" i="6" s="1"/>
  <c r="E175" i="6" s="1"/>
  <c r="F175" i="6" s="1"/>
  <c r="G175" i="6" s="1"/>
  <c r="A176" i="6" s="1"/>
  <c r="B175" i="6"/>
  <c r="D123" i="1"/>
  <c r="E123" i="1" s="1"/>
  <c r="L123" i="1" s="1"/>
  <c r="M123" i="1" s="1"/>
  <c r="K123" i="1"/>
  <c r="C123" i="1"/>
  <c r="C176" i="6" l="1"/>
  <c r="D176" i="6" s="1"/>
  <c r="E176" i="6" s="1"/>
  <c r="F176" i="6" s="1"/>
  <c r="G176" i="6" s="1"/>
  <c r="A177" i="6" s="1"/>
  <c r="B176" i="6"/>
  <c r="F123" i="1"/>
  <c r="G123" i="1" s="1"/>
  <c r="I123" i="1" s="1"/>
  <c r="N123" i="1" s="1"/>
  <c r="P123" i="1"/>
  <c r="C177" i="6" l="1"/>
  <c r="D177" i="6" s="1"/>
  <c r="E177" i="6" s="1"/>
  <c r="F177" i="6" s="1"/>
  <c r="G177" i="6" s="1"/>
  <c r="A178" i="6" s="1"/>
  <c r="B177" i="6"/>
  <c r="J123" i="1"/>
  <c r="B124" i="1" s="1"/>
  <c r="B178" i="6" l="1"/>
  <c r="C178" i="6"/>
  <c r="D178" i="6" s="1"/>
  <c r="E178" i="6" s="1"/>
  <c r="F178" i="6" s="1"/>
  <c r="G178" i="6" s="1"/>
  <c r="A179" i="6" s="1"/>
  <c r="C124" i="1"/>
  <c r="D124" i="1"/>
  <c r="E124" i="1" s="1"/>
  <c r="L124" i="1" s="1"/>
  <c r="M124" i="1" s="1"/>
  <c r="K124" i="1"/>
  <c r="C179" i="6" l="1"/>
  <c r="D179" i="6" s="1"/>
  <c r="E179" i="6" s="1"/>
  <c r="F179" i="6" s="1"/>
  <c r="G179" i="6" s="1"/>
  <c r="A180" i="6" s="1"/>
  <c r="B179" i="6"/>
  <c r="P124" i="1"/>
  <c r="F124" i="1"/>
  <c r="G124" i="1" s="1"/>
  <c r="C180" i="6" l="1"/>
  <c r="D180" i="6" s="1"/>
  <c r="E180" i="6" s="1"/>
  <c r="F180" i="6" s="1"/>
  <c r="G180" i="6" s="1"/>
  <c r="A181" i="6" s="1"/>
  <c r="B180" i="6"/>
  <c r="I124" i="1"/>
  <c r="N124" i="1" s="1"/>
  <c r="C181" i="6" l="1"/>
  <c r="D181" i="6" s="1"/>
  <c r="E181" i="6" s="1"/>
  <c r="F181" i="6" s="1"/>
  <c r="G181" i="6" s="1"/>
  <c r="A182" i="6" s="1"/>
  <c r="B181" i="6"/>
  <c r="J124" i="1"/>
  <c r="B125" i="1" s="1"/>
  <c r="B182" i="6" l="1"/>
  <c r="C182" i="6"/>
  <c r="D182" i="6" s="1"/>
  <c r="E182" i="6" s="1"/>
  <c r="F182" i="6" s="1"/>
  <c r="G182" i="6" s="1"/>
  <c r="A183" i="6" s="1"/>
  <c r="D125" i="1"/>
  <c r="E125" i="1" s="1"/>
  <c r="L125" i="1" s="1"/>
  <c r="M125" i="1" s="1"/>
  <c r="C125" i="1"/>
  <c r="K125" i="1"/>
  <c r="C183" i="6" l="1"/>
  <c r="D183" i="6" s="1"/>
  <c r="E183" i="6" s="1"/>
  <c r="F183" i="6" s="1"/>
  <c r="G183" i="6" s="1"/>
  <c r="A184" i="6" s="1"/>
  <c r="B183" i="6"/>
  <c r="F125" i="1"/>
  <c r="G125" i="1" s="1"/>
  <c r="I125" i="1" s="1"/>
  <c r="J125" i="1" s="1"/>
  <c r="B126" i="1" s="1"/>
  <c r="P125" i="1"/>
  <c r="C184" i="6" l="1"/>
  <c r="D184" i="6" s="1"/>
  <c r="E184" i="6" s="1"/>
  <c r="F184" i="6" s="1"/>
  <c r="G184" i="6" s="1"/>
  <c r="A185" i="6" s="1"/>
  <c r="B184" i="6"/>
  <c r="D126" i="1"/>
  <c r="E126" i="1" s="1"/>
  <c r="F126" i="1" s="1"/>
  <c r="G126" i="1" s="1"/>
  <c r="I126" i="1" s="1"/>
  <c r="J126" i="1" s="1"/>
  <c r="B127" i="1" s="1"/>
  <c r="C127" i="1" s="1"/>
  <c r="N125" i="1"/>
  <c r="C126" i="1"/>
  <c r="K126" i="1"/>
  <c r="C185" i="6" l="1"/>
  <c r="D185" i="6" s="1"/>
  <c r="E185" i="6" s="1"/>
  <c r="F185" i="6" s="1"/>
  <c r="G185" i="6" s="1"/>
  <c r="A186" i="6" s="1"/>
  <c r="B185" i="6"/>
  <c r="K127" i="1"/>
  <c r="P127" i="1" s="1"/>
  <c r="D127" i="1"/>
  <c r="E127" i="1" s="1"/>
  <c r="F127" i="1" s="1"/>
  <c r="L126" i="1"/>
  <c r="M126" i="1" s="1"/>
  <c r="N126" i="1"/>
  <c r="P126" i="1"/>
  <c r="B186" i="6" l="1"/>
  <c r="C186" i="6"/>
  <c r="D186" i="6" s="1"/>
  <c r="E186" i="6" s="1"/>
  <c r="F186" i="6" s="1"/>
  <c r="G186" i="6" s="1"/>
  <c r="A187" i="6" s="1"/>
  <c r="L127" i="1"/>
  <c r="M127" i="1" s="1"/>
  <c r="G127" i="1"/>
  <c r="I127" i="1" s="1"/>
  <c r="N127" i="1" s="1"/>
  <c r="C187" i="6" l="1"/>
  <c r="D187" i="6" s="1"/>
  <c r="E187" i="6" s="1"/>
  <c r="F187" i="6" s="1"/>
  <c r="G187" i="6" s="1"/>
  <c r="A188" i="6" s="1"/>
  <c r="B187" i="6"/>
  <c r="J127" i="1"/>
  <c r="B128" i="1" s="1"/>
  <c r="C188" i="6" l="1"/>
  <c r="D188" i="6" s="1"/>
  <c r="E188" i="6" s="1"/>
  <c r="F188" i="6" s="1"/>
  <c r="G188" i="6" s="1"/>
  <c r="A189" i="6" s="1"/>
  <c r="B188" i="6"/>
  <c r="K128" i="1"/>
  <c r="D128" i="1"/>
  <c r="E128" i="1" s="1"/>
  <c r="L128" i="1" s="1"/>
  <c r="M128" i="1" s="1"/>
  <c r="C128" i="1"/>
  <c r="C189" i="6" l="1"/>
  <c r="D189" i="6" s="1"/>
  <c r="E189" i="6" s="1"/>
  <c r="F189" i="6" s="1"/>
  <c r="G189" i="6" s="1"/>
  <c r="A190" i="6" s="1"/>
  <c r="B189" i="6"/>
  <c r="P128" i="1"/>
  <c r="F128" i="1"/>
  <c r="G128" i="1" s="1"/>
  <c r="I128" i="1" s="1"/>
  <c r="N128" i="1" s="1"/>
  <c r="B190" i="6" l="1"/>
  <c r="C190" i="6"/>
  <c r="D190" i="6" s="1"/>
  <c r="E190" i="6" s="1"/>
  <c r="F190" i="6" s="1"/>
  <c r="G190" i="6" s="1"/>
  <c r="A191" i="6" s="1"/>
  <c r="J128" i="1"/>
  <c r="B129" i="1" s="1"/>
  <c r="C191" i="6" l="1"/>
  <c r="D191" i="6" s="1"/>
  <c r="E191" i="6" s="1"/>
  <c r="F191" i="6" s="1"/>
  <c r="G191" i="6" s="1"/>
  <c r="A192" i="6" s="1"/>
  <c r="B191" i="6"/>
  <c r="C129" i="1"/>
  <c r="D129" i="1"/>
  <c r="E129" i="1" s="1"/>
  <c r="L129" i="1" s="1"/>
  <c r="M129" i="1" s="1"/>
  <c r="K129" i="1"/>
  <c r="C192" i="6" l="1"/>
  <c r="D192" i="6" s="1"/>
  <c r="E192" i="6" s="1"/>
  <c r="F192" i="6" s="1"/>
  <c r="G192" i="6" s="1"/>
  <c r="A193" i="6" s="1"/>
  <c r="B192" i="6"/>
  <c r="F129" i="1"/>
  <c r="G129" i="1" s="1"/>
  <c r="I129" i="1" s="1"/>
  <c r="J129" i="1" s="1"/>
  <c r="B130" i="1" s="1"/>
  <c r="P129" i="1"/>
  <c r="C193" i="6" l="1"/>
  <c r="D193" i="6" s="1"/>
  <c r="E193" i="6" s="1"/>
  <c r="F193" i="6" s="1"/>
  <c r="G193" i="6" s="1"/>
  <c r="A194" i="6" s="1"/>
  <c r="B193" i="6"/>
  <c r="K130" i="1"/>
  <c r="N129" i="1"/>
  <c r="D130" i="1"/>
  <c r="E130" i="1" s="1"/>
  <c r="L130" i="1" s="1"/>
  <c r="M130" i="1" s="1"/>
  <c r="C130" i="1"/>
  <c r="B194" i="6" l="1"/>
  <c r="C194" i="6"/>
  <c r="D194" i="6" s="1"/>
  <c r="E194" i="6" s="1"/>
  <c r="F194" i="6" s="1"/>
  <c r="G194" i="6" s="1"/>
  <c r="A195" i="6" s="1"/>
  <c r="P130" i="1"/>
  <c r="F130" i="1"/>
  <c r="G130" i="1" s="1"/>
  <c r="C195" i="6" l="1"/>
  <c r="D195" i="6" s="1"/>
  <c r="E195" i="6" s="1"/>
  <c r="F195" i="6" s="1"/>
  <c r="G195" i="6" s="1"/>
  <c r="A196" i="6" s="1"/>
  <c r="B195" i="6"/>
  <c r="I130" i="1"/>
  <c r="N130" i="1" s="1"/>
  <c r="C196" i="6" l="1"/>
  <c r="D196" i="6" s="1"/>
  <c r="E196" i="6" s="1"/>
  <c r="F196" i="6" s="1"/>
  <c r="G196" i="6" s="1"/>
  <c r="A197" i="6" s="1"/>
  <c r="B196" i="6"/>
  <c r="J130" i="1"/>
  <c r="B131" i="1" s="1"/>
  <c r="C197" i="6" l="1"/>
  <c r="D197" i="6" s="1"/>
  <c r="E197" i="6" s="1"/>
  <c r="F197" i="6" s="1"/>
  <c r="G197" i="6" s="1"/>
  <c r="A198" i="6" s="1"/>
  <c r="B197" i="6"/>
  <c r="K131" i="1"/>
  <c r="P131" i="1" s="1"/>
  <c r="C131" i="1"/>
  <c r="D131" i="1"/>
  <c r="E131" i="1" s="1"/>
  <c r="F131" i="1" s="1"/>
  <c r="G131" i="1" s="1"/>
  <c r="I131" i="1" s="1"/>
  <c r="J131" i="1" s="1"/>
  <c r="B132" i="1" s="1"/>
  <c r="B198" i="6" l="1"/>
  <c r="C198" i="6"/>
  <c r="D198" i="6" s="1"/>
  <c r="E198" i="6" s="1"/>
  <c r="F198" i="6" s="1"/>
  <c r="G198" i="6" s="1"/>
  <c r="A199" i="6" s="1"/>
  <c r="C132" i="1"/>
  <c r="K132" i="1"/>
  <c r="D132" i="1"/>
  <c r="E132" i="1" s="1"/>
  <c r="L132" i="1" s="1"/>
  <c r="L131" i="1"/>
  <c r="M131" i="1" s="1"/>
  <c r="N131" i="1"/>
  <c r="C199" i="6" l="1"/>
  <c r="D199" i="6" s="1"/>
  <c r="E199" i="6" s="1"/>
  <c r="F199" i="6" s="1"/>
  <c r="G199" i="6" s="1"/>
  <c r="A200" i="6" s="1"/>
  <c r="B199" i="6"/>
  <c r="M132" i="1"/>
  <c r="P132" i="1"/>
  <c r="F132" i="1"/>
  <c r="G132" i="1" s="1"/>
  <c r="I132" i="1" s="1"/>
  <c r="J132" i="1" s="1"/>
  <c r="B133" i="1" s="1"/>
  <c r="C200" i="6" l="1"/>
  <c r="D200" i="6" s="1"/>
  <c r="E200" i="6" s="1"/>
  <c r="F200" i="6" s="1"/>
  <c r="G200" i="6" s="1"/>
  <c r="A201" i="6" s="1"/>
  <c r="B200" i="6"/>
  <c r="K133" i="1"/>
  <c r="C133" i="1"/>
  <c r="D133" i="1"/>
  <c r="E133" i="1" s="1"/>
  <c r="L133" i="1" s="1"/>
  <c r="M133" i="1" s="1"/>
  <c r="N132" i="1"/>
  <c r="C201" i="6" l="1"/>
  <c r="D201" i="6" s="1"/>
  <c r="E201" i="6" s="1"/>
  <c r="F201" i="6" s="1"/>
  <c r="G201" i="6" s="1"/>
  <c r="A202" i="6" s="1"/>
  <c r="B201" i="6"/>
  <c r="P133" i="1"/>
  <c r="F133" i="1"/>
  <c r="G133" i="1" s="1"/>
  <c r="I133" i="1" s="1"/>
  <c r="J133" i="1" s="1"/>
  <c r="B134" i="1" s="1"/>
  <c r="B202" i="6" l="1"/>
  <c r="C202" i="6"/>
  <c r="D202" i="6" s="1"/>
  <c r="E202" i="6" s="1"/>
  <c r="F202" i="6" s="1"/>
  <c r="G202" i="6" s="1"/>
  <c r="A203" i="6" s="1"/>
  <c r="D134" i="1"/>
  <c r="E134" i="1" s="1"/>
  <c r="L134" i="1" s="1"/>
  <c r="M134" i="1" s="1"/>
  <c r="C134" i="1"/>
  <c r="K134" i="1"/>
  <c r="N133" i="1"/>
  <c r="C203" i="6" l="1"/>
  <c r="D203" i="6" s="1"/>
  <c r="E203" i="6" s="1"/>
  <c r="F203" i="6" s="1"/>
  <c r="G203" i="6" s="1"/>
  <c r="A204" i="6" s="1"/>
  <c r="B203" i="6"/>
  <c r="F134" i="1"/>
  <c r="G134" i="1" s="1"/>
  <c r="I134" i="1" s="1"/>
  <c r="N134" i="1" s="1"/>
  <c r="P134" i="1" s="1"/>
  <c r="C204" i="6" l="1"/>
  <c r="D204" i="6" s="1"/>
  <c r="E204" i="6" s="1"/>
  <c r="F204" i="6" s="1"/>
  <c r="G204" i="6" s="1"/>
  <c r="A205" i="6" s="1"/>
  <c r="B204" i="6"/>
  <c r="J134" i="1"/>
  <c r="B135" i="1" s="1"/>
  <c r="C205" i="6" l="1"/>
  <c r="D205" i="6" s="1"/>
  <c r="E205" i="6" s="1"/>
  <c r="F205" i="6" s="1"/>
  <c r="G205" i="6" s="1"/>
  <c r="A206" i="6" s="1"/>
  <c r="B205" i="6"/>
  <c r="K135" i="1"/>
  <c r="P135" i="1" s="1"/>
  <c r="C135" i="1"/>
  <c r="D135" i="1"/>
  <c r="E135" i="1" s="1"/>
  <c r="B206" i="6" l="1"/>
  <c r="C206" i="6"/>
  <c r="D206" i="6" s="1"/>
  <c r="E206" i="6" s="1"/>
  <c r="F206" i="6" s="1"/>
  <c r="G206" i="6" s="1"/>
  <c r="A207" i="6" s="1"/>
  <c r="L135" i="1"/>
  <c r="M135" i="1" s="1"/>
  <c r="F135" i="1"/>
  <c r="G135" i="1" s="1"/>
  <c r="I135" i="1" s="1"/>
  <c r="N135" i="1" s="1"/>
  <c r="C207" i="6" l="1"/>
  <c r="D207" i="6" s="1"/>
  <c r="E207" i="6" s="1"/>
  <c r="F207" i="6" s="1"/>
  <c r="G207" i="6" s="1"/>
  <c r="A208" i="6" s="1"/>
  <c r="B207" i="6"/>
  <c r="J135" i="1"/>
  <c r="B136" i="1" s="1"/>
  <c r="C208" i="6" l="1"/>
  <c r="D208" i="6" s="1"/>
  <c r="E208" i="6" s="1"/>
  <c r="F208" i="6" s="1"/>
  <c r="G208" i="6" s="1"/>
  <c r="A209" i="6" s="1"/>
  <c r="B208" i="6"/>
  <c r="C136" i="1"/>
  <c r="D136" i="1"/>
  <c r="E136" i="1" s="1"/>
  <c r="L136" i="1" s="1"/>
  <c r="M136" i="1" s="1"/>
  <c r="K136" i="1"/>
  <c r="C209" i="6" l="1"/>
  <c r="D209" i="6" s="1"/>
  <c r="E209" i="6" s="1"/>
  <c r="F209" i="6" s="1"/>
  <c r="G209" i="6" s="1"/>
  <c r="A210" i="6" s="1"/>
  <c r="B209" i="6"/>
  <c r="F136" i="1"/>
  <c r="G136" i="1" s="1"/>
  <c r="I136" i="1" s="1"/>
  <c r="N136" i="1" s="1"/>
  <c r="P136" i="1"/>
  <c r="B210" i="6" l="1"/>
  <c r="C210" i="6"/>
  <c r="D210" i="6" s="1"/>
  <c r="E210" i="6" s="1"/>
  <c r="F210" i="6" s="1"/>
  <c r="G210" i="6" s="1"/>
  <c r="A211" i="6" s="1"/>
  <c r="J136" i="1"/>
  <c r="B137" i="1" s="1"/>
  <c r="C211" i="6" l="1"/>
  <c r="D211" i="6" s="1"/>
  <c r="E211" i="6" s="1"/>
  <c r="F211" i="6" s="1"/>
  <c r="G211" i="6" s="1"/>
  <c r="A212" i="6" s="1"/>
  <c r="B211" i="6"/>
  <c r="C137" i="1"/>
  <c r="D137" i="1"/>
  <c r="E137" i="1" s="1"/>
  <c r="L137" i="1" s="1"/>
  <c r="M137" i="1" s="1"/>
  <c r="K137" i="1"/>
  <c r="C212" i="6" l="1"/>
  <c r="D212" i="6" s="1"/>
  <c r="E212" i="6" s="1"/>
  <c r="F212" i="6" s="1"/>
  <c r="G212" i="6" s="1"/>
  <c r="A213" i="6" s="1"/>
  <c r="B212" i="6"/>
  <c r="F137" i="1"/>
  <c r="G137" i="1" s="1"/>
  <c r="I137" i="1" s="1"/>
  <c r="J137" i="1" s="1"/>
  <c r="B138" i="1" s="1"/>
  <c r="P137" i="1"/>
  <c r="C213" i="6" l="1"/>
  <c r="D213" i="6" s="1"/>
  <c r="E213" i="6" s="1"/>
  <c r="F213" i="6" s="1"/>
  <c r="G213" i="6" s="1"/>
  <c r="A214" i="6" s="1"/>
  <c r="B213" i="6"/>
  <c r="D138" i="1"/>
  <c r="E138" i="1" s="1"/>
  <c r="F138" i="1" s="1"/>
  <c r="N137" i="1"/>
  <c r="C138" i="1"/>
  <c r="K138" i="1"/>
  <c r="B214" i="6" l="1"/>
  <c r="C214" i="6"/>
  <c r="D214" i="6" s="1"/>
  <c r="E214" i="6" s="1"/>
  <c r="F214" i="6" s="1"/>
  <c r="G214" i="6" s="1"/>
  <c r="A215" i="6" s="1"/>
  <c r="L138" i="1"/>
  <c r="M138" i="1" s="1"/>
  <c r="P138" i="1"/>
  <c r="G138" i="1"/>
  <c r="I138" i="1" s="1"/>
  <c r="N138" i="1" s="1"/>
  <c r="C215" i="6" l="1"/>
  <c r="D215" i="6" s="1"/>
  <c r="E215" i="6" s="1"/>
  <c r="F215" i="6" s="1"/>
  <c r="G215" i="6" s="1"/>
  <c r="A216" i="6" s="1"/>
  <c r="B215" i="6"/>
  <c r="J138" i="1"/>
  <c r="B139" i="1" s="1"/>
  <c r="C216" i="6" l="1"/>
  <c r="D216" i="6" s="1"/>
  <c r="E216" i="6" s="1"/>
  <c r="F216" i="6" s="1"/>
  <c r="G216" i="6" s="1"/>
  <c r="A217" i="6" s="1"/>
  <c r="B216" i="6"/>
  <c r="K139" i="1"/>
  <c r="P139" i="1" s="1"/>
  <c r="D139" i="1"/>
  <c r="E139" i="1" s="1"/>
  <c r="F139" i="1" s="1"/>
  <c r="C139" i="1"/>
  <c r="C217" i="6" l="1"/>
  <c r="D217" i="6" s="1"/>
  <c r="E217" i="6" s="1"/>
  <c r="F217" i="6" s="1"/>
  <c r="G217" i="6" s="1"/>
  <c r="A218" i="6" s="1"/>
  <c r="B217" i="6"/>
  <c r="L139" i="1"/>
  <c r="M139" i="1" s="1"/>
  <c r="G139" i="1"/>
  <c r="I139" i="1" s="1"/>
  <c r="N139" i="1" s="1"/>
  <c r="B218" i="6" l="1"/>
  <c r="C218" i="6"/>
  <c r="D218" i="6" s="1"/>
  <c r="E218" i="6" s="1"/>
  <c r="F218" i="6" s="1"/>
  <c r="G218" i="6" s="1"/>
  <c r="A219" i="6" s="1"/>
  <c r="J139" i="1"/>
  <c r="B140" i="1" s="1"/>
  <c r="C219" i="6" l="1"/>
  <c r="D219" i="6" s="1"/>
  <c r="E219" i="6" s="1"/>
  <c r="F219" i="6" s="1"/>
  <c r="G219" i="6" s="1"/>
  <c r="A220" i="6" s="1"/>
  <c r="B219" i="6"/>
  <c r="K140" i="1"/>
  <c r="D140" i="1"/>
  <c r="E140" i="1" s="1"/>
  <c r="L140" i="1" s="1"/>
  <c r="M140" i="1" s="1"/>
  <c r="C140" i="1"/>
  <c r="C220" i="6" l="1"/>
  <c r="D220" i="6" s="1"/>
  <c r="E220" i="6" s="1"/>
  <c r="F220" i="6" s="1"/>
  <c r="G220" i="6" s="1"/>
  <c r="A221" i="6" s="1"/>
  <c r="B220" i="6"/>
  <c r="F140" i="1"/>
  <c r="G140" i="1" s="1"/>
  <c r="I140" i="1" s="1"/>
  <c r="N140" i="1" s="1"/>
  <c r="P140" i="1"/>
  <c r="C221" i="6" l="1"/>
  <c r="D221" i="6" s="1"/>
  <c r="E221" i="6" s="1"/>
  <c r="F221" i="6" s="1"/>
  <c r="G221" i="6" s="1"/>
  <c r="A222" i="6" s="1"/>
  <c r="B221" i="6"/>
  <c r="J140" i="1"/>
  <c r="B141" i="1" s="1"/>
  <c r="B222" i="6" l="1"/>
  <c r="C222" i="6"/>
  <c r="D222" i="6" s="1"/>
  <c r="E222" i="6" s="1"/>
  <c r="F222" i="6" s="1"/>
  <c r="G222" i="6" s="1"/>
  <c r="A223" i="6" s="1"/>
  <c r="C141" i="1"/>
  <c r="D141" i="1"/>
  <c r="E141" i="1" s="1"/>
  <c r="F141" i="1" s="1"/>
  <c r="K141" i="1"/>
  <c r="C223" i="6" l="1"/>
  <c r="D223" i="6" s="1"/>
  <c r="E223" i="6" s="1"/>
  <c r="F223" i="6" s="1"/>
  <c r="G223" i="6" s="1"/>
  <c r="A224" i="6" s="1"/>
  <c r="B223" i="6"/>
  <c r="P141" i="1"/>
  <c r="L141" i="1"/>
  <c r="M141" i="1" s="1"/>
  <c r="G141" i="1"/>
  <c r="I141" i="1" s="1"/>
  <c r="N141" i="1" s="1"/>
  <c r="C224" i="6" l="1"/>
  <c r="D224" i="6" s="1"/>
  <c r="E224" i="6" s="1"/>
  <c r="F224" i="6" s="1"/>
  <c r="G224" i="6" s="1"/>
  <c r="A225" i="6" s="1"/>
  <c r="B224" i="6"/>
  <c r="J141" i="1"/>
  <c r="B142" i="1" s="1"/>
  <c r="C225" i="6" l="1"/>
  <c r="D225" i="6" s="1"/>
  <c r="E225" i="6" s="1"/>
  <c r="F225" i="6" s="1"/>
  <c r="G225" i="6" s="1"/>
  <c r="A226" i="6" s="1"/>
  <c r="B225" i="6"/>
  <c r="C142" i="1"/>
  <c r="D142" i="1"/>
  <c r="E142" i="1" s="1"/>
  <c r="F142" i="1" s="1"/>
  <c r="K142" i="1"/>
  <c r="B226" i="6" l="1"/>
  <c r="C226" i="6"/>
  <c r="D226" i="6" s="1"/>
  <c r="E226" i="6" s="1"/>
  <c r="F226" i="6" s="1"/>
  <c r="G226" i="6" s="1"/>
  <c r="A227" i="6" s="1"/>
  <c r="P142" i="1"/>
  <c r="L142" i="1"/>
  <c r="M142" i="1" s="1"/>
  <c r="G142" i="1"/>
  <c r="I142" i="1" s="1"/>
  <c r="N142" i="1" s="1"/>
  <c r="C227" i="6" l="1"/>
  <c r="D227" i="6" s="1"/>
  <c r="E227" i="6" s="1"/>
  <c r="F227" i="6" s="1"/>
  <c r="G227" i="6" s="1"/>
  <c r="A228" i="6" s="1"/>
  <c r="B227" i="6"/>
  <c r="J142" i="1"/>
  <c r="B143" i="1" s="1"/>
  <c r="C228" i="6" l="1"/>
  <c r="D228" i="6" s="1"/>
  <c r="E228" i="6" s="1"/>
  <c r="F228" i="6" s="1"/>
  <c r="G228" i="6" s="1"/>
  <c r="A229" i="6" s="1"/>
  <c r="B228" i="6"/>
  <c r="K143" i="1"/>
  <c r="P143" i="1" s="1"/>
  <c r="D143" i="1"/>
  <c r="E143" i="1" s="1"/>
  <c r="L143" i="1" s="1"/>
  <c r="M143" i="1" s="1"/>
  <c r="C143" i="1"/>
  <c r="C229" i="6" l="1"/>
  <c r="D229" i="6" s="1"/>
  <c r="E229" i="6" s="1"/>
  <c r="F229" i="6" s="1"/>
  <c r="G229" i="6" s="1"/>
  <c r="A230" i="6" s="1"/>
  <c r="B229" i="6"/>
  <c r="F143" i="1"/>
  <c r="G143" i="1" s="1"/>
  <c r="I143" i="1" s="1"/>
  <c r="B230" i="6" l="1"/>
  <c r="C230" i="6"/>
  <c r="D230" i="6" s="1"/>
  <c r="E230" i="6" s="1"/>
  <c r="F230" i="6" s="1"/>
  <c r="G230" i="6" s="1"/>
  <c r="A231" i="6" s="1"/>
  <c r="J143" i="1"/>
  <c r="B144" i="1" s="1"/>
  <c r="N143" i="1"/>
  <c r="C231" i="6" l="1"/>
  <c r="D231" i="6" s="1"/>
  <c r="E231" i="6" s="1"/>
  <c r="F231" i="6" s="1"/>
  <c r="G231" i="6" s="1"/>
  <c r="A232" i="6" s="1"/>
  <c r="B231" i="6"/>
  <c r="D144" i="1"/>
  <c r="E144" i="1" s="1"/>
  <c r="F144" i="1" s="1"/>
  <c r="G144" i="1" s="1"/>
  <c r="I144" i="1" s="1"/>
  <c r="N144" i="1" s="1"/>
  <c r="C144" i="1"/>
  <c r="K144" i="1"/>
  <c r="C232" i="6" l="1"/>
  <c r="D232" i="6" s="1"/>
  <c r="E232" i="6" s="1"/>
  <c r="F232" i="6" s="1"/>
  <c r="G232" i="6" s="1"/>
  <c r="A233" i="6" s="1"/>
  <c r="B232" i="6"/>
  <c r="L144" i="1"/>
  <c r="M144" i="1" s="1"/>
  <c r="P144" i="1"/>
  <c r="J144" i="1"/>
  <c r="B145" i="1" s="1"/>
  <c r="C233" i="6" l="1"/>
  <c r="D233" i="6" s="1"/>
  <c r="E233" i="6" s="1"/>
  <c r="F233" i="6" s="1"/>
  <c r="G233" i="6" s="1"/>
  <c r="A234" i="6" s="1"/>
  <c r="B233" i="6"/>
  <c r="D145" i="1"/>
  <c r="E145" i="1" s="1"/>
  <c r="F145" i="1" s="1"/>
  <c r="G145" i="1" s="1"/>
  <c r="I145" i="1" s="1"/>
  <c r="J145" i="1" s="1"/>
  <c r="B146" i="1" s="1"/>
  <c r="C145" i="1"/>
  <c r="K145" i="1"/>
  <c r="B234" i="6" l="1"/>
  <c r="C234" i="6"/>
  <c r="D234" i="6" s="1"/>
  <c r="E234" i="6" s="1"/>
  <c r="F234" i="6" s="1"/>
  <c r="G234" i="6" s="1"/>
  <c r="A235" i="6" s="1"/>
  <c r="L145" i="1"/>
  <c r="M145" i="1" s="1"/>
  <c r="P145" i="1"/>
  <c r="N145" i="1"/>
  <c r="D146" i="1"/>
  <c r="E146" i="1" s="1"/>
  <c r="C146" i="1"/>
  <c r="K146" i="1"/>
  <c r="C235" i="6" l="1"/>
  <c r="D235" i="6" s="1"/>
  <c r="E235" i="6" s="1"/>
  <c r="F235" i="6" s="1"/>
  <c r="G235" i="6" s="1"/>
  <c r="A236" i="6" s="1"/>
  <c r="B235" i="6"/>
  <c r="F146" i="1"/>
  <c r="L146" i="1"/>
  <c r="M146" i="1" s="1"/>
  <c r="C236" i="6" l="1"/>
  <c r="D236" i="6" s="1"/>
  <c r="E236" i="6" s="1"/>
  <c r="F236" i="6" s="1"/>
  <c r="G236" i="6" s="1"/>
  <c r="A237" i="6" s="1"/>
  <c r="B236" i="6"/>
  <c r="G146" i="1"/>
  <c r="I146" i="1" s="1"/>
  <c r="N146" i="1" s="1"/>
  <c r="P146" i="1" s="1"/>
  <c r="C237" i="6" l="1"/>
  <c r="D237" i="6" s="1"/>
  <c r="E237" i="6" s="1"/>
  <c r="F237" i="6" s="1"/>
  <c r="G237" i="6" s="1"/>
  <c r="A238" i="6" s="1"/>
  <c r="B237" i="6"/>
  <c r="J146" i="1"/>
  <c r="B147" i="1" s="1"/>
  <c r="B238" i="6" l="1"/>
  <c r="C238" i="6"/>
  <c r="D238" i="6" s="1"/>
  <c r="E238" i="6" s="1"/>
  <c r="F238" i="6" s="1"/>
  <c r="G238" i="6" s="1"/>
  <c r="A239" i="6" s="1"/>
  <c r="C147" i="1"/>
  <c r="K147" i="1"/>
  <c r="D147" i="1"/>
  <c r="E147" i="1" s="1"/>
  <c r="L147" i="1" s="1"/>
  <c r="M147" i="1" s="1"/>
  <c r="C239" i="6" l="1"/>
  <c r="D239" i="6" s="1"/>
  <c r="E239" i="6" s="1"/>
  <c r="F239" i="6" s="1"/>
  <c r="G239" i="6" s="1"/>
  <c r="A240" i="6" s="1"/>
  <c r="B239" i="6"/>
  <c r="P147" i="1"/>
  <c r="F147" i="1"/>
  <c r="G147" i="1" s="1"/>
  <c r="I147" i="1" s="1"/>
  <c r="N147" i="1" s="1"/>
  <c r="C240" i="6" l="1"/>
  <c r="D240" i="6" s="1"/>
  <c r="E240" i="6" s="1"/>
  <c r="F240" i="6" s="1"/>
  <c r="G240" i="6" s="1"/>
  <c r="A241" i="6" s="1"/>
  <c r="B240" i="6"/>
  <c r="J147" i="1"/>
  <c r="B148" i="1" s="1"/>
  <c r="C241" i="6" l="1"/>
  <c r="D241" i="6" s="1"/>
  <c r="E241" i="6" s="1"/>
  <c r="F241" i="6" s="1"/>
  <c r="G241" i="6" s="1"/>
  <c r="A242" i="6" s="1"/>
  <c r="B241" i="6"/>
  <c r="K148" i="1"/>
  <c r="D148" i="1"/>
  <c r="E148" i="1" s="1"/>
  <c r="F148" i="1" s="1"/>
  <c r="C148" i="1"/>
  <c r="B242" i="6" l="1"/>
  <c r="C242" i="6"/>
  <c r="D242" i="6" s="1"/>
  <c r="E242" i="6" s="1"/>
  <c r="F242" i="6" s="1"/>
  <c r="G242" i="6" s="1"/>
  <c r="A243" i="6" s="1"/>
  <c r="P148" i="1"/>
  <c r="L148" i="1"/>
  <c r="M148" i="1" s="1"/>
  <c r="G148" i="1"/>
  <c r="I148" i="1" s="1"/>
  <c r="N148" i="1" s="1"/>
  <c r="C243" i="6" l="1"/>
  <c r="D243" i="6" s="1"/>
  <c r="E243" i="6" s="1"/>
  <c r="F243" i="6" s="1"/>
  <c r="G243" i="6" s="1"/>
  <c r="A244" i="6" s="1"/>
  <c r="B243" i="6"/>
  <c r="J148" i="1"/>
  <c r="B149" i="1" s="1"/>
  <c r="C244" i="6" l="1"/>
  <c r="D244" i="6" s="1"/>
  <c r="E244" i="6" s="1"/>
  <c r="F244" i="6" s="1"/>
  <c r="G244" i="6" s="1"/>
  <c r="A245" i="6" s="1"/>
  <c r="B244" i="6"/>
  <c r="K149" i="1"/>
  <c r="D149" i="1"/>
  <c r="E149" i="1" s="1"/>
  <c r="L149" i="1" s="1"/>
  <c r="M149" i="1" s="1"/>
  <c r="C149" i="1"/>
  <c r="C245" i="6" l="1"/>
  <c r="D245" i="6" s="1"/>
  <c r="E245" i="6" s="1"/>
  <c r="F245" i="6" s="1"/>
  <c r="G245" i="6" s="1"/>
  <c r="A246" i="6" s="1"/>
  <c r="B245" i="6"/>
  <c r="F149" i="1"/>
  <c r="G149" i="1" s="1"/>
  <c r="I149" i="1" s="1"/>
  <c r="N149" i="1" s="1"/>
  <c r="P149" i="1"/>
  <c r="B246" i="6" l="1"/>
  <c r="C246" i="6"/>
  <c r="D246" i="6" s="1"/>
  <c r="E246" i="6" s="1"/>
  <c r="F246" i="6" s="1"/>
  <c r="G246" i="6" s="1"/>
  <c r="A247" i="6" s="1"/>
  <c r="J149" i="1"/>
  <c r="B150" i="1" s="1"/>
  <c r="C247" i="6" l="1"/>
  <c r="D247" i="6" s="1"/>
  <c r="E247" i="6" s="1"/>
  <c r="F247" i="6" s="1"/>
  <c r="G247" i="6" s="1"/>
  <c r="A248" i="6" s="1"/>
  <c r="B247" i="6"/>
  <c r="C150" i="1"/>
  <c r="D150" i="1"/>
  <c r="E150" i="1" s="1"/>
  <c r="F150" i="1" s="1"/>
  <c r="G150" i="1" s="1"/>
  <c r="I150" i="1" s="1"/>
  <c r="J150" i="1" s="1"/>
  <c r="B151" i="1" s="1"/>
  <c r="K150" i="1"/>
  <c r="C248" i="6" l="1"/>
  <c r="D248" i="6" s="1"/>
  <c r="E248" i="6" s="1"/>
  <c r="F248" i="6" s="1"/>
  <c r="G248" i="6" s="1"/>
  <c r="A249" i="6" s="1"/>
  <c r="B248" i="6"/>
  <c r="P150" i="1"/>
  <c r="N150" i="1"/>
  <c r="L150" i="1"/>
  <c r="M150" i="1" s="1"/>
  <c r="D151" i="1"/>
  <c r="E151" i="1" s="1"/>
  <c r="K151" i="1"/>
  <c r="C151" i="1"/>
  <c r="C249" i="6" l="1"/>
  <c r="D249" i="6" s="1"/>
  <c r="E249" i="6" s="1"/>
  <c r="F249" i="6" s="1"/>
  <c r="G249" i="6" s="1"/>
  <c r="A250" i="6" s="1"/>
  <c r="B249" i="6"/>
  <c r="P151" i="1"/>
  <c r="L151" i="1"/>
  <c r="M151" i="1" s="1"/>
  <c r="F151" i="1"/>
  <c r="B250" i="6" l="1"/>
  <c r="C250" i="6"/>
  <c r="D250" i="6" s="1"/>
  <c r="E250" i="6" s="1"/>
  <c r="F250" i="6" s="1"/>
  <c r="G250" i="6" s="1"/>
  <c r="A251" i="6" s="1"/>
  <c r="G151" i="1"/>
  <c r="I151" i="1" s="1"/>
  <c r="N151" i="1" s="1"/>
  <c r="C251" i="6" l="1"/>
  <c r="D251" i="6" s="1"/>
  <c r="E251" i="6" s="1"/>
  <c r="F251" i="6" s="1"/>
  <c r="G251" i="6" s="1"/>
  <c r="A252" i="6" s="1"/>
  <c r="B251" i="6"/>
  <c r="J151" i="1"/>
  <c r="B152" i="1" s="1"/>
  <c r="C252" i="6" l="1"/>
  <c r="D252" i="6" s="1"/>
  <c r="E252" i="6" s="1"/>
  <c r="F252" i="6" s="1"/>
  <c r="G252" i="6" s="1"/>
  <c r="A253" i="6" s="1"/>
  <c r="B252" i="6"/>
  <c r="C152" i="1"/>
  <c r="D152" i="1"/>
  <c r="E152" i="1" s="1"/>
  <c r="L152" i="1" s="1"/>
  <c r="M152" i="1" s="1"/>
  <c r="K152" i="1"/>
  <c r="C253" i="6" l="1"/>
  <c r="D253" i="6" s="1"/>
  <c r="E253" i="6" s="1"/>
  <c r="F253" i="6" s="1"/>
  <c r="G253" i="6" s="1"/>
  <c r="A254" i="6" s="1"/>
  <c r="B253" i="6"/>
  <c r="F152" i="1"/>
  <c r="G152" i="1" s="1"/>
  <c r="I152" i="1" s="1"/>
  <c r="N152" i="1" s="1"/>
  <c r="P152" i="1"/>
  <c r="B254" i="6" l="1"/>
  <c r="C254" i="6"/>
  <c r="D254" i="6" s="1"/>
  <c r="E254" i="6" s="1"/>
  <c r="F254" i="6" s="1"/>
  <c r="G254" i="6" s="1"/>
  <c r="A255" i="6" s="1"/>
  <c r="J152" i="1"/>
  <c r="B153" i="1" s="1"/>
  <c r="C255" i="6" l="1"/>
  <c r="D255" i="6" s="1"/>
  <c r="E255" i="6" s="1"/>
  <c r="F255" i="6" s="1"/>
  <c r="G255" i="6" s="1"/>
  <c r="A256" i="6" s="1"/>
  <c r="B255" i="6"/>
  <c r="K153" i="1"/>
  <c r="D153" i="1"/>
  <c r="E153" i="1" s="1"/>
  <c r="F153" i="1" s="1"/>
  <c r="G153" i="1" s="1"/>
  <c r="I153" i="1" s="1"/>
  <c r="J153" i="1" s="1"/>
  <c r="B154" i="1" s="1"/>
  <c r="C153" i="1"/>
  <c r="C256" i="6" l="1"/>
  <c r="D256" i="6" s="1"/>
  <c r="E256" i="6" s="1"/>
  <c r="F256" i="6" s="1"/>
  <c r="G256" i="6" s="1"/>
  <c r="A257" i="6" s="1"/>
  <c r="B256" i="6"/>
  <c r="L153" i="1"/>
  <c r="M153" i="1" s="1"/>
  <c r="P153" i="1"/>
  <c r="N153" i="1"/>
  <c r="D154" i="1"/>
  <c r="E154" i="1" s="1"/>
  <c r="K154" i="1"/>
  <c r="C154" i="1"/>
  <c r="C257" i="6" l="1"/>
  <c r="D257" i="6" s="1"/>
  <c r="E257" i="6" s="1"/>
  <c r="F257" i="6" s="1"/>
  <c r="G257" i="6" s="1"/>
  <c r="A258" i="6" s="1"/>
  <c r="B257" i="6"/>
  <c r="P154" i="1"/>
  <c r="F154" i="1"/>
  <c r="L154" i="1"/>
  <c r="M154" i="1" s="1"/>
  <c r="B258" i="6" l="1"/>
  <c r="C258" i="6"/>
  <c r="D258" i="6" s="1"/>
  <c r="E258" i="6" s="1"/>
  <c r="F258" i="6" s="1"/>
  <c r="G258" i="6" s="1"/>
  <c r="A259" i="6" s="1"/>
  <c r="G154" i="1"/>
  <c r="I154" i="1" s="1"/>
  <c r="N154" i="1" s="1"/>
  <c r="C259" i="6" l="1"/>
  <c r="D259" i="6" s="1"/>
  <c r="E259" i="6" s="1"/>
  <c r="F259" i="6" s="1"/>
  <c r="G259" i="6" s="1"/>
  <c r="A260" i="6" s="1"/>
  <c r="B259" i="6"/>
  <c r="J154" i="1"/>
  <c r="B155" i="1" s="1"/>
  <c r="C260" i="6" l="1"/>
  <c r="D260" i="6" s="1"/>
  <c r="E260" i="6" s="1"/>
  <c r="F260" i="6" s="1"/>
  <c r="G260" i="6" s="1"/>
  <c r="A261" i="6" s="1"/>
  <c r="B260" i="6"/>
  <c r="K155" i="1"/>
  <c r="D155" i="1"/>
  <c r="E155" i="1" s="1"/>
  <c r="F155" i="1" s="1"/>
  <c r="G155" i="1" s="1"/>
  <c r="I155" i="1" s="1"/>
  <c r="J155" i="1" s="1"/>
  <c r="B156" i="1" s="1"/>
  <c r="C155" i="1"/>
  <c r="C261" i="6" l="1"/>
  <c r="D261" i="6" s="1"/>
  <c r="E261" i="6" s="1"/>
  <c r="F261" i="6" s="1"/>
  <c r="G261" i="6" s="1"/>
  <c r="A262" i="6" s="1"/>
  <c r="B261" i="6"/>
  <c r="K156" i="1"/>
  <c r="P156" i="1" s="1"/>
  <c r="D156" i="1"/>
  <c r="E156" i="1" s="1"/>
  <c r="L156" i="1" s="1"/>
  <c r="P155" i="1"/>
  <c r="C156" i="1"/>
  <c r="L155" i="1"/>
  <c r="M155" i="1" s="1"/>
  <c r="N155" i="1"/>
  <c r="B262" i="6" l="1"/>
  <c r="C262" i="6"/>
  <c r="D262" i="6" s="1"/>
  <c r="E262" i="6" s="1"/>
  <c r="F262" i="6" s="1"/>
  <c r="G262" i="6" s="1"/>
  <c r="A263" i="6" s="1"/>
  <c r="M156" i="1"/>
  <c r="F156" i="1"/>
  <c r="G156" i="1" s="1"/>
  <c r="I156" i="1" s="1"/>
  <c r="N156" i="1" s="1"/>
  <c r="C263" i="6" l="1"/>
  <c r="D263" i="6" s="1"/>
  <c r="E263" i="6" s="1"/>
  <c r="F263" i="6" s="1"/>
  <c r="G263" i="6" s="1"/>
  <c r="A264" i="6" s="1"/>
  <c r="B263" i="6"/>
  <c r="J156" i="1"/>
  <c r="B157" i="1" s="1"/>
  <c r="C264" i="6" l="1"/>
  <c r="D264" i="6" s="1"/>
  <c r="E264" i="6" s="1"/>
  <c r="F264" i="6" s="1"/>
  <c r="G264" i="6" s="1"/>
  <c r="A265" i="6" s="1"/>
  <c r="B264" i="6"/>
  <c r="C157" i="1"/>
  <c r="D157" i="1"/>
  <c r="E157" i="1" s="1"/>
  <c r="F157" i="1" s="1"/>
  <c r="G157" i="1" s="1"/>
  <c r="I157" i="1" s="1"/>
  <c r="J157" i="1" s="1"/>
  <c r="B158" i="1" s="1"/>
  <c r="K157" i="1"/>
  <c r="C265" i="6" l="1"/>
  <c r="D265" i="6" s="1"/>
  <c r="E265" i="6" s="1"/>
  <c r="F265" i="6" s="1"/>
  <c r="G265" i="6" s="1"/>
  <c r="A266" i="6" s="1"/>
  <c r="B265" i="6"/>
  <c r="P157" i="1"/>
  <c r="L157" i="1"/>
  <c r="M157" i="1" s="1"/>
  <c r="N157" i="1"/>
  <c r="D158" i="1"/>
  <c r="E158" i="1" s="1"/>
  <c r="C158" i="1"/>
  <c r="K158" i="1"/>
  <c r="B266" i="6" l="1"/>
  <c r="C266" i="6"/>
  <c r="D266" i="6" s="1"/>
  <c r="E266" i="6" s="1"/>
  <c r="F266" i="6" s="1"/>
  <c r="G266" i="6" s="1"/>
  <c r="A267" i="6" s="1"/>
  <c r="L158" i="1"/>
  <c r="M158" i="1" s="1"/>
  <c r="F158" i="1"/>
  <c r="C267" i="6" l="1"/>
  <c r="D267" i="6" s="1"/>
  <c r="E267" i="6" s="1"/>
  <c r="F267" i="6" s="1"/>
  <c r="G267" i="6" s="1"/>
  <c r="A268" i="6" s="1"/>
  <c r="B267" i="6"/>
  <c r="G158" i="1"/>
  <c r="I158" i="1" s="1"/>
  <c r="N158" i="1" s="1"/>
  <c r="P158" i="1" s="1"/>
  <c r="C268" i="6" l="1"/>
  <c r="D268" i="6" s="1"/>
  <c r="E268" i="6" s="1"/>
  <c r="F268" i="6" s="1"/>
  <c r="G268" i="6" s="1"/>
  <c r="A269" i="6" s="1"/>
  <c r="B268" i="6"/>
  <c r="J158" i="1"/>
  <c r="B159" i="1" s="1"/>
  <c r="C269" i="6" l="1"/>
  <c r="D269" i="6" s="1"/>
  <c r="E269" i="6" s="1"/>
  <c r="F269" i="6" s="1"/>
  <c r="G269" i="6" s="1"/>
  <c r="A270" i="6" s="1"/>
  <c r="B269" i="6"/>
  <c r="K159" i="1"/>
  <c r="D159" i="1"/>
  <c r="E159" i="1" s="1"/>
  <c r="F159" i="1" s="1"/>
  <c r="G159" i="1" s="1"/>
  <c r="I159" i="1" s="1"/>
  <c r="J159" i="1" s="1"/>
  <c r="B160" i="1" s="1"/>
  <c r="C159" i="1"/>
  <c r="B270" i="6" l="1"/>
  <c r="C270" i="6"/>
  <c r="D270" i="6" s="1"/>
  <c r="E270" i="6" s="1"/>
  <c r="F270" i="6" s="1"/>
  <c r="G270" i="6" s="1"/>
  <c r="A271" i="6" s="1"/>
  <c r="P159" i="1"/>
  <c r="N159" i="1"/>
  <c r="L159" i="1"/>
  <c r="M159" i="1" s="1"/>
  <c r="D160" i="1"/>
  <c r="E160" i="1" s="1"/>
  <c r="K160" i="1"/>
  <c r="C160" i="1"/>
  <c r="C271" i="6" l="1"/>
  <c r="D271" i="6" s="1"/>
  <c r="E271" i="6" s="1"/>
  <c r="F271" i="6" s="1"/>
  <c r="G271" i="6" s="1"/>
  <c r="A272" i="6" s="1"/>
  <c r="B271" i="6"/>
  <c r="P160" i="1"/>
  <c r="L160" i="1"/>
  <c r="M160" i="1" s="1"/>
  <c r="F160" i="1"/>
  <c r="C272" i="6" l="1"/>
  <c r="D272" i="6" s="1"/>
  <c r="E272" i="6" s="1"/>
  <c r="F272" i="6" s="1"/>
  <c r="G272" i="6" s="1"/>
  <c r="A273" i="6" s="1"/>
  <c r="B272" i="6"/>
  <c r="G160" i="1"/>
  <c r="I160" i="1" s="1"/>
  <c r="N160" i="1" s="1"/>
  <c r="C273" i="6" l="1"/>
  <c r="D273" i="6" s="1"/>
  <c r="E273" i="6" s="1"/>
  <c r="F273" i="6" s="1"/>
  <c r="G273" i="6" s="1"/>
  <c r="A274" i="6" s="1"/>
  <c r="B273" i="6"/>
  <c r="J160" i="1"/>
  <c r="B161" i="1" s="1"/>
  <c r="B274" i="6" l="1"/>
  <c r="C274" i="6"/>
  <c r="D274" i="6" s="1"/>
  <c r="E274" i="6" s="1"/>
  <c r="F274" i="6" s="1"/>
  <c r="G274" i="6" s="1"/>
  <c r="A275" i="6" s="1"/>
  <c r="K161" i="1"/>
  <c r="D161" i="1"/>
  <c r="E161" i="1" s="1"/>
  <c r="F161" i="1" s="1"/>
  <c r="G161" i="1" s="1"/>
  <c r="I161" i="1" s="1"/>
  <c r="J161" i="1" s="1"/>
  <c r="B162" i="1" s="1"/>
  <c r="C161" i="1"/>
  <c r="C275" i="6" l="1"/>
  <c r="D275" i="6" s="1"/>
  <c r="E275" i="6" s="1"/>
  <c r="F275" i="6" s="1"/>
  <c r="G275" i="6" s="1"/>
  <c r="A276" i="6" s="1"/>
  <c r="B275" i="6"/>
  <c r="P161" i="1"/>
  <c r="L161" i="1"/>
  <c r="M161" i="1" s="1"/>
  <c r="N161" i="1"/>
  <c r="D162" i="1"/>
  <c r="E162" i="1" s="1"/>
  <c r="C162" i="1"/>
  <c r="K162" i="1"/>
  <c r="C276" i="6" l="1"/>
  <c r="D276" i="6" s="1"/>
  <c r="E276" i="6" s="1"/>
  <c r="F276" i="6" s="1"/>
  <c r="G276" i="6" s="1"/>
  <c r="A277" i="6" s="1"/>
  <c r="B276" i="6"/>
  <c r="P162" i="1"/>
  <c r="F162" i="1"/>
  <c r="L162" i="1"/>
  <c r="M162" i="1" s="1"/>
  <c r="C277" i="6" l="1"/>
  <c r="D277" i="6" s="1"/>
  <c r="E277" i="6" s="1"/>
  <c r="F277" i="6" s="1"/>
  <c r="G277" i="6" s="1"/>
  <c r="A278" i="6" s="1"/>
  <c r="B277" i="6"/>
  <c r="G162" i="1"/>
  <c r="I162" i="1" s="1"/>
  <c r="N162" i="1" s="1"/>
  <c r="B278" i="6" l="1"/>
  <c r="C278" i="6"/>
  <c r="D278" i="6" s="1"/>
  <c r="E278" i="6" s="1"/>
  <c r="F278" i="6" s="1"/>
  <c r="G278" i="6" s="1"/>
  <c r="A279" i="6" s="1"/>
  <c r="J162" i="1"/>
  <c r="B163" i="1" s="1"/>
  <c r="C279" i="6" l="1"/>
  <c r="D279" i="6" s="1"/>
  <c r="E279" i="6" s="1"/>
  <c r="F279" i="6" s="1"/>
  <c r="G279" i="6" s="1"/>
  <c r="A280" i="6" s="1"/>
  <c r="B279" i="6"/>
  <c r="C163" i="1"/>
  <c r="K163" i="1"/>
  <c r="D163" i="1"/>
  <c r="E163" i="1" s="1"/>
  <c r="L163" i="1" s="1"/>
  <c r="M163" i="1" s="1"/>
  <c r="C280" i="6" l="1"/>
  <c r="D280" i="6" s="1"/>
  <c r="E280" i="6" s="1"/>
  <c r="F280" i="6" s="1"/>
  <c r="G280" i="6" s="1"/>
  <c r="A281" i="6" s="1"/>
  <c r="B280" i="6"/>
  <c r="P163" i="1"/>
  <c r="F163" i="1"/>
  <c r="G163" i="1" s="1"/>
  <c r="I163" i="1" s="1"/>
  <c r="C281" i="6" l="1"/>
  <c r="D281" i="6" s="1"/>
  <c r="E281" i="6" s="1"/>
  <c r="F281" i="6" s="1"/>
  <c r="G281" i="6" s="1"/>
  <c r="A282" i="6" s="1"/>
  <c r="B281" i="6"/>
  <c r="J163" i="1"/>
  <c r="B164" i="1" s="1"/>
  <c r="N163" i="1"/>
  <c r="B282" i="6" l="1"/>
  <c r="C282" i="6"/>
  <c r="D282" i="6" s="1"/>
  <c r="E282" i="6" s="1"/>
  <c r="F282" i="6" s="1"/>
  <c r="G282" i="6" s="1"/>
  <c r="A283" i="6" s="1"/>
  <c r="D164" i="1"/>
  <c r="E164" i="1" s="1"/>
  <c r="F164" i="1" s="1"/>
  <c r="G164" i="1" s="1"/>
  <c r="I164" i="1" s="1"/>
  <c r="J164" i="1" s="1"/>
  <c r="B165" i="1" s="1"/>
  <c r="C165" i="1" s="1"/>
  <c r="K164" i="1"/>
  <c r="C164" i="1"/>
  <c r="C283" i="6" l="1"/>
  <c r="D283" i="6" s="1"/>
  <c r="E283" i="6" s="1"/>
  <c r="F283" i="6" s="1"/>
  <c r="G283" i="6" s="1"/>
  <c r="A284" i="6" s="1"/>
  <c r="B283" i="6"/>
  <c r="K165" i="1"/>
  <c r="P165" i="1" s="1"/>
  <c r="D165" i="1"/>
  <c r="E165" i="1" s="1"/>
  <c r="F165" i="1" s="1"/>
  <c r="G165" i="1" s="1"/>
  <c r="L164" i="1"/>
  <c r="M164" i="1" s="1"/>
  <c r="N164" i="1"/>
  <c r="P164" i="1"/>
  <c r="C284" i="6" l="1"/>
  <c r="D284" i="6" s="1"/>
  <c r="E284" i="6" s="1"/>
  <c r="F284" i="6" s="1"/>
  <c r="G284" i="6" s="1"/>
  <c r="A285" i="6" s="1"/>
  <c r="B284" i="6"/>
  <c r="I165" i="1"/>
  <c r="J165" i="1" s="1"/>
  <c r="B166" i="1" s="1"/>
  <c r="L165" i="1"/>
  <c r="M165" i="1" s="1"/>
  <c r="C285" i="6" l="1"/>
  <c r="D285" i="6" s="1"/>
  <c r="E285" i="6" s="1"/>
  <c r="F285" i="6" s="1"/>
  <c r="G285" i="6" s="1"/>
  <c r="A286" i="6" s="1"/>
  <c r="B285" i="6"/>
  <c r="N165" i="1"/>
  <c r="C166" i="1"/>
  <c r="D166" i="1"/>
  <c r="E166" i="1" s="1"/>
  <c r="L166" i="1" s="1"/>
  <c r="M166" i="1" s="1"/>
  <c r="K166" i="1"/>
  <c r="P166" i="1" s="1"/>
  <c r="B286" i="6" l="1"/>
  <c r="C286" i="6"/>
  <c r="D286" i="6" s="1"/>
  <c r="E286" i="6" s="1"/>
  <c r="F286" i="6" s="1"/>
  <c r="G286" i="6" s="1"/>
  <c r="A287" i="6" s="1"/>
  <c r="F166" i="1"/>
  <c r="G166" i="1" s="1"/>
  <c r="I166" i="1" s="1"/>
  <c r="N166" i="1" s="1"/>
  <c r="C287" i="6" l="1"/>
  <c r="D287" i="6" s="1"/>
  <c r="E287" i="6" s="1"/>
  <c r="F287" i="6" s="1"/>
  <c r="G287" i="6" s="1"/>
  <c r="A288" i="6" s="1"/>
  <c r="B287" i="6"/>
  <c r="J166" i="1"/>
  <c r="B167" i="1" s="1"/>
  <c r="C288" i="6" l="1"/>
  <c r="D288" i="6" s="1"/>
  <c r="E288" i="6" s="1"/>
  <c r="F288" i="6" s="1"/>
  <c r="G288" i="6" s="1"/>
  <c r="A289" i="6" s="1"/>
  <c r="B288" i="6"/>
  <c r="D167" i="1"/>
  <c r="E167" i="1" s="1"/>
  <c r="F167" i="1" s="1"/>
  <c r="C167" i="1"/>
  <c r="K167" i="1"/>
  <c r="C289" i="6" l="1"/>
  <c r="D289" i="6" s="1"/>
  <c r="E289" i="6" s="1"/>
  <c r="F289" i="6" s="1"/>
  <c r="G289" i="6" s="1"/>
  <c r="A290" i="6" s="1"/>
  <c r="B289" i="6"/>
  <c r="L167" i="1"/>
  <c r="M167" i="1" s="1"/>
  <c r="P167" i="1"/>
  <c r="G167" i="1"/>
  <c r="I167" i="1" s="1"/>
  <c r="N167" i="1" s="1"/>
  <c r="B290" i="6" l="1"/>
  <c r="C290" i="6"/>
  <c r="D290" i="6" s="1"/>
  <c r="E290" i="6" s="1"/>
  <c r="F290" i="6" s="1"/>
  <c r="G290" i="6" s="1"/>
  <c r="A291" i="6" s="1"/>
  <c r="J167" i="1"/>
  <c r="B168" i="1" s="1"/>
  <c r="C291" i="6" l="1"/>
  <c r="D291" i="6" s="1"/>
  <c r="E291" i="6" s="1"/>
  <c r="F291" i="6" s="1"/>
  <c r="G291" i="6" s="1"/>
  <c r="A292" i="6" s="1"/>
  <c r="B291" i="6"/>
  <c r="D168" i="1"/>
  <c r="E168" i="1" s="1"/>
  <c r="L168" i="1" s="1"/>
  <c r="M168" i="1" s="1"/>
  <c r="K168" i="1"/>
  <c r="C168" i="1"/>
  <c r="C292" i="6" l="1"/>
  <c r="D292" i="6" s="1"/>
  <c r="E292" i="6" s="1"/>
  <c r="F292" i="6" s="1"/>
  <c r="G292" i="6" s="1"/>
  <c r="A293" i="6" s="1"/>
  <c r="B292" i="6"/>
  <c r="F168" i="1"/>
  <c r="G168" i="1" s="1"/>
  <c r="I168" i="1" s="1"/>
  <c r="N168" i="1" s="1"/>
  <c r="P168" i="1"/>
  <c r="C293" i="6" l="1"/>
  <c r="D293" i="6" s="1"/>
  <c r="E293" i="6" s="1"/>
  <c r="F293" i="6" s="1"/>
  <c r="G293" i="6" s="1"/>
  <c r="A294" i="6" s="1"/>
  <c r="B293" i="6"/>
  <c r="J168" i="1"/>
  <c r="B169" i="1" s="1"/>
  <c r="B294" i="6" l="1"/>
  <c r="C294" i="6"/>
  <c r="D294" i="6" s="1"/>
  <c r="E294" i="6" s="1"/>
  <c r="F294" i="6" s="1"/>
  <c r="G294" i="6" s="1"/>
  <c r="A295" i="6" s="1"/>
  <c r="K169" i="1"/>
  <c r="P169" i="1" s="1"/>
  <c r="D169" i="1"/>
  <c r="E169" i="1" s="1"/>
  <c r="L169" i="1" s="1"/>
  <c r="M169" i="1" s="1"/>
  <c r="C169" i="1"/>
  <c r="C295" i="6" l="1"/>
  <c r="D295" i="6" s="1"/>
  <c r="E295" i="6" s="1"/>
  <c r="F295" i="6" s="1"/>
  <c r="G295" i="6" s="1"/>
  <c r="A296" i="6" s="1"/>
  <c r="B295" i="6"/>
  <c r="F169" i="1"/>
  <c r="G169" i="1" s="1"/>
  <c r="I169" i="1" s="1"/>
  <c r="C296" i="6" l="1"/>
  <c r="D296" i="6" s="1"/>
  <c r="E296" i="6" s="1"/>
  <c r="F296" i="6" s="1"/>
  <c r="G296" i="6" s="1"/>
  <c r="A297" i="6" s="1"/>
  <c r="B296" i="6"/>
  <c r="J169" i="1"/>
  <c r="B170" i="1" s="1"/>
  <c r="N169" i="1"/>
  <c r="C297" i="6" l="1"/>
  <c r="D297" i="6" s="1"/>
  <c r="E297" i="6" s="1"/>
  <c r="F297" i="6" s="1"/>
  <c r="G297" i="6" s="1"/>
  <c r="A298" i="6" s="1"/>
  <c r="B297" i="6"/>
  <c r="C170" i="1"/>
  <c r="K170" i="1"/>
  <c r="D170" i="1"/>
  <c r="E170" i="1" s="1"/>
  <c r="B298" i="6" l="1"/>
  <c r="C298" i="6"/>
  <c r="D298" i="6" s="1"/>
  <c r="E298" i="6" s="1"/>
  <c r="F298" i="6" s="1"/>
  <c r="G298" i="6" s="1"/>
  <c r="A299" i="6" s="1"/>
  <c r="F170" i="1"/>
  <c r="G170" i="1" s="1"/>
  <c r="I170" i="1" s="1"/>
  <c r="L170" i="1"/>
  <c r="M170" i="1" s="1"/>
  <c r="C299" i="6" l="1"/>
  <c r="D299" i="6" s="1"/>
  <c r="E299" i="6" s="1"/>
  <c r="F299" i="6" s="1"/>
  <c r="G299" i="6" s="1"/>
  <c r="A300" i="6" s="1"/>
  <c r="B299" i="6"/>
  <c r="N170" i="1"/>
  <c r="P170" i="1" s="1"/>
  <c r="J170" i="1"/>
  <c r="B171" i="1" s="1"/>
  <c r="C300" i="6" l="1"/>
  <c r="D300" i="6" s="1"/>
  <c r="E300" i="6" s="1"/>
  <c r="F300" i="6" s="1"/>
  <c r="G300" i="6" s="1"/>
  <c r="A301" i="6" s="1"/>
  <c r="B300" i="6"/>
  <c r="C171" i="1"/>
  <c r="K171" i="1"/>
  <c r="D171" i="1"/>
  <c r="E171" i="1" s="1"/>
  <c r="F171" i="1" s="1"/>
  <c r="G171" i="1" s="1"/>
  <c r="I171" i="1" s="1"/>
  <c r="J171" i="1" s="1"/>
  <c r="B172" i="1" s="1"/>
  <c r="C301" i="6" l="1"/>
  <c r="D301" i="6" s="1"/>
  <c r="E301" i="6" s="1"/>
  <c r="F301" i="6" s="1"/>
  <c r="G301" i="6" s="1"/>
  <c r="A302" i="6" s="1"/>
  <c r="B301" i="6"/>
  <c r="N171" i="1"/>
  <c r="P171" i="1"/>
  <c r="C172" i="1"/>
  <c r="D172" i="1"/>
  <c r="E172" i="1" s="1"/>
  <c r="F172" i="1" s="1"/>
  <c r="G172" i="1" s="1"/>
  <c r="I172" i="1" s="1"/>
  <c r="K172" i="1"/>
  <c r="L171" i="1"/>
  <c r="M171" i="1" s="1"/>
  <c r="B302" i="6" l="1"/>
  <c r="C302" i="6"/>
  <c r="D302" i="6" s="1"/>
  <c r="E302" i="6" s="1"/>
  <c r="F302" i="6" s="1"/>
  <c r="G302" i="6" s="1"/>
  <c r="A303" i="6" s="1"/>
  <c r="N172" i="1"/>
  <c r="J172" i="1"/>
  <c r="B173" i="1" s="1"/>
  <c r="L172" i="1"/>
  <c r="M172" i="1" s="1"/>
  <c r="P172" i="1"/>
  <c r="C303" i="6" l="1"/>
  <c r="D303" i="6" s="1"/>
  <c r="E303" i="6" s="1"/>
  <c r="F303" i="6" s="1"/>
  <c r="G303" i="6" s="1"/>
  <c r="A304" i="6" s="1"/>
  <c r="B303" i="6"/>
  <c r="C173" i="1"/>
  <c r="K173" i="1"/>
  <c r="D173" i="1"/>
  <c r="E173" i="1" s="1"/>
  <c r="F173" i="1" s="1"/>
  <c r="G173" i="1" s="1"/>
  <c r="I173" i="1" s="1"/>
  <c r="N173" i="1" s="1"/>
  <c r="C304" i="6" l="1"/>
  <c r="D304" i="6" s="1"/>
  <c r="E304" i="6" s="1"/>
  <c r="F304" i="6" s="1"/>
  <c r="G304" i="6" s="1"/>
  <c r="A305" i="6" s="1"/>
  <c r="B304" i="6"/>
  <c r="P173" i="1"/>
  <c r="L173" i="1"/>
  <c r="M173" i="1" s="1"/>
  <c r="J173" i="1"/>
  <c r="B174" i="1" s="1"/>
  <c r="C305" i="6" l="1"/>
  <c r="D305" i="6" s="1"/>
  <c r="E305" i="6" s="1"/>
  <c r="F305" i="6" s="1"/>
  <c r="G305" i="6" s="1"/>
  <c r="A306" i="6" s="1"/>
  <c r="B305" i="6"/>
  <c r="D174" i="1"/>
  <c r="E174" i="1" s="1"/>
  <c r="L174" i="1" s="1"/>
  <c r="M174" i="1" s="1"/>
  <c r="K174" i="1"/>
  <c r="C174" i="1"/>
  <c r="B306" i="6" l="1"/>
  <c r="C306" i="6"/>
  <c r="D306" i="6" s="1"/>
  <c r="E306" i="6" s="1"/>
  <c r="F306" i="6" s="1"/>
  <c r="G306" i="6" s="1"/>
  <c r="A307" i="6" s="1"/>
  <c r="F174" i="1"/>
  <c r="G174" i="1" s="1"/>
  <c r="I174" i="1" s="1"/>
  <c r="N174" i="1" s="1"/>
  <c r="P174" i="1"/>
  <c r="C307" i="6" l="1"/>
  <c r="D307" i="6" s="1"/>
  <c r="E307" i="6" s="1"/>
  <c r="F307" i="6" s="1"/>
  <c r="G307" i="6" s="1"/>
  <c r="A308" i="6" s="1"/>
  <c r="B307" i="6"/>
  <c r="J174" i="1"/>
  <c r="B175" i="1" s="1"/>
  <c r="K175" i="1" s="1"/>
  <c r="P175" i="1" s="1"/>
  <c r="C308" i="6" l="1"/>
  <c r="D308" i="6" s="1"/>
  <c r="E308" i="6" s="1"/>
  <c r="F308" i="6" s="1"/>
  <c r="G308" i="6" s="1"/>
  <c r="A309" i="6" s="1"/>
  <c r="B308" i="6"/>
  <c r="D175" i="1"/>
  <c r="E175" i="1" s="1"/>
  <c r="F175" i="1" s="1"/>
  <c r="G175" i="1" s="1"/>
  <c r="I175" i="1" s="1"/>
  <c r="J175" i="1" s="1"/>
  <c r="B176" i="1" s="1"/>
  <c r="K176" i="1" s="1"/>
  <c r="C175" i="1"/>
  <c r="C309" i="6" l="1"/>
  <c r="D309" i="6" s="1"/>
  <c r="E309" i="6" s="1"/>
  <c r="F309" i="6" s="1"/>
  <c r="G309" i="6" s="1"/>
  <c r="A310" i="6" s="1"/>
  <c r="B309" i="6"/>
  <c r="D176" i="1"/>
  <c r="E176" i="1" s="1"/>
  <c r="F176" i="1" s="1"/>
  <c r="L175" i="1"/>
  <c r="M175" i="1" s="1"/>
  <c r="N175" i="1"/>
  <c r="C176" i="1"/>
  <c r="P176" i="1"/>
  <c r="B310" i="6" l="1"/>
  <c r="C310" i="6"/>
  <c r="D310" i="6" s="1"/>
  <c r="E310" i="6" s="1"/>
  <c r="F310" i="6" s="1"/>
  <c r="G310" i="6" s="1"/>
  <c r="A311" i="6" s="1"/>
  <c r="L176" i="1"/>
  <c r="M176" i="1" s="1"/>
  <c r="G176" i="1"/>
  <c r="I176" i="1" s="1"/>
  <c r="N176" i="1" s="1"/>
  <c r="C311" i="6" l="1"/>
  <c r="D311" i="6" s="1"/>
  <c r="E311" i="6" s="1"/>
  <c r="F311" i="6" s="1"/>
  <c r="G311" i="6" s="1"/>
  <c r="A312" i="6" s="1"/>
  <c r="B311" i="6"/>
  <c r="J176" i="1"/>
  <c r="B177" i="1" s="1"/>
  <c r="C312" i="6" l="1"/>
  <c r="D312" i="6" s="1"/>
  <c r="E312" i="6" s="1"/>
  <c r="F312" i="6" s="1"/>
  <c r="G312" i="6" s="1"/>
  <c r="A313" i="6" s="1"/>
  <c r="B312" i="6"/>
  <c r="K177" i="1"/>
  <c r="P177" i="1" s="1"/>
  <c r="D177" i="1"/>
  <c r="E177" i="1" s="1"/>
  <c r="F177" i="1" s="1"/>
  <c r="C177" i="1"/>
  <c r="C313" i="6" l="1"/>
  <c r="D313" i="6" s="1"/>
  <c r="E313" i="6" s="1"/>
  <c r="F313" i="6" s="1"/>
  <c r="G313" i="6" s="1"/>
  <c r="A314" i="6" s="1"/>
  <c r="B313" i="6"/>
  <c r="L177" i="1"/>
  <c r="M177" i="1" s="1"/>
  <c r="G177" i="1"/>
  <c r="I177" i="1" s="1"/>
  <c r="N177" i="1" s="1"/>
  <c r="B314" i="6" l="1"/>
  <c r="C314" i="6"/>
  <c r="D314" i="6" s="1"/>
  <c r="E314" i="6" s="1"/>
  <c r="F314" i="6" s="1"/>
  <c r="G314" i="6" s="1"/>
  <c r="A315" i="6" s="1"/>
  <c r="J177" i="1"/>
  <c r="B178" i="1" s="1"/>
  <c r="C315" i="6" l="1"/>
  <c r="D315" i="6" s="1"/>
  <c r="E315" i="6" s="1"/>
  <c r="F315" i="6" s="1"/>
  <c r="G315" i="6" s="1"/>
  <c r="A316" i="6" s="1"/>
  <c r="B315" i="6"/>
  <c r="D178" i="1"/>
  <c r="E178" i="1" s="1"/>
  <c r="F178" i="1" s="1"/>
  <c r="K178" i="1"/>
  <c r="C178" i="1"/>
  <c r="C316" i="6" l="1"/>
  <c r="D316" i="6" s="1"/>
  <c r="E316" i="6" s="1"/>
  <c r="F316" i="6" s="1"/>
  <c r="G316" i="6" s="1"/>
  <c r="A317" i="6" s="1"/>
  <c r="B316" i="6"/>
  <c r="L178" i="1"/>
  <c r="M178" i="1" s="1"/>
  <c r="P178" i="1"/>
  <c r="G178" i="1"/>
  <c r="I178" i="1" s="1"/>
  <c r="N178" i="1" s="1"/>
  <c r="C317" i="6" l="1"/>
  <c r="D317" i="6" s="1"/>
  <c r="E317" i="6" s="1"/>
  <c r="F317" i="6" s="1"/>
  <c r="G317" i="6" s="1"/>
  <c r="A318" i="6" s="1"/>
  <c r="B317" i="6"/>
  <c r="J178" i="1"/>
  <c r="B179" i="1" s="1"/>
  <c r="B318" i="6" l="1"/>
  <c r="C318" i="6"/>
  <c r="D318" i="6" s="1"/>
  <c r="E318" i="6" s="1"/>
  <c r="F318" i="6" s="1"/>
  <c r="G318" i="6" s="1"/>
  <c r="A319" i="6" s="1"/>
  <c r="K179" i="1"/>
  <c r="P179" i="1" s="1"/>
  <c r="D179" i="1"/>
  <c r="E179" i="1" s="1"/>
  <c r="F179" i="1" s="1"/>
  <c r="G179" i="1" s="1"/>
  <c r="I179" i="1" s="1"/>
  <c r="J179" i="1" s="1"/>
  <c r="B180" i="1" s="1"/>
  <c r="C179" i="1"/>
  <c r="C319" i="6" l="1"/>
  <c r="D319" i="6" s="1"/>
  <c r="E319" i="6" s="1"/>
  <c r="F319" i="6" s="1"/>
  <c r="G319" i="6" s="1"/>
  <c r="A320" i="6" s="1"/>
  <c r="B319" i="6"/>
  <c r="N179" i="1"/>
  <c r="L179" i="1"/>
  <c r="M179" i="1" s="1"/>
  <c r="D180" i="1"/>
  <c r="E180" i="1" s="1"/>
  <c r="C180" i="1"/>
  <c r="K180" i="1"/>
  <c r="C320" i="6" l="1"/>
  <c r="D320" i="6" s="1"/>
  <c r="E320" i="6" s="1"/>
  <c r="F320" i="6" s="1"/>
  <c r="G320" i="6" s="1"/>
  <c r="A321" i="6" s="1"/>
  <c r="B320" i="6"/>
  <c r="P180" i="1"/>
  <c r="F180" i="1"/>
  <c r="L180" i="1"/>
  <c r="M180" i="1" s="1"/>
  <c r="C321" i="6" l="1"/>
  <c r="D321" i="6" s="1"/>
  <c r="E321" i="6" s="1"/>
  <c r="F321" i="6" s="1"/>
  <c r="G321" i="6" s="1"/>
  <c r="A322" i="6" s="1"/>
  <c r="B321" i="6"/>
  <c r="G180" i="1"/>
  <c r="I180" i="1" s="1"/>
  <c r="N180" i="1" s="1"/>
  <c r="B322" i="6" l="1"/>
  <c r="C322" i="6"/>
  <c r="D322" i="6" s="1"/>
  <c r="E322" i="6" s="1"/>
  <c r="F322" i="6" s="1"/>
  <c r="G322" i="6" s="1"/>
  <c r="A323" i="6" s="1"/>
  <c r="J180" i="1"/>
  <c r="B181" i="1" s="1"/>
  <c r="C323" i="6" l="1"/>
  <c r="D323" i="6" s="1"/>
  <c r="E323" i="6" s="1"/>
  <c r="F323" i="6" s="1"/>
  <c r="G323" i="6" s="1"/>
  <c r="A324" i="6" s="1"/>
  <c r="B323" i="6"/>
  <c r="D181" i="1"/>
  <c r="E181" i="1" s="1"/>
  <c r="F181" i="1" s="1"/>
  <c r="C181" i="1"/>
  <c r="K181" i="1"/>
  <c r="C324" i="6" l="1"/>
  <c r="D324" i="6" s="1"/>
  <c r="E324" i="6" s="1"/>
  <c r="F324" i="6" s="1"/>
  <c r="G324" i="6" s="1"/>
  <c r="A325" i="6" s="1"/>
  <c r="B324" i="6"/>
  <c r="L181" i="1"/>
  <c r="M181" i="1" s="1"/>
  <c r="P181" i="1"/>
  <c r="G181" i="1"/>
  <c r="I181" i="1" s="1"/>
  <c r="N181" i="1" s="1"/>
  <c r="C325" i="6" l="1"/>
  <c r="D325" i="6" s="1"/>
  <c r="E325" i="6" s="1"/>
  <c r="F325" i="6" s="1"/>
  <c r="G325" i="6" s="1"/>
  <c r="A326" i="6" s="1"/>
  <c r="B325" i="6"/>
  <c r="J181" i="1"/>
  <c r="B182" i="1" s="1"/>
  <c r="B326" i="6" l="1"/>
  <c r="C326" i="6"/>
  <c r="D326" i="6" s="1"/>
  <c r="E326" i="6" s="1"/>
  <c r="F326" i="6" s="1"/>
  <c r="G326" i="6" s="1"/>
  <c r="A327" i="6" s="1"/>
  <c r="K182" i="1"/>
  <c r="D182" i="1"/>
  <c r="E182" i="1" s="1"/>
  <c r="L182" i="1" s="1"/>
  <c r="M182" i="1" s="1"/>
  <c r="C182" i="1"/>
  <c r="C327" i="6" l="1"/>
  <c r="D327" i="6" s="1"/>
  <c r="E327" i="6" s="1"/>
  <c r="F327" i="6" s="1"/>
  <c r="G327" i="6" s="1"/>
  <c r="A328" i="6" s="1"/>
  <c r="B327" i="6"/>
  <c r="F182" i="1"/>
  <c r="G182" i="1" s="1"/>
  <c r="I182" i="1" s="1"/>
  <c r="N182" i="1" s="1"/>
  <c r="P182" i="1" s="1"/>
  <c r="C328" i="6" l="1"/>
  <c r="D328" i="6" s="1"/>
  <c r="E328" i="6" s="1"/>
  <c r="F328" i="6" s="1"/>
  <c r="G328" i="6" s="1"/>
  <c r="A329" i="6" s="1"/>
  <c r="B328" i="6"/>
  <c r="J182" i="1"/>
  <c r="B183" i="1" s="1"/>
  <c r="C329" i="6" l="1"/>
  <c r="D329" i="6" s="1"/>
  <c r="E329" i="6" s="1"/>
  <c r="F329" i="6" s="1"/>
  <c r="G329" i="6" s="1"/>
  <c r="A330" i="6" s="1"/>
  <c r="B329" i="6"/>
  <c r="C183" i="1"/>
  <c r="K183" i="1"/>
  <c r="D183" i="1"/>
  <c r="E183" i="1" s="1"/>
  <c r="F183" i="1" s="1"/>
  <c r="B330" i="6" l="1"/>
  <c r="C330" i="6"/>
  <c r="D330" i="6" s="1"/>
  <c r="E330" i="6" s="1"/>
  <c r="F330" i="6" s="1"/>
  <c r="G330" i="6" s="1"/>
  <c r="A331" i="6" s="1"/>
  <c r="P183" i="1"/>
  <c r="L183" i="1"/>
  <c r="M183" i="1" s="1"/>
  <c r="G183" i="1"/>
  <c r="I183" i="1" s="1"/>
  <c r="N183" i="1" s="1"/>
  <c r="C331" i="6" l="1"/>
  <c r="D331" i="6" s="1"/>
  <c r="E331" i="6" s="1"/>
  <c r="F331" i="6" s="1"/>
  <c r="G331" i="6" s="1"/>
  <c r="A332" i="6" s="1"/>
  <c r="B331" i="6"/>
  <c r="J183" i="1"/>
  <c r="B184" i="1" s="1"/>
  <c r="C332" i="6" l="1"/>
  <c r="D332" i="6" s="1"/>
  <c r="E332" i="6" s="1"/>
  <c r="F332" i="6" s="1"/>
  <c r="G332" i="6" s="1"/>
  <c r="A333" i="6" s="1"/>
  <c r="B332" i="6"/>
  <c r="C184" i="1"/>
  <c r="D184" i="1"/>
  <c r="E184" i="1" s="1"/>
  <c r="L184" i="1" s="1"/>
  <c r="M184" i="1" s="1"/>
  <c r="K184" i="1"/>
  <c r="C333" i="6" l="1"/>
  <c r="D333" i="6" s="1"/>
  <c r="E333" i="6" s="1"/>
  <c r="F333" i="6" s="1"/>
  <c r="G333" i="6" s="1"/>
  <c r="A334" i="6" s="1"/>
  <c r="B333" i="6"/>
  <c r="F184" i="1"/>
  <c r="G184" i="1" s="1"/>
  <c r="I184" i="1" s="1"/>
  <c r="N184" i="1" s="1"/>
  <c r="P184" i="1"/>
  <c r="B334" i="6" l="1"/>
  <c r="C334" i="6"/>
  <c r="D334" i="6" s="1"/>
  <c r="E334" i="6" s="1"/>
  <c r="F334" i="6" s="1"/>
  <c r="G334" i="6" s="1"/>
  <c r="A335" i="6" s="1"/>
  <c r="J184" i="1"/>
  <c r="B185" i="1" s="1"/>
  <c r="C335" i="6" l="1"/>
  <c r="D335" i="6" s="1"/>
  <c r="E335" i="6" s="1"/>
  <c r="F335" i="6" s="1"/>
  <c r="G335" i="6" s="1"/>
  <c r="A336" i="6" s="1"/>
  <c r="B335" i="6"/>
  <c r="C185" i="1"/>
  <c r="D185" i="1"/>
  <c r="E185" i="1" s="1"/>
  <c r="L185" i="1" s="1"/>
  <c r="M185" i="1" s="1"/>
  <c r="K185" i="1"/>
  <c r="C336" i="6" l="1"/>
  <c r="D336" i="6" s="1"/>
  <c r="E336" i="6" s="1"/>
  <c r="F336" i="6" s="1"/>
  <c r="G336" i="6" s="1"/>
  <c r="A337" i="6" s="1"/>
  <c r="B336" i="6"/>
  <c r="P185" i="1"/>
  <c r="F185" i="1"/>
  <c r="G185" i="1" s="1"/>
  <c r="I185" i="1" s="1"/>
  <c r="N185" i="1" s="1"/>
  <c r="C337" i="6" l="1"/>
  <c r="D337" i="6" s="1"/>
  <c r="E337" i="6" s="1"/>
  <c r="F337" i="6" s="1"/>
  <c r="G337" i="6" s="1"/>
  <c r="A338" i="6" s="1"/>
  <c r="B337" i="6"/>
  <c r="J185" i="1"/>
  <c r="B186" i="1" s="1"/>
  <c r="B338" i="6" l="1"/>
  <c r="C338" i="6"/>
  <c r="D338" i="6" s="1"/>
  <c r="E338" i="6" s="1"/>
  <c r="F338" i="6" s="1"/>
  <c r="G338" i="6" s="1"/>
  <c r="A339" i="6" s="1"/>
  <c r="K186" i="1"/>
  <c r="D186" i="1"/>
  <c r="E186" i="1" s="1"/>
  <c r="F186" i="1" s="1"/>
  <c r="G186" i="1" s="1"/>
  <c r="I186" i="1" s="1"/>
  <c r="J186" i="1" s="1"/>
  <c r="B187" i="1" s="1"/>
  <c r="C186" i="1"/>
  <c r="C339" i="6" l="1"/>
  <c r="D339" i="6" s="1"/>
  <c r="E339" i="6" s="1"/>
  <c r="F339" i="6" s="1"/>
  <c r="G339" i="6" s="1"/>
  <c r="A340" i="6" s="1"/>
  <c r="B339" i="6"/>
  <c r="P186" i="1"/>
  <c r="N186" i="1"/>
  <c r="L186" i="1"/>
  <c r="M186" i="1" s="1"/>
  <c r="D187" i="1"/>
  <c r="E187" i="1" s="1"/>
  <c r="K187" i="1"/>
  <c r="C187" i="1"/>
  <c r="C340" i="6" l="1"/>
  <c r="D340" i="6" s="1"/>
  <c r="E340" i="6" s="1"/>
  <c r="F340" i="6" s="1"/>
  <c r="G340" i="6" s="1"/>
  <c r="A341" i="6" s="1"/>
  <c r="B340" i="6"/>
  <c r="P187" i="1"/>
  <c r="F187" i="1"/>
  <c r="L187" i="1"/>
  <c r="M187" i="1" s="1"/>
  <c r="C341" i="6" l="1"/>
  <c r="D341" i="6" s="1"/>
  <c r="E341" i="6" s="1"/>
  <c r="F341" i="6" s="1"/>
  <c r="G341" i="6" s="1"/>
  <c r="A342" i="6" s="1"/>
  <c r="B341" i="6"/>
  <c r="G187" i="1"/>
  <c r="I187" i="1" s="1"/>
  <c r="N187" i="1" s="1"/>
  <c r="B342" i="6" l="1"/>
  <c r="C342" i="6"/>
  <c r="D342" i="6" s="1"/>
  <c r="E342" i="6" s="1"/>
  <c r="F342" i="6" s="1"/>
  <c r="G342" i="6" s="1"/>
  <c r="A343" i="6" s="1"/>
  <c r="J187" i="1"/>
  <c r="B188" i="1" s="1"/>
  <c r="C343" i="6" l="1"/>
  <c r="D343" i="6" s="1"/>
  <c r="E343" i="6" s="1"/>
  <c r="F343" i="6" s="1"/>
  <c r="G343" i="6" s="1"/>
  <c r="A344" i="6" s="1"/>
  <c r="B343" i="6"/>
  <c r="C188" i="1"/>
  <c r="D188" i="1"/>
  <c r="E188" i="1" s="1"/>
  <c r="L188" i="1" s="1"/>
  <c r="M188" i="1" s="1"/>
  <c r="K188" i="1"/>
  <c r="C344" i="6" l="1"/>
  <c r="D344" i="6" s="1"/>
  <c r="E344" i="6" s="1"/>
  <c r="F344" i="6" s="1"/>
  <c r="G344" i="6" s="1"/>
  <c r="A345" i="6" s="1"/>
  <c r="B344" i="6"/>
  <c r="F188" i="1"/>
  <c r="G188" i="1" s="1"/>
  <c r="I188" i="1" s="1"/>
  <c r="N188" i="1" s="1"/>
  <c r="P188" i="1"/>
  <c r="C345" i="6" l="1"/>
  <c r="D345" i="6" s="1"/>
  <c r="E345" i="6" s="1"/>
  <c r="F345" i="6" s="1"/>
  <c r="G345" i="6" s="1"/>
  <c r="A346" i="6" s="1"/>
  <c r="B345" i="6"/>
  <c r="J188" i="1"/>
  <c r="B189" i="1" s="1"/>
  <c r="B346" i="6" l="1"/>
  <c r="C346" i="6"/>
  <c r="D346" i="6" s="1"/>
  <c r="E346" i="6" s="1"/>
  <c r="F346" i="6" s="1"/>
  <c r="G346" i="6" s="1"/>
  <c r="A347" i="6" s="1"/>
  <c r="C189" i="1"/>
  <c r="D189" i="1"/>
  <c r="E189" i="1" s="1"/>
  <c r="L189" i="1" s="1"/>
  <c r="M189" i="1" s="1"/>
  <c r="K189" i="1"/>
  <c r="C347" i="6" l="1"/>
  <c r="D347" i="6" s="1"/>
  <c r="E347" i="6" s="1"/>
  <c r="F347" i="6" s="1"/>
  <c r="G347" i="6" s="1"/>
  <c r="A348" i="6" s="1"/>
  <c r="B347" i="6"/>
  <c r="F189" i="1"/>
  <c r="G189" i="1" s="1"/>
  <c r="I189" i="1" s="1"/>
  <c r="N189" i="1" s="1"/>
  <c r="P189" i="1"/>
  <c r="C348" i="6" l="1"/>
  <c r="D348" i="6" s="1"/>
  <c r="E348" i="6" s="1"/>
  <c r="F348" i="6" s="1"/>
  <c r="G348" i="6" s="1"/>
  <c r="A349" i="6" s="1"/>
  <c r="B348" i="6"/>
  <c r="J189" i="1"/>
  <c r="B190" i="1" s="1"/>
  <c r="C349" i="6" l="1"/>
  <c r="D349" i="6" s="1"/>
  <c r="E349" i="6" s="1"/>
  <c r="F349" i="6" s="1"/>
  <c r="G349" i="6" s="1"/>
  <c r="A350" i="6" s="1"/>
  <c r="B349" i="6"/>
  <c r="K190" i="1"/>
  <c r="P190" i="1" s="1"/>
  <c r="D190" i="1"/>
  <c r="E190" i="1" s="1"/>
  <c r="F190" i="1" s="1"/>
  <c r="G190" i="1" s="1"/>
  <c r="I190" i="1" s="1"/>
  <c r="J190" i="1" s="1"/>
  <c r="B191" i="1" s="1"/>
  <c r="C190" i="1"/>
  <c r="B350" i="6" l="1"/>
  <c r="C350" i="6"/>
  <c r="D350" i="6" s="1"/>
  <c r="E350" i="6" s="1"/>
  <c r="F350" i="6" s="1"/>
  <c r="G350" i="6" s="1"/>
  <c r="A351" i="6" s="1"/>
  <c r="N190" i="1"/>
  <c r="L190" i="1"/>
  <c r="M190" i="1" s="1"/>
  <c r="K191" i="1"/>
  <c r="C191" i="1"/>
  <c r="D191" i="1"/>
  <c r="E191" i="1" s="1"/>
  <c r="C351" i="6" l="1"/>
  <c r="D351" i="6" s="1"/>
  <c r="E351" i="6" s="1"/>
  <c r="F351" i="6" s="1"/>
  <c r="G351" i="6" s="1"/>
  <c r="A352" i="6" s="1"/>
  <c r="B351" i="6"/>
  <c r="P191" i="1"/>
  <c r="F191" i="1"/>
  <c r="G191" i="1" s="1"/>
  <c r="L191" i="1"/>
  <c r="M191" i="1" s="1"/>
  <c r="C352" i="6" l="1"/>
  <c r="D352" i="6" s="1"/>
  <c r="E352" i="6" s="1"/>
  <c r="F352" i="6" s="1"/>
  <c r="G352" i="6" s="1"/>
  <c r="A353" i="6" s="1"/>
  <c r="B352" i="6"/>
  <c r="I191" i="1"/>
  <c r="N191" i="1" s="1"/>
  <c r="C353" i="6" l="1"/>
  <c r="D353" i="6" s="1"/>
  <c r="E353" i="6" s="1"/>
  <c r="F353" i="6" s="1"/>
  <c r="G353" i="6" s="1"/>
  <c r="A354" i="6" s="1"/>
  <c r="B353" i="6"/>
  <c r="J191" i="1"/>
  <c r="B192" i="1" s="1"/>
  <c r="B354" i="6" l="1"/>
  <c r="C354" i="6"/>
  <c r="D354" i="6" s="1"/>
  <c r="E354" i="6" s="1"/>
  <c r="F354" i="6" s="1"/>
  <c r="G354" i="6" s="1"/>
  <c r="A355" i="6" s="1"/>
  <c r="D192" i="1"/>
  <c r="E192" i="1" s="1"/>
  <c r="L192" i="1" s="1"/>
  <c r="M192" i="1" s="1"/>
  <c r="K192" i="1"/>
  <c r="C192" i="1"/>
  <c r="C355" i="6" l="1"/>
  <c r="D355" i="6" s="1"/>
  <c r="E355" i="6" s="1"/>
  <c r="F355" i="6" s="1"/>
  <c r="G355" i="6" s="1"/>
  <c r="A356" i="6" s="1"/>
  <c r="B355" i="6"/>
  <c r="F192" i="1"/>
  <c r="G192" i="1" s="1"/>
  <c r="I192" i="1" s="1"/>
  <c r="J192" i="1" s="1"/>
  <c r="B193" i="1" s="1"/>
  <c r="P192" i="1"/>
  <c r="C356" i="6" l="1"/>
  <c r="D356" i="6" s="1"/>
  <c r="E356" i="6" s="1"/>
  <c r="F356" i="6" s="1"/>
  <c r="G356" i="6" s="1"/>
  <c r="A357" i="6" s="1"/>
  <c r="B356" i="6"/>
  <c r="D193" i="1"/>
  <c r="E193" i="1" s="1"/>
  <c r="F193" i="1" s="1"/>
  <c r="G193" i="1" s="1"/>
  <c r="I193" i="1" s="1"/>
  <c r="N193" i="1" s="1"/>
  <c r="N192" i="1"/>
  <c r="K193" i="1"/>
  <c r="C193" i="1"/>
  <c r="C357" i="6" l="1"/>
  <c r="D357" i="6" s="1"/>
  <c r="E357" i="6" s="1"/>
  <c r="F357" i="6" s="1"/>
  <c r="G357" i="6" s="1"/>
  <c r="A358" i="6" s="1"/>
  <c r="B357" i="6"/>
  <c r="L193" i="1"/>
  <c r="M193" i="1" s="1"/>
  <c r="P193" i="1"/>
  <c r="J193" i="1"/>
  <c r="B194" i="1" s="1"/>
  <c r="B358" i="6" l="1"/>
  <c r="C358" i="6"/>
  <c r="D358" i="6" s="1"/>
  <c r="E358" i="6" s="1"/>
  <c r="F358" i="6" s="1"/>
  <c r="G358" i="6" s="1"/>
  <c r="A359" i="6" s="1"/>
  <c r="D194" i="1"/>
  <c r="E194" i="1" s="1"/>
  <c r="L194" i="1" s="1"/>
  <c r="M194" i="1" s="1"/>
  <c r="K194" i="1"/>
  <c r="C194" i="1"/>
  <c r="C359" i="6" l="1"/>
  <c r="D359" i="6" s="1"/>
  <c r="E359" i="6" s="1"/>
  <c r="F359" i="6" s="1"/>
  <c r="G359" i="6" s="1"/>
  <c r="A360" i="6" s="1"/>
  <c r="B359" i="6"/>
  <c r="F194" i="1"/>
  <c r="G194" i="1" s="1"/>
  <c r="I194" i="1" s="1"/>
  <c r="C360" i="6" l="1"/>
  <c r="D360" i="6" s="1"/>
  <c r="E360" i="6" s="1"/>
  <c r="F360" i="6" s="1"/>
  <c r="G360" i="6" s="1"/>
  <c r="A361" i="6" s="1"/>
  <c r="B360" i="6"/>
  <c r="J194" i="1"/>
  <c r="B195" i="1" s="1"/>
  <c r="N194" i="1"/>
  <c r="P194" i="1" s="1"/>
  <c r="C361" i="6" l="1"/>
  <c r="D361" i="6" s="1"/>
  <c r="E361" i="6" s="1"/>
  <c r="F361" i="6" s="1"/>
  <c r="G361" i="6" s="1"/>
  <c r="A362" i="6" s="1"/>
  <c r="B361" i="6"/>
  <c r="C195" i="1"/>
  <c r="K195" i="1"/>
  <c r="D195" i="1"/>
  <c r="E195" i="1" s="1"/>
  <c r="B362" i="6" l="1"/>
  <c r="C362" i="6"/>
  <c r="D362" i="6" s="1"/>
  <c r="E362" i="6" s="1"/>
  <c r="F362" i="6" s="1"/>
  <c r="G362" i="6" s="1"/>
  <c r="A363" i="6" s="1"/>
  <c r="P195" i="1"/>
  <c r="F195" i="1"/>
  <c r="G195" i="1" s="1"/>
  <c r="I195" i="1" s="1"/>
  <c r="L195" i="1"/>
  <c r="M195" i="1" s="1"/>
  <c r="C363" i="6" l="1"/>
  <c r="D363" i="6" s="1"/>
  <c r="E363" i="6" s="1"/>
  <c r="F363" i="6" s="1"/>
  <c r="G363" i="6" s="1"/>
  <c r="A364" i="6" s="1"/>
  <c r="B363" i="6"/>
  <c r="J195" i="1"/>
  <c r="B196" i="1" s="1"/>
  <c r="N195" i="1"/>
  <c r="D364" i="6" l="1"/>
  <c r="G364" i="6"/>
  <c r="A365" i="6" s="1"/>
  <c r="C364" i="6"/>
  <c r="F364" i="6"/>
  <c r="B364" i="6"/>
  <c r="E364" i="6"/>
  <c r="D196" i="1"/>
  <c r="E196" i="1" s="1"/>
  <c r="F196" i="1" s="1"/>
  <c r="G196" i="1" s="1"/>
  <c r="I196" i="1" s="1"/>
  <c r="J196" i="1" s="1"/>
  <c r="B197" i="1" s="1"/>
  <c r="C196" i="1"/>
  <c r="K196" i="1"/>
  <c r="E365" i="6" l="1"/>
  <c r="D365" i="6"/>
  <c r="G365" i="6"/>
  <c r="A366" i="6" s="1"/>
  <c r="C365" i="6"/>
  <c r="B365" i="6"/>
  <c r="F365" i="6"/>
  <c r="L196" i="1"/>
  <c r="M196" i="1" s="1"/>
  <c r="D197" i="1"/>
  <c r="E197" i="1" s="1"/>
  <c r="L197" i="1" s="1"/>
  <c r="P196" i="1"/>
  <c r="K197" i="1"/>
  <c r="C197" i="1"/>
  <c r="N196" i="1"/>
  <c r="F366" i="6" l="1"/>
  <c r="B366" i="6"/>
  <c r="E366" i="6"/>
  <c r="D366" i="6"/>
  <c r="G366" i="6"/>
  <c r="A367" i="6" s="1"/>
  <c r="C366" i="6"/>
  <c r="M197" i="1"/>
  <c r="F197" i="1"/>
  <c r="G197" i="1" s="1"/>
  <c r="I197" i="1" s="1"/>
  <c r="N197" i="1" s="1"/>
  <c r="P197" i="1"/>
  <c r="G367" i="6" l="1"/>
  <c r="A368" i="6" s="1"/>
  <c r="C367" i="6"/>
  <c r="F367" i="6"/>
  <c r="B367" i="6"/>
  <c r="E367" i="6"/>
  <c r="D367" i="6"/>
  <c r="J197" i="1"/>
  <c r="B198" i="1" s="1"/>
  <c r="D368" i="6" l="1"/>
  <c r="G368" i="6"/>
  <c r="A369" i="6" s="1"/>
  <c r="C368" i="6"/>
  <c r="F368" i="6"/>
  <c r="B368" i="6"/>
  <c r="E368" i="6"/>
  <c r="D198" i="1"/>
  <c r="E198" i="1" s="1"/>
  <c r="L198" i="1" s="1"/>
  <c r="M198" i="1" s="1"/>
  <c r="C198" i="1"/>
  <c r="K198" i="1"/>
  <c r="E369" i="6" l="1"/>
  <c r="D369" i="6"/>
  <c r="G369" i="6"/>
  <c r="A370" i="6" s="1"/>
  <c r="C369" i="6"/>
  <c r="B369" i="6"/>
  <c r="F369" i="6"/>
  <c r="F198" i="1"/>
  <c r="G198" i="1" s="1"/>
  <c r="I198" i="1" s="1"/>
  <c r="N198" i="1" s="1"/>
  <c r="P198" i="1"/>
  <c r="F370" i="6" l="1"/>
  <c r="B370" i="6"/>
  <c r="E370" i="6"/>
  <c r="D370" i="6"/>
  <c r="G370" i="6"/>
  <c r="A371" i="6" s="1"/>
  <c r="C370" i="6"/>
  <c r="J198" i="1"/>
  <c r="B199" i="1" s="1"/>
  <c r="K199" i="1" s="1"/>
  <c r="G371" i="6" l="1"/>
  <c r="A372" i="6" s="1"/>
  <c r="C371" i="6"/>
  <c r="F371" i="6"/>
  <c r="B371" i="6"/>
  <c r="E371" i="6"/>
  <c r="D371" i="6"/>
  <c r="C199" i="1"/>
  <c r="D199" i="1"/>
  <c r="E199" i="1" s="1"/>
  <c r="F199" i="1" s="1"/>
  <c r="G199" i="1" s="1"/>
  <c r="I199" i="1" s="1"/>
  <c r="N199" i="1" s="1"/>
  <c r="P199" i="1"/>
  <c r="D372" i="6" l="1"/>
  <c r="G372" i="6"/>
  <c r="A373" i="6" s="1"/>
  <c r="C372" i="6"/>
  <c r="F372" i="6"/>
  <c r="B372" i="6"/>
  <c r="E372" i="6"/>
  <c r="J199" i="1"/>
  <c r="B200" i="1" s="1"/>
  <c r="D200" i="1" s="1"/>
  <c r="E200" i="1" s="1"/>
  <c r="F200" i="1" s="1"/>
  <c r="G200" i="1" s="1"/>
  <c r="I200" i="1" s="1"/>
  <c r="J200" i="1" s="1"/>
  <c r="B201" i="1" s="1"/>
  <c r="L199" i="1"/>
  <c r="M199" i="1" s="1"/>
  <c r="E373" i="6" l="1"/>
  <c r="D373" i="6"/>
  <c r="G373" i="6"/>
  <c r="A374" i="6" s="1"/>
  <c r="C373" i="6"/>
  <c r="F373" i="6"/>
  <c r="B373" i="6"/>
  <c r="C200" i="1"/>
  <c r="K200" i="1"/>
  <c r="N200" i="1"/>
  <c r="K201" i="1"/>
  <c r="P201" i="1" s="1"/>
  <c r="D201" i="1"/>
  <c r="E201" i="1" s="1"/>
  <c r="C201" i="1"/>
  <c r="L200" i="1"/>
  <c r="M200" i="1" s="1"/>
  <c r="F374" i="6" l="1"/>
  <c r="B374" i="6"/>
  <c r="E374" i="6"/>
  <c r="D374" i="6"/>
  <c r="C374" i="6"/>
  <c r="G374" i="6"/>
  <c r="A375" i="6" s="1"/>
  <c r="P200" i="1"/>
  <c r="L201" i="1"/>
  <c r="M201" i="1" s="1"/>
  <c r="F201" i="1"/>
  <c r="G201" i="1" s="1"/>
  <c r="I201" i="1" s="1"/>
  <c r="G375" i="6" l="1"/>
  <c r="A376" i="6" s="1"/>
  <c r="C375" i="6"/>
  <c r="F375" i="6"/>
  <c r="B375" i="6"/>
  <c r="E375" i="6"/>
  <c r="D375" i="6"/>
  <c r="J201" i="1"/>
  <c r="B202" i="1" s="1"/>
  <c r="N201" i="1"/>
  <c r="D376" i="6" l="1"/>
  <c r="G376" i="6"/>
  <c r="A377" i="6" s="1"/>
  <c r="C376" i="6"/>
  <c r="F376" i="6"/>
  <c r="B376" i="6"/>
  <c r="E376" i="6"/>
  <c r="C202" i="1"/>
  <c r="D202" i="1"/>
  <c r="E202" i="1" s="1"/>
  <c r="L202" i="1" s="1"/>
  <c r="M202" i="1" s="1"/>
  <c r="K202" i="1"/>
  <c r="E377" i="6" l="1"/>
  <c r="D377" i="6"/>
  <c r="G377" i="6"/>
  <c r="A378" i="6" s="1"/>
  <c r="C377" i="6"/>
  <c r="F377" i="6"/>
  <c r="B377" i="6"/>
  <c r="F202" i="1"/>
  <c r="G202" i="1" s="1"/>
  <c r="I202" i="1" s="1"/>
  <c r="N202" i="1" s="1"/>
  <c r="P202" i="1"/>
  <c r="F378" i="6" l="1"/>
  <c r="B378" i="6"/>
  <c r="E378" i="6"/>
  <c r="D378" i="6"/>
  <c r="C378" i="6"/>
  <c r="G378" i="6"/>
  <c r="A379" i="6" s="1"/>
  <c r="J202" i="1"/>
  <c r="B203" i="1" s="1"/>
  <c r="G379" i="6" l="1"/>
  <c r="A380" i="6" s="1"/>
  <c r="C379" i="6"/>
  <c r="F379" i="6"/>
  <c r="B379" i="6"/>
  <c r="E379" i="6"/>
  <c r="D379" i="6"/>
  <c r="K203" i="1"/>
  <c r="P203" i="1" s="1"/>
  <c r="D203" i="1"/>
  <c r="E203" i="1" s="1"/>
  <c r="L203" i="1" s="1"/>
  <c r="M203" i="1" s="1"/>
  <c r="C203" i="1"/>
  <c r="D380" i="6" l="1"/>
  <c r="G380" i="6"/>
  <c r="A381" i="6" s="1"/>
  <c r="C380" i="6"/>
  <c r="F380" i="6"/>
  <c r="B380" i="6"/>
  <c r="E380" i="6"/>
  <c r="F203" i="1"/>
  <c r="G203" i="1" s="1"/>
  <c r="I203" i="1" s="1"/>
  <c r="N203" i="1" s="1"/>
  <c r="E381" i="6" l="1"/>
  <c r="D381" i="6"/>
  <c r="G381" i="6"/>
  <c r="A382" i="6" s="1"/>
  <c r="C381" i="6"/>
  <c r="B381" i="6"/>
  <c r="F381" i="6"/>
  <c r="J203" i="1"/>
  <c r="B204" i="1" s="1"/>
  <c r="C204" i="1" s="1"/>
  <c r="F382" i="6" l="1"/>
  <c r="B382" i="6"/>
  <c r="E382" i="6"/>
  <c r="D382" i="6"/>
  <c r="G382" i="6"/>
  <c r="A383" i="6" s="1"/>
  <c r="C382" i="6"/>
  <c r="K204" i="1"/>
  <c r="D204" i="1"/>
  <c r="E204" i="1" s="1"/>
  <c r="F204" i="1" s="1"/>
  <c r="G204" i="1" s="1"/>
  <c r="I204" i="1" s="1"/>
  <c r="N204" i="1" s="1"/>
  <c r="G383" i="6" l="1"/>
  <c r="A384" i="6" s="1"/>
  <c r="C383" i="6"/>
  <c r="F383" i="6"/>
  <c r="B383" i="6"/>
  <c r="E383" i="6"/>
  <c r="D383" i="6"/>
  <c r="J204" i="1"/>
  <c r="B205" i="1" s="1"/>
  <c r="D205" i="1" s="1"/>
  <c r="E205" i="1" s="1"/>
  <c r="F205" i="1" s="1"/>
  <c r="G205" i="1" s="1"/>
  <c r="I205" i="1" s="1"/>
  <c r="N205" i="1" s="1"/>
  <c r="P204" i="1"/>
  <c r="L204" i="1"/>
  <c r="M204" i="1" s="1"/>
  <c r="D384" i="6" l="1"/>
  <c r="G384" i="6"/>
  <c r="A385" i="6" s="1"/>
  <c r="C384" i="6"/>
  <c r="F384" i="6"/>
  <c r="B384" i="6"/>
  <c r="E384" i="6"/>
  <c r="K205" i="1"/>
  <c r="C205" i="1"/>
  <c r="J205" i="1"/>
  <c r="B206" i="1" s="1"/>
  <c r="L205" i="1"/>
  <c r="M205" i="1" s="1"/>
  <c r="E385" i="6" l="1"/>
  <c r="D385" i="6"/>
  <c r="G385" i="6"/>
  <c r="A386" i="6" s="1"/>
  <c r="C385" i="6"/>
  <c r="B385" i="6"/>
  <c r="F385" i="6"/>
  <c r="P205" i="1"/>
  <c r="C206" i="1"/>
  <c r="K206" i="1"/>
  <c r="D206" i="1"/>
  <c r="E206" i="1" s="1"/>
  <c r="L206" i="1" s="1"/>
  <c r="M206" i="1" s="1"/>
  <c r="F386" i="6" l="1"/>
  <c r="B386" i="6"/>
  <c r="E386" i="6"/>
  <c r="D386" i="6"/>
  <c r="G386" i="6"/>
  <c r="A387" i="6" s="1"/>
  <c r="C386" i="6"/>
  <c r="F206" i="1"/>
  <c r="G206" i="1" s="1"/>
  <c r="I206" i="1" s="1"/>
  <c r="G387" i="6" l="1"/>
  <c r="A388" i="6" s="1"/>
  <c r="C387" i="6"/>
  <c r="F387" i="6"/>
  <c r="B387" i="6"/>
  <c r="E387" i="6"/>
  <c r="D387" i="6"/>
  <c r="J206" i="1"/>
  <c r="B207" i="1" s="1"/>
  <c r="N206" i="1"/>
  <c r="P206" i="1" s="1"/>
  <c r="D388" i="6" l="1"/>
  <c r="G388" i="6"/>
  <c r="A389" i="6" s="1"/>
  <c r="C388" i="6"/>
  <c r="F388" i="6"/>
  <c r="B388" i="6"/>
  <c r="E388" i="6"/>
  <c r="K207" i="1"/>
  <c r="D207" i="1"/>
  <c r="E207" i="1" s="1"/>
  <c r="F207" i="1" s="1"/>
  <c r="G207" i="1" s="1"/>
  <c r="I207" i="1" s="1"/>
  <c r="J207" i="1" s="1"/>
  <c r="B208" i="1" s="1"/>
  <c r="C207" i="1"/>
  <c r="E389" i="6" l="1"/>
  <c r="D389" i="6"/>
  <c r="G389" i="6"/>
  <c r="A390" i="6" s="1"/>
  <c r="C389" i="6"/>
  <c r="F389" i="6"/>
  <c r="B389" i="6"/>
  <c r="P207" i="1"/>
  <c r="D208" i="1"/>
  <c r="E208" i="1" s="1"/>
  <c r="F208" i="1" s="1"/>
  <c r="G208" i="1" s="1"/>
  <c r="I208" i="1" s="1"/>
  <c r="J208" i="1" s="1"/>
  <c r="B209" i="1" s="1"/>
  <c r="L207" i="1"/>
  <c r="M207" i="1" s="1"/>
  <c r="C208" i="1"/>
  <c r="K208" i="1"/>
  <c r="N207" i="1"/>
  <c r="F390" i="6" l="1"/>
  <c r="B390" i="6"/>
  <c r="E390" i="6"/>
  <c r="D390" i="6"/>
  <c r="C390" i="6"/>
  <c r="G390" i="6"/>
  <c r="A391" i="6" s="1"/>
  <c r="L208" i="1"/>
  <c r="M208" i="1" s="1"/>
  <c r="P208" i="1"/>
  <c r="N208" i="1"/>
  <c r="D209" i="1"/>
  <c r="E209" i="1" s="1"/>
  <c r="L209" i="1" s="1"/>
  <c r="C209" i="1"/>
  <c r="K209" i="1"/>
  <c r="M209" i="1" l="1"/>
  <c r="G391" i="6"/>
  <c r="A392" i="6" s="1"/>
  <c r="C391" i="6"/>
  <c r="F391" i="6"/>
  <c r="B391" i="6"/>
  <c r="E391" i="6"/>
  <c r="D391" i="6"/>
  <c r="P209" i="1"/>
  <c r="F209" i="1"/>
  <c r="D392" i="6" l="1"/>
  <c r="G392" i="6"/>
  <c r="A393" i="6" s="1"/>
  <c r="C392" i="6"/>
  <c r="F392" i="6"/>
  <c r="B392" i="6"/>
  <c r="E392" i="6"/>
  <c r="G209" i="1"/>
  <c r="I209" i="1" s="1"/>
  <c r="N209" i="1" s="1"/>
  <c r="E393" i="6" l="1"/>
  <c r="D393" i="6"/>
  <c r="G393" i="6"/>
  <c r="A394" i="6" s="1"/>
  <c r="C393" i="6"/>
  <c r="F393" i="6"/>
  <c r="B393" i="6"/>
  <c r="J209" i="1"/>
  <c r="B210" i="1" s="1"/>
  <c r="F394" i="6" l="1"/>
  <c r="B394" i="6"/>
  <c r="E394" i="6"/>
  <c r="D394" i="6"/>
  <c r="C394" i="6"/>
  <c r="G394" i="6"/>
  <c r="A395" i="6" s="1"/>
  <c r="C210" i="1"/>
  <c r="K210" i="1"/>
  <c r="D210" i="1"/>
  <c r="E210" i="1" s="1"/>
  <c r="G395" i="6" l="1"/>
  <c r="A396" i="6" s="1"/>
  <c r="C395" i="6"/>
  <c r="F395" i="6"/>
  <c r="B395" i="6"/>
  <c r="E395" i="6"/>
  <c r="D395" i="6"/>
  <c r="P210" i="1"/>
  <c r="F210" i="1"/>
  <c r="L210" i="1"/>
  <c r="M210" i="1" s="1"/>
  <c r="D396" i="6" l="1"/>
  <c r="G396" i="6"/>
  <c r="A397" i="6" s="1"/>
  <c r="C396" i="6"/>
  <c r="F396" i="6"/>
  <c r="B396" i="6"/>
  <c r="E396" i="6"/>
  <c r="G210" i="1"/>
  <c r="I210" i="1" s="1"/>
  <c r="N210" i="1" s="1"/>
  <c r="E397" i="6" l="1"/>
  <c r="D397" i="6"/>
  <c r="G397" i="6"/>
  <c r="A398" i="6" s="1"/>
  <c r="C397" i="6"/>
  <c r="B397" i="6"/>
  <c r="F397" i="6"/>
  <c r="J210" i="1"/>
  <c r="B211" i="1" s="1"/>
  <c r="F398" i="6" l="1"/>
  <c r="B398" i="6"/>
  <c r="E398" i="6"/>
  <c r="D398" i="6"/>
  <c r="G398" i="6"/>
  <c r="A399" i="6" s="1"/>
  <c r="C398" i="6"/>
  <c r="C211" i="1"/>
  <c r="D211" i="1"/>
  <c r="E211" i="1" s="1"/>
  <c r="F211" i="1" s="1"/>
  <c r="G211" i="1" s="1"/>
  <c r="I211" i="1" s="1"/>
  <c r="N211" i="1" s="1"/>
  <c r="K211" i="1"/>
  <c r="G399" i="6" l="1"/>
  <c r="A400" i="6" s="1"/>
  <c r="C399" i="6"/>
  <c r="F399" i="6"/>
  <c r="B399" i="6"/>
  <c r="E399" i="6"/>
  <c r="D399" i="6"/>
  <c r="P211" i="1"/>
  <c r="L211" i="1"/>
  <c r="M211" i="1" s="1"/>
  <c r="J211" i="1"/>
  <c r="B212" i="1" s="1"/>
  <c r="D400" i="6" l="1"/>
  <c r="G400" i="6"/>
  <c r="A401" i="6" s="1"/>
  <c r="C400" i="6"/>
  <c r="F400" i="6"/>
  <c r="B400" i="6"/>
  <c r="E400" i="6"/>
  <c r="C212" i="1"/>
  <c r="D212" i="1"/>
  <c r="E212" i="1" s="1"/>
  <c r="K212" i="1"/>
  <c r="E401" i="6" l="1"/>
  <c r="D401" i="6"/>
  <c r="G401" i="6"/>
  <c r="A402" i="6" s="1"/>
  <c r="C401" i="6"/>
  <c r="B401" i="6"/>
  <c r="F401" i="6"/>
  <c r="P212" i="1"/>
  <c r="L212" i="1"/>
  <c r="M212" i="1" s="1"/>
  <c r="F212" i="1"/>
  <c r="G212" i="1" s="1"/>
  <c r="I212" i="1" s="1"/>
  <c r="N212" i="1" s="1"/>
  <c r="F402" i="6" l="1"/>
  <c r="B402" i="6"/>
  <c r="E402" i="6"/>
  <c r="D402" i="6"/>
  <c r="G402" i="6"/>
  <c r="A403" i="6" s="1"/>
  <c r="C402" i="6"/>
  <c r="J212" i="1"/>
  <c r="B213" i="1" s="1"/>
  <c r="G403" i="6" l="1"/>
  <c r="A404" i="6" s="1"/>
  <c r="C403" i="6"/>
  <c r="F403" i="6"/>
  <c r="B403" i="6"/>
  <c r="E403" i="6"/>
  <c r="D403" i="6"/>
  <c r="C213" i="1"/>
  <c r="K213" i="1"/>
  <c r="D213" i="1"/>
  <c r="E213" i="1" s="1"/>
  <c r="F213" i="1" s="1"/>
  <c r="G213" i="1" s="1"/>
  <c r="I213" i="1" s="1"/>
  <c r="N213" i="1" s="1"/>
  <c r="D404" i="6" l="1"/>
  <c r="G404" i="6"/>
  <c r="A405" i="6" s="1"/>
  <c r="C404" i="6"/>
  <c r="F404" i="6"/>
  <c r="B404" i="6"/>
  <c r="E404" i="6"/>
  <c r="P213" i="1"/>
  <c r="J213" i="1"/>
  <c r="B214" i="1" s="1"/>
  <c r="L213" i="1"/>
  <c r="M213" i="1" s="1"/>
  <c r="E405" i="6" l="1"/>
  <c r="D405" i="6"/>
  <c r="G405" i="6"/>
  <c r="A406" i="6" s="1"/>
  <c r="C405" i="6"/>
  <c r="F405" i="6"/>
  <c r="B405" i="6"/>
  <c r="K214" i="1"/>
  <c r="C214" i="1"/>
  <c r="D214" i="1"/>
  <c r="E214" i="1" s="1"/>
  <c r="L214" i="1" s="1"/>
  <c r="M214" i="1" s="1"/>
  <c r="F406" i="6" l="1"/>
  <c r="B406" i="6"/>
  <c r="E406" i="6"/>
  <c r="D406" i="6"/>
  <c r="G406" i="6"/>
  <c r="A407" i="6" s="1"/>
  <c r="C406" i="6"/>
  <c r="P214" i="1"/>
  <c r="F214" i="1"/>
  <c r="G214" i="1" s="1"/>
  <c r="I214" i="1" s="1"/>
  <c r="G407" i="6" l="1"/>
  <c r="A408" i="6" s="1"/>
  <c r="C407" i="6"/>
  <c r="F407" i="6"/>
  <c r="B407" i="6"/>
  <c r="E407" i="6"/>
  <c r="D407" i="6"/>
  <c r="J214" i="1"/>
  <c r="B215" i="1" s="1"/>
  <c r="N214" i="1"/>
  <c r="D408" i="6" l="1"/>
  <c r="G408" i="6"/>
  <c r="A409" i="6" s="1"/>
  <c r="C408" i="6"/>
  <c r="F408" i="6"/>
  <c r="B408" i="6"/>
  <c r="E408" i="6"/>
  <c r="C215" i="1"/>
  <c r="D215" i="1"/>
  <c r="E215" i="1" s="1"/>
  <c r="L215" i="1" s="1"/>
  <c r="M215" i="1" s="1"/>
  <c r="K215" i="1"/>
  <c r="E409" i="6" l="1"/>
  <c r="D409" i="6"/>
  <c r="G409" i="6"/>
  <c r="A410" i="6" s="1"/>
  <c r="C409" i="6"/>
  <c r="F409" i="6"/>
  <c r="B409" i="6"/>
  <c r="F215" i="1"/>
  <c r="G215" i="1" s="1"/>
  <c r="I215" i="1" s="1"/>
  <c r="N215" i="1" s="1"/>
  <c r="P215" i="1"/>
  <c r="F410" i="6" l="1"/>
  <c r="B410" i="6"/>
  <c r="E410" i="6"/>
  <c r="D410" i="6"/>
  <c r="C410" i="6"/>
  <c r="G410" i="6"/>
  <c r="A411" i="6" s="1"/>
  <c r="J215" i="1"/>
  <c r="B216" i="1" s="1"/>
  <c r="G411" i="6" l="1"/>
  <c r="A412" i="6" s="1"/>
  <c r="C411" i="6"/>
  <c r="F411" i="6"/>
  <c r="B411" i="6"/>
  <c r="E411" i="6"/>
  <c r="D411" i="6"/>
  <c r="C216" i="1"/>
  <c r="K216" i="1"/>
  <c r="D216" i="1"/>
  <c r="E216" i="1" s="1"/>
  <c r="L216" i="1" s="1"/>
  <c r="M216" i="1" s="1"/>
  <c r="D412" i="6" l="1"/>
  <c r="G412" i="6"/>
  <c r="A413" i="6" s="1"/>
  <c r="C412" i="6"/>
  <c r="F412" i="6"/>
  <c r="B412" i="6"/>
  <c r="E412" i="6"/>
  <c r="P216" i="1"/>
  <c r="F216" i="1"/>
  <c r="G216" i="1" s="1"/>
  <c r="I216" i="1" s="1"/>
  <c r="N216" i="1" s="1"/>
  <c r="E413" i="6" l="1"/>
  <c r="D413" i="6"/>
  <c r="G413" i="6"/>
  <c r="A414" i="6" s="1"/>
  <c r="C413" i="6"/>
  <c r="B413" i="6"/>
  <c r="F413" i="6"/>
  <c r="J216" i="1"/>
  <c r="B217" i="1" s="1"/>
  <c r="F414" i="6" l="1"/>
  <c r="B414" i="6"/>
  <c r="E414" i="6"/>
  <c r="D414" i="6"/>
  <c r="G414" i="6"/>
  <c r="A415" i="6" s="1"/>
  <c r="C414" i="6"/>
  <c r="K217" i="1"/>
  <c r="P217" i="1" s="1"/>
  <c r="C217" i="1"/>
  <c r="D217" i="1"/>
  <c r="E217" i="1" s="1"/>
  <c r="L217" i="1" s="1"/>
  <c r="M217" i="1" s="1"/>
  <c r="G415" i="6" l="1"/>
  <c r="A416" i="6" s="1"/>
  <c r="C415" i="6"/>
  <c r="F415" i="6"/>
  <c r="B415" i="6"/>
  <c r="E415" i="6"/>
  <c r="D415" i="6"/>
  <c r="F217" i="1"/>
  <c r="G217" i="1" s="1"/>
  <c r="I217" i="1" s="1"/>
  <c r="N217" i="1" s="1"/>
  <c r="D416" i="6" l="1"/>
  <c r="G416" i="6"/>
  <c r="A417" i="6" s="1"/>
  <c r="C416" i="6"/>
  <c r="F416" i="6"/>
  <c r="B416" i="6"/>
  <c r="E416" i="6"/>
  <c r="J217" i="1"/>
  <c r="B218" i="1" s="1"/>
  <c r="E417" i="6" l="1"/>
  <c r="D417" i="6"/>
  <c r="G417" i="6"/>
  <c r="A418" i="6" s="1"/>
  <c r="C417" i="6"/>
  <c r="B417" i="6"/>
  <c r="F417" i="6"/>
  <c r="D218" i="1"/>
  <c r="E218" i="1" s="1"/>
  <c r="L218" i="1" s="1"/>
  <c r="M218" i="1" s="1"/>
  <c r="K218" i="1"/>
  <c r="C218" i="1"/>
  <c r="F418" i="6" l="1"/>
  <c r="B418" i="6"/>
  <c r="E418" i="6"/>
  <c r="D418" i="6"/>
  <c r="G418" i="6"/>
  <c r="A419" i="6" s="1"/>
  <c r="C418" i="6"/>
  <c r="F218" i="1"/>
  <c r="G218" i="1" s="1"/>
  <c r="I218" i="1" s="1"/>
  <c r="N218" i="1" s="1"/>
  <c r="P218" i="1" s="1"/>
  <c r="G419" i="6" l="1"/>
  <c r="A420" i="6" s="1"/>
  <c r="C419" i="6"/>
  <c r="F419" i="6"/>
  <c r="B419" i="6"/>
  <c r="E419" i="6"/>
  <c r="D419" i="6"/>
  <c r="J218" i="1"/>
  <c r="B219" i="1" s="1"/>
  <c r="D219" i="1" s="1"/>
  <c r="E219" i="1" s="1"/>
  <c r="F219" i="1" s="1"/>
  <c r="D420" i="6" l="1"/>
  <c r="G420" i="6"/>
  <c r="A421" i="6" s="1"/>
  <c r="C420" i="6"/>
  <c r="F420" i="6"/>
  <c r="B420" i="6"/>
  <c r="E420" i="6"/>
  <c r="K219" i="1"/>
  <c r="P219" i="1" s="1"/>
  <c r="C219" i="1"/>
  <c r="L219" i="1"/>
  <c r="M219" i="1" s="1"/>
  <c r="G219" i="1"/>
  <c r="I219" i="1" s="1"/>
  <c r="N219" i="1" s="1"/>
  <c r="E421" i="6" l="1"/>
  <c r="D421" i="6"/>
  <c r="G421" i="6"/>
  <c r="A422" i="6" s="1"/>
  <c r="C421" i="6"/>
  <c r="F421" i="6"/>
  <c r="B421" i="6"/>
  <c r="J219" i="1"/>
  <c r="B220" i="1" s="1"/>
  <c r="F422" i="6" l="1"/>
  <c r="B422" i="6"/>
  <c r="E422" i="6"/>
  <c r="D422" i="6"/>
  <c r="C422" i="6"/>
  <c r="G422" i="6"/>
  <c r="A423" i="6" s="1"/>
  <c r="D220" i="1"/>
  <c r="E220" i="1" s="1"/>
  <c r="L220" i="1" s="1"/>
  <c r="M220" i="1" s="1"/>
  <c r="C220" i="1"/>
  <c r="K220" i="1"/>
  <c r="G423" i="6" l="1"/>
  <c r="A424" i="6" s="1"/>
  <c r="C423" i="6"/>
  <c r="F423" i="6"/>
  <c r="B423" i="6"/>
  <c r="E423" i="6"/>
  <c r="D423" i="6"/>
  <c r="F220" i="1"/>
  <c r="G220" i="1" s="1"/>
  <c r="I220" i="1" s="1"/>
  <c r="N220" i="1" s="1"/>
  <c r="P220" i="1"/>
  <c r="E424" i="6" l="1"/>
  <c r="D424" i="6"/>
  <c r="B424" i="6"/>
  <c r="G424" i="6"/>
  <c r="A425" i="6" s="1"/>
  <c r="F424" i="6"/>
  <c r="C424" i="6"/>
  <c r="J220" i="1"/>
  <c r="B221" i="1" s="1"/>
  <c r="F425" i="6" l="1"/>
  <c r="B425" i="6"/>
  <c r="E425" i="6"/>
  <c r="C425" i="6"/>
  <c r="G425" i="6"/>
  <c r="A426" i="6" s="1"/>
  <c r="D425" i="6"/>
  <c r="D221" i="1"/>
  <c r="E221" i="1" s="1"/>
  <c r="F221" i="1" s="1"/>
  <c r="G221" i="1" s="1"/>
  <c r="I221" i="1" s="1"/>
  <c r="J221" i="1" s="1"/>
  <c r="B222" i="1" s="1"/>
  <c r="K221" i="1"/>
  <c r="C221" i="1"/>
  <c r="G426" i="6" l="1"/>
  <c r="A427" i="6" s="1"/>
  <c r="C426" i="6"/>
  <c r="F426" i="6"/>
  <c r="B426" i="6"/>
  <c r="D426" i="6"/>
  <c r="E426" i="6"/>
  <c r="L221" i="1"/>
  <c r="M221" i="1" s="1"/>
  <c r="P221" i="1"/>
  <c r="N221" i="1"/>
  <c r="D222" i="1"/>
  <c r="E222" i="1" s="1"/>
  <c r="C222" i="1"/>
  <c r="K222" i="1"/>
  <c r="D427" i="6" l="1"/>
  <c r="G427" i="6"/>
  <c r="A428" i="6" s="1"/>
  <c r="C427" i="6"/>
  <c r="E427" i="6"/>
  <c r="B427" i="6"/>
  <c r="F427" i="6"/>
  <c r="P222" i="1"/>
  <c r="F222" i="1"/>
  <c r="L222" i="1"/>
  <c r="M222" i="1" s="1"/>
  <c r="E428" i="6" l="1"/>
  <c r="D428" i="6"/>
  <c r="F428" i="6"/>
  <c r="C428" i="6"/>
  <c r="B428" i="6"/>
  <c r="G428" i="6"/>
  <c r="A429" i="6" s="1"/>
  <c r="G222" i="1"/>
  <c r="I222" i="1" s="1"/>
  <c r="N222" i="1" s="1"/>
  <c r="F429" i="6" l="1"/>
  <c r="B429" i="6"/>
  <c r="E429" i="6"/>
  <c r="G429" i="6"/>
  <c r="A430" i="6" s="1"/>
  <c r="D429" i="6"/>
  <c r="C429" i="6"/>
  <c r="J222" i="1"/>
  <c r="B223" i="1" s="1"/>
  <c r="G430" i="6" l="1"/>
  <c r="A431" i="6" s="1"/>
  <c r="C430" i="6"/>
  <c r="F430" i="6"/>
  <c r="B430" i="6"/>
  <c r="E430" i="6"/>
  <c r="D430" i="6"/>
  <c r="D223" i="1"/>
  <c r="E223" i="1" s="1"/>
  <c r="L223" i="1" s="1"/>
  <c r="M223" i="1" s="1"/>
  <c r="C223" i="1"/>
  <c r="K223" i="1"/>
  <c r="D431" i="6" l="1"/>
  <c r="G431" i="6"/>
  <c r="A432" i="6" s="1"/>
  <c r="C431" i="6"/>
  <c r="F431" i="6"/>
  <c r="E431" i="6"/>
  <c r="B431" i="6"/>
  <c r="F223" i="1"/>
  <c r="G223" i="1" s="1"/>
  <c r="I223" i="1" s="1"/>
  <c r="N223" i="1" s="1"/>
  <c r="P223" i="1"/>
  <c r="E432" i="6" l="1"/>
  <c r="D432" i="6"/>
  <c r="B432" i="6"/>
  <c r="G432" i="6"/>
  <c r="A433" i="6" s="1"/>
  <c r="F432" i="6"/>
  <c r="C432" i="6"/>
  <c r="J223" i="1"/>
  <c r="B224" i="1" s="1"/>
  <c r="F433" i="6" l="1"/>
  <c r="B433" i="6"/>
  <c r="E433" i="6"/>
  <c r="C433" i="6"/>
  <c r="G433" i="6"/>
  <c r="A434" i="6" s="1"/>
  <c r="D433" i="6"/>
  <c r="K224" i="1"/>
  <c r="C224" i="1"/>
  <c r="D224" i="1"/>
  <c r="E224" i="1" s="1"/>
  <c r="F224" i="1" s="1"/>
  <c r="G224" i="1" s="1"/>
  <c r="I224" i="1" s="1"/>
  <c r="N224" i="1" s="1"/>
  <c r="G434" i="6" l="1"/>
  <c r="A435" i="6" s="1"/>
  <c r="C434" i="6"/>
  <c r="F434" i="6"/>
  <c r="B434" i="6"/>
  <c r="D434" i="6"/>
  <c r="E434" i="6"/>
  <c r="P224" i="1"/>
  <c r="J224" i="1"/>
  <c r="B225" i="1" s="1"/>
  <c r="L224" i="1"/>
  <c r="M224" i="1" s="1"/>
  <c r="D435" i="6" l="1"/>
  <c r="G435" i="6"/>
  <c r="A436" i="6" s="1"/>
  <c r="C435" i="6"/>
  <c r="E435" i="6"/>
  <c r="B435" i="6"/>
  <c r="F435" i="6"/>
  <c r="C225" i="1"/>
  <c r="K225" i="1"/>
  <c r="D225" i="1"/>
  <c r="E225" i="1" s="1"/>
  <c r="L225" i="1" s="1"/>
  <c r="M225" i="1" s="1"/>
  <c r="E436" i="6" l="1"/>
  <c r="D436" i="6"/>
  <c r="F436" i="6"/>
  <c r="C436" i="6"/>
  <c r="B436" i="6"/>
  <c r="G436" i="6"/>
  <c r="A437" i="6" s="1"/>
  <c r="P225" i="1"/>
  <c r="F225" i="1"/>
  <c r="G225" i="1" s="1"/>
  <c r="I225" i="1" s="1"/>
  <c r="N225" i="1" s="1"/>
  <c r="F437" i="6" l="1"/>
  <c r="B437" i="6"/>
  <c r="E437" i="6"/>
  <c r="G437" i="6"/>
  <c r="A438" i="6" s="1"/>
  <c r="D437" i="6"/>
  <c r="C437" i="6"/>
  <c r="J225" i="1"/>
  <c r="B226" i="1" s="1"/>
  <c r="G438" i="6" l="1"/>
  <c r="A439" i="6" s="1"/>
  <c r="C438" i="6"/>
  <c r="F438" i="6"/>
  <c r="B438" i="6"/>
  <c r="E438" i="6"/>
  <c r="D438" i="6"/>
  <c r="D226" i="1"/>
  <c r="E226" i="1" s="1"/>
  <c r="L226" i="1" s="1"/>
  <c r="M226" i="1" s="1"/>
  <c r="K226" i="1"/>
  <c r="C226" i="1"/>
  <c r="D439" i="6" l="1"/>
  <c r="G439" i="6"/>
  <c r="A440" i="6" s="1"/>
  <c r="C439" i="6"/>
  <c r="F439" i="6"/>
  <c r="E439" i="6"/>
  <c r="B439" i="6"/>
  <c r="F226" i="1"/>
  <c r="G226" i="1" s="1"/>
  <c r="I226" i="1" s="1"/>
  <c r="N226" i="1" s="1"/>
  <c r="P226" i="1"/>
  <c r="E440" i="6" l="1"/>
  <c r="D440" i="6"/>
  <c r="B440" i="6"/>
  <c r="G440" i="6"/>
  <c r="A441" i="6" s="1"/>
  <c r="F440" i="6"/>
  <c r="C440" i="6"/>
  <c r="J226" i="1"/>
  <c r="B227" i="1" s="1"/>
  <c r="F441" i="6" l="1"/>
  <c r="B441" i="6"/>
  <c r="E441" i="6"/>
  <c r="C441" i="6"/>
  <c r="G441" i="6"/>
  <c r="A442" i="6" s="1"/>
  <c r="D441" i="6"/>
  <c r="D227" i="1"/>
  <c r="E227" i="1" s="1"/>
  <c r="L227" i="1" s="1"/>
  <c r="M227" i="1" s="1"/>
  <c r="C227" i="1"/>
  <c r="K227" i="1"/>
  <c r="G442" i="6" l="1"/>
  <c r="A443" i="6" s="1"/>
  <c r="C442" i="6"/>
  <c r="F442" i="6"/>
  <c r="B442" i="6"/>
  <c r="D442" i="6"/>
  <c r="E442" i="6"/>
  <c r="F227" i="1"/>
  <c r="G227" i="1" s="1"/>
  <c r="I227" i="1" s="1"/>
  <c r="N227" i="1" s="1"/>
  <c r="P227" i="1"/>
  <c r="D443" i="6" l="1"/>
  <c r="G443" i="6"/>
  <c r="A444" i="6" s="1"/>
  <c r="C443" i="6"/>
  <c r="E443" i="6"/>
  <c r="B443" i="6"/>
  <c r="F443" i="6"/>
  <c r="J227" i="1"/>
  <c r="B228" i="1" s="1"/>
  <c r="E444" i="6" l="1"/>
  <c r="D444" i="6"/>
  <c r="F444" i="6"/>
  <c r="C444" i="6"/>
  <c r="B444" i="6"/>
  <c r="G444" i="6"/>
  <c r="A445" i="6" s="1"/>
  <c r="D228" i="1"/>
  <c r="E228" i="1" s="1"/>
  <c r="F228" i="1" s="1"/>
  <c r="G228" i="1" s="1"/>
  <c r="I228" i="1" s="1"/>
  <c r="J228" i="1" s="1"/>
  <c r="B229" i="1" s="1"/>
  <c r="K228" i="1"/>
  <c r="C228" i="1"/>
  <c r="F445" i="6" l="1"/>
  <c r="B445" i="6"/>
  <c r="E445" i="6"/>
  <c r="G445" i="6"/>
  <c r="A446" i="6" s="1"/>
  <c r="D445" i="6"/>
  <c r="C445" i="6"/>
  <c r="L228" i="1"/>
  <c r="M228" i="1" s="1"/>
  <c r="P228" i="1"/>
  <c r="N228" i="1"/>
  <c r="D229" i="1"/>
  <c r="E229" i="1" s="1"/>
  <c r="L229" i="1" s="1"/>
  <c r="M229" i="1" s="1"/>
  <c r="K229" i="1"/>
  <c r="C229" i="1"/>
  <c r="G446" i="6" l="1"/>
  <c r="A447" i="6" s="1"/>
  <c r="C446" i="6"/>
  <c r="F446" i="6"/>
  <c r="B446" i="6"/>
  <c r="E446" i="6"/>
  <c r="D446" i="6"/>
  <c r="P229" i="1"/>
  <c r="F229" i="1"/>
  <c r="D447" i="6" l="1"/>
  <c r="G447" i="6"/>
  <c r="A448" i="6" s="1"/>
  <c r="C447" i="6"/>
  <c r="F447" i="6"/>
  <c r="E447" i="6"/>
  <c r="B447" i="6"/>
  <c r="G229" i="1"/>
  <c r="I229" i="1" s="1"/>
  <c r="N229" i="1" s="1"/>
  <c r="E448" i="6" l="1"/>
  <c r="D448" i="6"/>
  <c r="B448" i="6"/>
  <c r="G448" i="6"/>
  <c r="A449" i="6" s="1"/>
  <c r="F448" i="6"/>
  <c r="C448" i="6"/>
  <c r="J229" i="1"/>
  <c r="B230" i="1" s="1"/>
  <c r="F449" i="6" l="1"/>
  <c r="B449" i="6"/>
  <c r="E449" i="6"/>
  <c r="D449" i="6"/>
  <c r="C449" i="6"/>
  <c r="G449" i="6"/>
  <c r="A450" i="6" s="1"/>
  <c r="C230" i="1"/>
  <c r="D230" i="1"/>
  <c r="E230" i="1" s="1"/>
  <c r="L230" i="1" s="1"/>
  <c r="M230" i="1" s="1"/>
  <c r="K230" i="1"/>
  <c r="G450" i="6" l="1"/>
  <c r="A451" i="6" s="1"/>
  <c r="C450" i="6"/>
  <c r="F450" i="6"/>
  <c r="B450" i="6"/>
  <c r="E450" i="6"/>
  <c r="D450" i="6"/>
  <c r="F230" i="1"/>
  <c r="G230" i="1" s="1"/>
  <c r="I230" i="1" s="1"/>
  <c r="D451" i="6" l="1"/>
  <c r="G451" i="6"/>
  <c r="A452" i="6" s="1"/>
  <c r="C451" i="6"/>
  <c r="F451" i="6"/>
  <c r="B451" i="6"/>
  <c r="E451" i="6"/>
  <c r="J230" i="1"/>
  <c r="B231" i="1" s="1"/>
  <c r="N230" i="1"/>
  <c r="P230" i="1" s="1"/>
  <c r="E452" i="6" l="1"/>
  <c r="D452" i="6"/>
  <c r="G452" i="6"/>
  <c r="A453" i="6" s="1"/>
  <c r="C452" i="6"/>
  <c r="F452" i="6"/>
  <c r="B452" i="6"/>
  <c r="D231" i="1"/>
  <c r="E231" i="1" s="1"/>
  <c r="L231" i="1" s="1"/>
  <c r="M231" i="1" s="1"/>
  <c r="C231" i="1"/>
  <c r="K231" i="1"/>
  <c r="F453" i="6" l="1"/>
  <c r="B453" i="6"/>
  <c r="E453" i="6"/>
  <c r="D453" i="6"/>
  <c r="G453" i="6"/>
  <c r="A454" i="6" s="1"/>
  <c r="C453" i="6"/>
  <c r="F231" i="1"/>
  <c r="G231" i="1" s="1"/>
  <c r="I231" i="1" s="1"/>
  <c r="N231" i="1" s="1"/>
  <c r="P231" i="1"/>
  <c r="G454" i="6" l="1"/>
  <c r="A455" i="6" s="1"/>
  <c r="C454" i="6"/>
  <c r="F454" i="6"/>
  <c r="B454" i="6"/>
  <c r="E454" i="6"/>
  <c r="D454" i="6"/>
  <c r="J231" i="1"/>
  <c r="B232" i="1" s="1"/>
  <c r="C232" i="1" s="1"/>
  <c r="D455" i="6" l="1"/>
  <c r="G455" i="6"/>
  <c r="A456" i="6" s="1"/>
  <c r="C455" i="6"/>
  <c r="F455" i="6"/>
  <c r="B455" i="6"/>
  <c r="E455" i="6"/>
  <c r="D232" i="1"/>
  <c r="E232" i="1" s="1"/>
  <c r="F232" i="1" s="1"/>
  <c r="G232" i="1" s="1"/>
  <c r="I232" i="1" s="1"/>
  <c r="N232" i="1" s="1"/>
  <c r="K232" i="1"/>
  <c r="E456" i="6" l="1"/>
  <c r="D456" i="6"/>
  <c r="G456" i="6"/>
  <c r="A457" i="6" s="1"/>
  <c r="C456" i="6"/>
  <c r="B456" i="6"/>
  <c r="F456" i="6"/>
  <c r="P232" i="1"/>
  <c r="L232" i="1"/>
  <c r="M232" i="1" s="1"/>
  <c r="J232" i="1"/>
  <c r="B233" i="1" s="1"/>
  <c r="F457" i="6" l="1"/>
  <c r="B457" i="6"/>
  <c r="E457" i="6"/>
  <c r="D457" i="6"/>
  <c r="G457" i="6"/>
  <c r="A458" i="6" s="1"/>
  <c r="C457" i="6"/>
  <c r="K233" i="1"/>
  <c r="D233" i="1"/>
  <c r="E233" i="1" s="1"/>
  <c r="L233" i="1" s="1"/>
  <c r="M233" i="1" s="1"/>
  <c r="C233" i="1"/>
  <c r="G458" i="6" l="1"/>
  <c r="A459" i="6" s="1"/>
  <c r="C458" i="6"/>
  <c r="F458" i="6"/>
  <c r="B458" i="6"/>
  <c r="E458" i="6"/>
  <c r="D458" i="6"/>
  <c r="P233" i="1"/>
  <c r="F233" i="1"/>
  <c r="G233" i="1" s="1"/>
  <c r="I233" i="1" s="1"/>
  <c r="N233" i="1" s="1"/>
  <c r="D459" i="6" l="1"/>
  <c r="G459" i="6"/>
  <c r="A460" i="6" s="1"/>
  <c r="C459" i="6"/>
  <c r="F459" i="6"/>
  <c r="B459" i="6"/>
  <c r="E459" i="6"/>
  <c r="J233" i="1"/>
  <c r="B234" i="1" s="1"/>
  <c r="E460" i="6" l="1"/>
  <c r="D460" i="6"/>
  <c r="G460" i="6"/>
  <c r="A461" i="6" s="1"/>
  <c r="C460" i="6"/>
  <c r="F460" i="6"/>
  <c r="B460" i="6"/>
  <c r="D234" i="1"/>
  <c r="E234" i="1" s="1"/>
  <c r="F234" i="1" s="1"/>
  <c r="G234" i="1" s="1"/>
  <c r="I234" i="1" s="1"/>
  <c r="J234" i="1" s="1"/>
  <c r="B235" i="1" s="1"/>
  <c r="K234" i="1"/>
  <c r="C234" i="1"/>
  <c r="F461" i="6" l="1"/>
  <c r="B461" i="6"/>
  <c r="E461" i="6"/>
  <c r="D461" i="6"/>
  <c r="G461" i="6"/>
  <c r="A462" i="6" s="1"/>
  <c r="C461" i="6"/>
  <c r="P234" i="1"/>
  <c r="L234" i="1"/>
  <c r="M234" i="1" s="1"/>
  <c r="N234" i="1"/>
  <c r="D235" i="1"/>
  <c r="E235" i="1" s="1"/>
  <c r="K235" i="1"/>
  <c r="C235" i="1"/>
  <c r="G462" i="6" l="1"/>
  <c r="A463" i="6" s="1"/>
  <c r="C462" i="6"/>
  <c r="F462" i="6"/>
  <c r="B462" i="6"/>
  <c r="E462" i="6"/>
  <c r="D462" i="6"/>
  <c r="P235" i="1"/>
  <c r="F235" i="1"/>
  <c r="G235" i="1" s="1"/>
  <c r="L235" i="1"/>
  <c r="M235" i="1" s="1"/>
  <c r="D463" i="6" l="1"/>
  <c r="G463" i="6"/>
  <c r="A464" i="6" s="1"/>
  <c r="C463" i="6"/>
  <c r="F463" i="6"/>
  <c r="B463" i="6"/>
  <c r="E463" i="6"/>
  <c r="I235" i="1"/>
  <c r="N235" i="1" s="1"/>
  <c r="E464" i="6" l="1"/>
  <c r="D464" i="6"/>
  <c r="G464" i="6"/>
  <c r="A465" i="6" s="1"/>
  <c r="C464" i="6"/>
  <c r="F464" i="6"/>
  <c r="B464" i="6"/>
  <c r="J235" i="1"/>
  <c r="B236" i="1" s="1"/>
  <c r="F465" i="6" l="1"/>
  <c r="B465" i="6"/>
  <c r="E465" i="6"/>
  <c r="D465" i="6"/>
  <c r="C465" i="6"/>
  <c r="G465" i="6"/>
  <c r="A466" i="6" s="1"/>
  <c r="C236" i="1"/>
  <c r="D236" i="1"/>
  <c r="E236" i="1" s="1"/>
  <c r="L236" i="1" s="1"/>
  <c r="M236" i="1" s="1"/>
  <c r="K236" i="1"/>
  <c r="G466" i="6" l="1"/>
  <c r="A467" i="6" s="1"/>
  <c r="C466" i="6"/>
  <c r="F466" i="6"/>
  <c r="B466" i="6"/>
  <c r="E466" i="6"/>
  <c r="D466" i="6"/>
  <c r="P236" i="1"/>
  <c r="F236" i="1"/>
  <c r="G236" i="1" s="1"/>
  <c r="I236" i="1" s="1"/>
  <c r="N236" i="1" s="1"/>
  <c r="D467" i="6" l="1"/>
  <c r="G467" i="6"/>
  <c r="A468" i="6" s="1"/>
  <c r="C467" i="6"/>
  <c r="F467" i="6"/>
  <c r="B467" i="6"/>
  <c r="E467" i="6"/>
  <c r="J236" i="1"/>
  <c r="B237" i="1" s="1"/>
  <c r="E468" i="6" l="1"/>
  <c r="D468" i="6"/>
  <c r="G468" i="6"/>
  <c r="A469" i="6" s="1"/>
  <c r="C468" i="6"/>
  <c r="F468" i="6"/>
  <c r="B468" i="6"/>
  <c r="C237" i="1"/>
  <c r="D237" i="1"/>
  <c r="E237" i="1" s="1"/>
  <c r="F237" i="1" s="1"/>
  <c r="G237" i="1" s="1"/>
  <c r="I237" i="1" s="1"/>
  <c r="J237" i="1" s="1"/>
  <c r="B238" i="1" s="1"/>
  <c r="K237" i="1"/>
  <c r="F469" i="6" l="1"/>
  <c r="B469" i="6"/>
  <c r="E469" i="6"/>
  <c r="D469" i="6"/>
  <c r="G469" i="6"/>
  <c r="A470" i="6" s="1"/>
  <c r="C469" i="6"/>
  <c r="P237" i="1"/>
  <c r="N237" i="1"/>
  <c r="L237" i="1"/>
  <c r="M237" i="1" s="1"/>
  <c r="C238" i="1"/>
  <c r="D238" i="1"/>
  <c r="E238" i="1" s="1"/>
  <c r="L238" i="1" s="1"/>
  <c r="K238" i="1"/>
  <c r="G470" i="6" l="1"/>
  <c r="A471" i="6" s="1"/>
  <c r="C470" i="6"/>
  <c r="F470" i="6"/>
  <c r="B470" i="6"/>
  <c r="E470" i="6"/>
  <c r="D470" i="6"/>
  <c r="P238" i="1"/>
  <c r="M238" i="1"/>
  <c r="F238" i="1"/>
  <c r="G238" i="1" s="1"/>
  <c r="I238" i="1" s="1"/>
  <c r="J238" i="1" s="1"/>
  <c r="B239" i="1" s="1"/>
  <c r="D471" i="6" l="1"/>
  <c r="G471" i="6"/>
  <c r="A472" i="6" s="1"/>
  <c r="C471" i="6"/>
  <c r="F471" i="6"/>
  <c r="B471" i="6"/>
  <c r="E471" i="6"/>
  <c r="N238" i="1"/>
  <c r="D239" i="1"/>
  <c r="E239" i="1" s="1"/>
  <c r="K239" i="1"/>
  <c r="C239" i="1"/>
  <c r="E472" i="6" l="1"/>
  <c r="D472" i="6"/>
  <c r="G472" i="6"/>
  <c r="A473" i="6" s="1"/>
  <c r="C472" i="6"/>
  <c r="B472" i="6"/>
  <c r="F472" i="6"/>
  <c r="P239" i="1"/>
  <c r="F239" i="1"/>
  <c r="L239" i="1"/>
  <c r="M239" i="1" s="1"/>
  <c r="F473" i="6" l="1"/>
  <c r="B473" i="6"/>
  <c r="E473" i="6"/>
  <c r="D473" i="6"/>
  <c r="G473" i="6"/>
  <c r="A474" i="6" s="1"/>
  <c r="C473" i="6"/>
  <c r="G239" i="1"/>
  <c r="I239" i="1" s="1"/>
  <c r="N239" i="1" s="1"/>
  <c r="G474" i="6" l="1"/>
  <c r="A475" i="6" s="1"/>
  <c r="C474" i="6"/>
  <c r="F474" i="6"/>
  <c r="B474" i="6"/>
  <c r="E474" i="6"/>
  <c r="D474" i="6"/>
  <c r="J239" i="1"/>
  <c r="B240" i="1" s="1"/>
  <c r="D475" i="6" l="1"/>
  <c r="G475" i="6"/>
  <c r="A476" i="6" s="1"/>
  <c r="C475" i="6"/>
  <c r="F475" i="6"/>
  <c r="B475" i="6"/>
  <c r="E475" i="6"/>
  <c r="D240" i="1"/>
  <c r="E240" i="1" s="1"/>
  <c r="F240" i="1" s="1"/>
  <c r="G240" i="1" s="1"/>
  <c r="I240" i="1" s="1"/>
  <c r="J240" i="1" s="1"/>
  <c r="B241" i="1" s="1"/>
  <c r="K240" i="1"/>
  <c r="C240" i="1"/>
  <c r="E476" i="6" l="1"/>
  <c r="D476" i="6"/>
  <c r="G476" i="6"/>
  <c r="A477" i="6" s="1"/>
  <c r="C476" i="6"/>
  <c r="F476" i="6"/>
  <c r="B476" i="6"/>
  <c r="L240" i="1"/>
  <c r="M240" i="1" s="1"/>
  <c r="P240" i="1"/>
  <c r="N240" i="1"/>
  <c r="D241" i="1"/>
  <c r="E241" i="1" s="1"/>
  <c r="K241" i="1"/>
  <c r="C241" i="1"/>
  <c r="F477" i="6" l="1"/>
  <c r="B477" i="6"/>
  <c r="E477" i="6"/>
  <c r="D477" i="6"/>
  <c r="G477" i="6"/>
  <c r="A478" i="6" s="1"/>
  <c r="C477" i="6"/>
  <c r="P241" i="1"/>
  <c r="L241" i="1"/>
  <c r="M241" i="1" s="1"/>
  <c r="F241" i="1"/>
  <c r="G478" i="6" l="1"/>
  <c r="A479" i="6" s="1"/>
  <c r="C478" i="6"/>
  <c r="F478" i="6"/>
  <c r="B478" i="6"/>
  <c r="E478" i="6"/>
  <c r="D478" i="6"/>
  <c r="G241" i="1"/>
  <c r="I241" i="1" s="1"/>
  <c r="N241" i="1" s="1"/>
  <c r="D479" i="6" l="1"/>
  <c r="G479" i="6"/>
  <c r="A480" i="6" s="1"/>
  <c r="C479" i="6"/>
  <c r="F479" i="6"/>
  <c r="B479" i="6"/>
  <c r="E479" i="6"/>
  <c r="J241" i="1"/>
  <c r="B242" i="1" s="1"/>
  <c r="E480" i="6" l="1"/>
  <c r="D480" i="6"/>
  <c r="G480" i="6"/>
  <c r="A481" i="6" s="1"/>
  <c r="C480" i="6"/>
  <c r="F480" i="6"/>
  <c r="B480" i="6"/>
  <c r="D242" i="1"/>
  <c r="E242" i="1" s="1"/>
  <c r="L242" i="1" s="1"/>
  <c r="M242" i="1" s="1"/>
  <c r="K242" i="1"/>
  <c r="C242" i="1"/>
  <c r="F481" i="6" l="1"/>
  <c r="B481" i="6"/>
  <c r="E481" i="6"/>
  <c r="D481" i="6"/>
  <c r="C481" i="6"/>
  <c r="G481" i="6"/>
  <c r="A482" i="6" s="1"/>
  <c r="F242" i="1"/>
  <c r="G242" i="1" s="1"/>
  <c r="I242" i="1" s="1"/>
  <c r="N242" i="1" s="1"/>
  <c r="P242" i="1" s="1"/>
  <c r="G482" i="6" l="1"/>
  <c r="A483" i="6" s="1"/>
  <c r="C482" i="6"/>
  <c r="F482" i="6"/>
  <c r="B482" i="6"/>
  <c r="E482" i="6"/>
  <c r="D482" i="6"/>
  <c r="J242" i="1"/>
  <c r="B243" i="1" s="1"/>
  <c r="D483" i="6" l="1"/>
  <c r="G483" i="6"/>
  <c r="A484" i="6" s="1"/>
  <c r="C483" i="6"/>
  <c r="F483" i="6"/>
  <c r="B483" i="6"/>
  <c r="E483" i="6"/>
  <c r="D243" i="1"/>
  <c r="E243" i="1" s="1"/>
  <c r="L243" i="1" s="1"/>
  <c r="M243" i="1" s="1"/>
  <c r="C243" i="1"/>
  <c r="K243" i="1"/>
  <c r="E484" i="6" l="1"/>
  <c r="D484" i="6"/>
  <c r="G484" i="6"/>
  <c r="A485" i="6" s="1"/>
  <c r="C484" i="6"/>
  <c r="F484" i="6"/>
  <c r="B484" i="6"/>
  <c r="F243" i="1"/>
  <c r="G243" i="1" s="1"/>
  <c r="I243" i="1" s="1"/>
  <c r="N243" i="1" s="1"/>
  <c r="P243" i="1"/>
  <c r="F485" i="6" l="1"/>
  <c r="B485" i="6"/>
  <c r="E485" i="6"/>
  <c r="D485" i="6"/>
  <c r="G485" i="6"/>
  <c r="A486" i="6" s="1"/>
  <c r="C485" i="6"/>
  <c r="J243" i="1"/>
  <c r="B244" i="1" s="1"/>
  <c r="G486" i="6" l="1"/>
  <c r="A487" i="6" s="1"/>
  <c r="C486" i="6"/>
  <c r="F486" i="6"/>
  <c r="B486" i="6"/>
  <c r="E486" i="6"/>
  <c r="D486" i="6"/>
  <c r="D244" i="1"/>
  <c r="E244" i="1" s="1"/>
  <c r="L244" i="1" s="1"/>
  <c r="M244" i="1" s="1"/>
  <c r="C244" i="1"/>
  <c r="K244" i="1"/>
  <c r="D487" i="6" l="1"/>
  <c r="G487" i="6"/>
  <c r="A488" i="6" s="1"/>
  <c r="C487" i="6"/>
  <c r="F487" i="6"/>
  <c r="B487" i="6"/>
  <c r="E487" i="6"/>
  <c r="F244" i="1"/>
  <c r="G244" i="1" s="1"/>
  <c r="I244" i="1" s="1"/>
  <c r="N244" i="1" s="1"/>
  <c r="P244" i="1"/>
  <c r="E488" i="6" l="1"/>
  <c r="D488" i="6"/>
  <c r="G488" i="6"/>
  <c r="A489" i="6" s="1"/>
  <c r="C488" i="6"/>
  <c r="B488" i="6"/>
  <c r="F488" i="6"/>
  <c r="J244" i="1"/>
  <c r="B245" i="1" s="1"/>
  <c r="F489" i="6" l="1"/>
  <c r="B489" i="6"/>
  <c r="E489" i="6"/>
  <c r="D489" i="6"/>
  <c r="G489" i="6"/>
  <c r="A490" i="6" s="1"/>
  <c r="C489" i="6"/>
  <c r="K245" i="1"/>
  <c r="P245" i="1" s="1"/>
  <c r="D245" i="1"/>
  <c r="E245" i="1" s="1"/>
  <c r="F245" i="1" s="1"/>
  <c r="C245" i="1"/>
  <c r="G490" i="6" l="1"/>
  <c r="A491" i="6" s="1"/>
  <c r="C490" i="6"/>
  <c r="F490" i="6"/>
  <c r="B490" i="6"/>
  <c r="E490" i="6"/>
  <c r="D490" i="6"/>
  <c r="L245" i="1"/>
  <c r="M245" i="1" s="1"/>
  <c r="G245" i="1"/>
  <c r="I245" i="1" s="1"/>
  <c r="N245" i="1" s="1"/>
  <c r="D491" i="6" l="1"/>
  <c r="G491" i="6"/>
  <c r="A492" i="6" s="1"/>
  <c r="C491" i="6"/>
  <c r="F491" i="6"/>
  <c r="B491" i="6"/>
  <c r="E491" i="6"/>
  <c r="J245" i="1"/>
  <c r="B246" i="1" s="1"/>
  <c r="E492" i="6" l="1"/>
  <c r="D492" i="6"/>
  <c r="G492" i="6"/>
  <c r="A493" i="6" s="1"/>
  <c r="C492" i="6"/>
  <c r="F492" i="6"/>
  <c r="B492" i="6"/>
  <c r="D246" i="1"/>
  <c r="E246" i="1" s="1"/>
  <c r="F246" i="1" s="1"/>
  <c r="G246" i="1" s="1"/>
  <c r="I246" i="1" s="1"/>
  <c r="J246" i="1" s="1"/>
  <c r="B247" i="1" s="1"/>
  <c r="K246" i="1"/>
  <c r="C246" i="1"/>
  <c r="F493" i="6" l="1"/>
  <c r="B493" i="6"/>
  <c r="E493" i="6"/>
  <c r="D493" i="6"/>
  <c r="G493" i="6"/>
  <c r="A494" i="6" s="1"/>
  <c r="C493" i="6"/>
  <c r="P246" i="1"/>
  <c r="L246" i="1"/>
  <c r="M246" i="1" s="1"/>
  <c r="N246" i="1"/>
  <c r="K247" i="1"/>
  <c r="C247" i="1"/>
  <c r="D247" i="1"/>
  <c r="E247" i="1" s="1"/>
  <c r="G494" i="6" l="1"/>
  <c r="A495" i="6" s="1"/>
  <c r="C494" i="6"/>
  <c r="F494" i="6"/>
  <c r="B494" i="6"/>
  <c r="E494" i="6"/>
  <c r="D494" i="6"/>
  <c r="P247" i="1"/>
  <c r="L247" i="1"/>
  <c r="M247" i="1" s="1"/>
  <c r="F247" i="1"/>
  <c r="D495" i="6" l="1"/>
  <c r="G495" i="6"/>
  <c r="A496" i="6" s="1"/>
  <c r="C495" i="6"/>
  <c r="F495" i="6"/>
  <c r="B495" i="6"/>
  <c r="E495" i="6"/>
  <c r="G247" i="1"/>
  <c r="I247" i="1" s="1"/>
  <c r="N247" i="1" s="1"/>
  <c r="E496" i="6" l="1"/>
  <c r="D496" i="6"/>
  <c r="G496" i="6"/>
  <c r="A497" i="6" s="1"/>
  <c r="C496" i="6"/>
  <c r="F496" i="6"/>
  <c r="B496" i="6"/>
  <c r="J247" i="1"/>
  <c r="B248" i="1" s="1"/>
  <c r="F497" i="6" l="1"/>
  <c r="B497" i="6"/>
  <c r="E497" i="6"/>
  <c r="D497" i="6"/>
  <c r="C497" i="6"/>
  <c r="G497" i="6"/>
  <c r="A498" i="6" s="1"/>
  <c r="C248" i="1"/>
  <c r="D248" i="1"/>
  <c r="E248" i="1" s="1"/>
  <c r="F248" i="1" s="1"/>
  <c r="G248" i="1" s="1"/>
  <c r="I248" i="1" s="1"/>
  <c r="J248" i="1" s="1"/>
  <c r="B249" i="1" s="1"/>
  <c r="K248" i="1"/>
  <c r="G498" i="6" l="1"/>
  <c r="A499" i="6" s="1"/>
  <c r="C498" i="6"/>
  <c r="F498" i="6"/>
  <c r="B498" i="6"/>
  <c r="E498" i="6"/>
  <c r="D498" i="6"/>
  <c r="P248" i="1"/>
  <c r="N248" i="1"/>
  <c r="L248" i="1"/>
  <c r="M248" i="1" s="1"/>
  <c r="D249" i="1"/>
  <c r="E249" i="1" s="1"/>
  <c r="C249" i="1"/>
  <c r="K249" i="1"/>
  <c r="D499" i="6" l="1"/>
  <c r="G499" i="6"/>
  <c r="A500" i="6" s="1"/>
  <c r="C499" i="6"/>
  <c r="F499" i="6"/>
  <c r="B499" i="6"/>
  <c r="E499" i="6"/>
  <c r="P249" i="1"/>
  <c r="L249" i="1"/>
  <c r="M249" i="1" s="1"/>
  <c r="F249" i="1"/>
  <c r="E500" i="6" l="1"/>
  <c r="D500" i="6"/>
  <c r="G500" i="6"/>
  <c r="A501" i="6" s="1"/>
  <c r="C500" i="6"/>
  <c r="F500" i="6"/>
  <c r="B500" i="6"/>
  <c r="G249" i="1"/>
  <c r="I249" i="1" s="1"/>
  <c r="N249" i="1" s="1"/>
  <c r="F501" i="6" l="1"/>
  <c r="B501" i="6"/>
  <c r="E501" i="6"/>
  <c r="D501" i="6"/>
  <c r="G501" i="6"/>
  <c r="A502" i="6" s="1"/>
  <c r="C501" i="6"/>
  <c r="J249" i="1"/>
  <c r="B250" i="1" s="1"/>
  <c r="G502" i="6" l="1"/>
  <c r="A503" i="6" s="1"/>
  <c r="C502" i="6"/>
  <c r="F502" i="6"/>
  <c r="B502" i="6"/>
  <c r="E502" i="6"/>
  <c r="D502" i="6"/>
  <c r="D250" i="1"/>
  <c r="E250" i="1" s="1"/>
  <c r="F250" i="1" s="1"/>
  <c r="C250" i="1"/>
  <c r="K250" i="1"/>
  <c r="D503" i="6" l="1"/>
  <c r="G503" i="6"/>
  <c r="A504" i="6" s="1"/>
  <c r="C503" i="6"/>
  <c r="F503" i="6"/>
  <c r="B503" i="6"/>
  <c r="E503" i="6"/>
  <c r="L250" i="1"/>
  <c r="M250" i="1" s="1"/>
  <c r="P250" i="1"/>
  <c r="G250" i="1"/>
  <c r="I250" i="1" s="1"/>
  <c r="N250" i="1" s="1"/>
  <c r="E504" i="6" l="1"/>
  <c r="D504" i="6"/>
  <c r="G504" i="6"/>
  <c r="A505" i="6" s="1"/>
  <c r="C504" i="6"/>
  <c r="B504" i="6"/>
  <c r="F504" i="6"/>
  <c r="J250" i="1"/>
  <c r="B251" i="1" s="1"/>
  <c r="F505" i="6" l="1"/>
  <c r="B505" i="6"/>
  <c r="E505" i="6"/>
  <c r="D505" i="6"/>
  <c r="G505" i="6"/>
  <c r="A506" i="6" s="1"/>
  <c r="C505" i="6"/>
  <c r="K251" i="1"/>
  <c r="D251" i="1"/>
  <c r="E251" i="1" s="1"/>
  <c r="F251" i="1" s="1"/>
  <c r="C251" i="1"/>
  <c r="G506" i="6" l="1"/>
  <c r="A507" i="6" s="1"/>
  <c r="C506" i="6"/>
  <c r="F506" i="6"/>
  <c r="B506" i="6"/>
  <c r="E506" i="6"/>
  <c r="D506" i="6"/>
  <c r="P251" i="1"/>
  <c r="L251" i="1"/>
  <c r="M251" i="1" s="1"/>
  <c r="G251" i="1"/>
  <c r="I251" i="1" s="1"/>
  <c r="N251" i="1" s="1"/>
  <c r="D507" i="6" l="1"/>
  <c r="G507" i="6"/>
  <c r="A508" i="6" s="1"/>
  <c r="C507" i="6"/>
  <c r="F507" i="6"/>
  <c r="B507" i="6"/>
  <c r="E507" i="6"/>
  <c r="J251" i="1"/>
  <c r="B252" i="1" s="1"/>
  <c r="E508" i="6" l="1"/>
  <c r="D508" i="6"/>
  <c r="G508" i="6"/>
  <c r="A509" i="6" s="1"/>
  <c r="C508" i="6"/>
  <c r="F508" i="6"/>
  <c r="B508" i="6"/>
  <c r="D252" i="1"/>
  <c r="E252" i="1" s="1"/>
  <c r="F252" i="1" s="1"/>
  <c r="K252" i="1"/>
  <c r="C252" i="1"/>
  <c r="F509" i="6" l="1"/>
  <c r="B509" i="6"/>
  <c r="E509" i="6"/>
  <c r="D509" i="6"/>
  <c r="G509" i="6"/>
  <c r="A510" i="6" s="1"/>
  <c r="C509" i="6"/>
  <c r="L252" i="1"/>
  <c r="M252" i="1" s="1"/>
  <c r="P252" i="1"/>
  <c r="G252" i="1"/>
  <c r="I252" i="1" s="1"/>
  <c r="N252" i="1" s="1"/>
  <c r="G510" i="6" l="1"/>
  <c r="A511" i="6" s="1"/>
  <c r="C510" i="6"/>
  <c r="F510" i="6"/>
  <c r="B510" i="6"/>
  <c r="E510" i="6"/>
  <c r="D510" i="6"/>
  <c r="J252" i="1"/>
  <c r="B253" i="1" s="1"/>
  <c r="D511" i="6" l="1"/>
  <c r="G511" i="6"/>
  <c r="A512" i="6" s="1"/>
  <c r="C511" i="6"/>
  <c r="F511" i="6"/>
  <c r="B511" i="6"/>
  <c r="E511" i="6"/>
  <c r="D253" i="1"/>
  <c r="E253" i="1" s="1"/>
  <c r="L253" i="1" s="1"/>
  <c r="M253" i="1" s="1"/>
  <c r="C253" i="1"/>
  <c r="K253" i="1"/>
  <c r="E512" i="6" l="1"/>
  <c r="D512" i="6"/>
  <c r="G512" i="6"/>
  <c r="A513" i="6" s="1"/>
  <c r="C512" i="6"/>
  <c r="F512" i="6"/>
  <c r="B512" i="6"/>
  <c r="F253" i="1"/>
  <c r="G253" i="1" s="1"/>
  <c r="I253" i="1" s="1"/>
  <c r="J253" i="1" s="1"/>
  <c r="B254" i="1" s="1"/>
  <c r="P253" i="1"/>
  <c r="F513" i="6" l="1"/>
  <c r="B513" i="6"/>
  <c r="E513" i="6"/>
  <c r="D513" i="6"/>
  <c r="C513" i="6"/>
  <c r="G513" i="6"/>
  <c r="A514" i="6" s="1"/>
  <c r="C254" i="1"/>
  <c r="N253" i="1"/>
  <c r="D254" i="1"/>
  <c r="E254" i="1" s="1"/>
  <c r="K254" i="1"/>
  <c r="G514" i="6" l="1"/>
  <c r="A515" i="6" s="1"/>
  <c r="C514" i="6"/>
  <c r="F514" i="6"/>
  <c r="B514" i="6"/>
  <c r="E514" i="6"/>
  <c r="D514" i="6"/>
  <c r="L254" i="1"/>
  <c r="M254" i="1" s="1"/>
  <c r="F254" i="1"/>
  <c r="G254" i="1" s="1"/>
  <c r="I254" i="1" s="1"/>
  <c r="J254" i="1" s="1"/>
  <c r="B255" i="1" s="1"/>
  <c r="D515" i="6" l="1"/>
  <c r="G515" i="6"/>
  <c r="A516" i="6" s="1"/>
  <c r="C515" i="6"/>
  <c r="F515" i="6"/>
  <c r="B515" i="6"/>
  <c r="E515" i="6"/>
  <c r="K255" i="1"/>
  <c r="C255" i="1"/>
  <c r="N254" i="1"/>
  <c r="P254" i="1" s="1"/>
  <c r="D255" i="1"/>
  <c r="E255" i="1" s="1"/>
  <c r="F255" i="1" s="1"/>
  <c r="E516" i="6" l="1"/>
  <c r="D516" i="6"/>
  <c r="G516" i="6"/>
  <c r="A517" i="6" s="1"/>
  <c r="C516" i="6"/>
  <c r="F516" i="6"/>
  <c r="B516" i="6"/>
  <c r="P255" i="1"/>
  <c r="L255" i="1"/>
  <c r="M255" i="1" s="1"/>
  <c r="G255" i="1"/>
  <c r="I255" i="1" s="1"/>
  <c r="N255" i="1" s="1"/>
  <c r="F517" i="6" l="1"/>
  <c r="B517" i="6"/>
  <c r="E517" i="6"/>
  <c r="D517" i="6"/>
  <c r="G517" i="6"/>
  <c r="A518" i="6" s="1"/>
  <c r="C517" i="6"/>
  <c r="J255" i="1"/>
  <c r="B256" i="1" s="1"/>
  <c r="G518" i="6" l="1"/>
  <c r="A519" i="6" s="1"/>
  <c r="C518" i="6"/>
  <c r="F518" i="6"/>
  <c r="B518" i="6"/>
  <c r="E518" i="6"/>
  <c r="D518" i="6"/>
  <c r="C256" i="1"/>
  <c r="K256" i="1"/>
  <c r="D256" i="1"/>
  <c r="E256" i="1" s="1"/>
  <c r="F256" i="1" s="1"/>
  <c r="G256" i="1" s="1"/>
  <c r="I256" i="1" s="1"/>
  <c r="N256" i="1" s="1"/>
  <c r="D519" i="6" l="1"/>
  <c r="G519" i="6"/>
  <c r="A520" i="6" s="1"/>
  <c r="C519" i="6"/>
  <c r="F519" i="6"/>
  <c r="B519" i="6"/>
  <c r="E519" i="6"/>
  <c r="P256" i="1"/>
  <c r="J256" i="1"/>
  <c r="B257" i="1" s="1"/>
  <c r="L256" i="1"/>
  <c r="M256" i="1" s="1"/>
  <c r="E520" i="6" l="1"/>
  <c r="D520" i="6"/>
  <c r="G520" i="6"/>
  <c r="A521" i="6" s="1"/>
  <c r="C520" i="6"/>
  <c r="B520" i="6"/>
  <c r="F520" i="6"/>
  <c r="D257" i="1"/>
  <c r="E257" i="1" s="1"/>
  <c r="L257" i="1" s="1"/>
  <c r="M257" i="1" s="1"/>
  <c r="K257" i="1"/>
  <c r="C257" i="1"/>
  <c r="F521" i="6" l="1"/>
  <c r="B521" i="6"/>
  <c r="E521" i="6"/>
  <c r="D521" i="6"/>
  <c r="G521" i="6"/>
  <c r="A522" i="6" s="1"/>
  <c r="C521" i="6"/>
  <c r="F257" i="1"/>
  <c r="G257" i="1" s="1"/>
  <c r="I257" i="1" s="1"/>
  <c r="N257" i="1" s="1"/>
  <c r="P257" i="1"/>
  <c r="G522" i="6" l="1"/>
  <c r="A523" i="6" s="1"/>
  <c r="C522" i="6"/>
  <c r="F522" i="6"/>
  <c r="B522" i="6"/>
  <c r="E522" i="6"/>
  <c r="D522" i="6"/>
  <c r="J257" i="1"/>
  <c r="B258" i="1" s="1"/>
  <c r="D523" i="6" l="1"/>
  <c r="G523" i="6"/>
  <c r="A524" i="6" s="1"/>
  <c r="C523" i="6"/>
  <c r="F523" i="6"/>
  <c r="B523" i="6"/>
  <c r="E523" i="6"/>
  <c r="K258" i="1"/>
  <c r="C258" i="1"/>
  <c r="D258" i="1"/>
  <c r="E258" i="1" s="1"/>
  <c r="F258" i="1" s="1"/>
  <c r="G258" i="1" s="1"/>
  <c r="I258" i="1" s="1"/>
  <c r="J258" i="1" s="1"/>
  <c r="B259" i="1" s="1"/>
  <c r="E524" i="6" l="1"/>
  <c r="D524" i="6"/>
  <c r="G524" i="6"/>
  <c r="A525" i="6" s="1"/>
  <c r="C524" i="6"/>
  <c r="F524" i="6"/>
  <c r="B524" i="6"/>
  <c r="P258" i="1"/>
  <c r="N258" i="1"/>
  <c r="L258" i="1"/>
  <c r="M258" i="1" s="1"/>
  <c r="D259" i="1"/>
  <c r="E259" i="1" s="1"/>
  <c r="K259" i="1"/>
  <c r="C259" i="1"/>
  <c r="F525" i="6" l="1"/>
  <c r="B525" i="6"/>
  <c r="E525" i="6"/>
  <c r="D525" i="6"/>
  <c r="G525" i="6"/>
  <c r="A526" i="6" s="1"/>
  <c r="C525" i="6"/>
  <c r="P259" i="1"/>
  <c r="F259" i="1"/>
  <c r="L259" i="1"/>
  <c r="M259" i="1" s="1"/>
  <c r="G526" i="6" l="1"/>
  <c r="A527" i="6" s="1"/>
  <c r="C526" i="6"/>
  <c r="F526" i="6"/>
  <c r="B526" i="6"/>
  <c r="E526" i="6"/>
  <c r="D526" i="6"/>
  <c r="G259" i="1"/>
  <c r="I259" i="1" s="1"/>
  <c r="N259" i="1" s="1"/>
  <c r="D527" i="6" l="1"/>
  <c r="G527" i="6"/>
  <c r="A528" i="6" s="1"/>
  <c r="C527" i="6"/>
  <c r="F527" i="6"/>
  <c r="B527" i="6"/>
  <c r="E527" i="6"/>
  <c r="J259" i="1"/>
  <c r="B260" i="1" s="1"/>
  <c r="E528" i="6" l="1"/>
  <c r="D528" i="6"/>
  <c r="G528" i="6"/>
  <c r="A529" i="6" s="1"/>
  <c r="C528" i="6"/>
  <c r="F528" i="6"/>
  <c r="B528" i="6"/>
  <c r="D260" i="1"/>
  <c r="E260" i="1" s="1"/>
  <c r="F260" i="1" s="1"/>
  <c r="C260" i="1"/>
  <c r="K260" i="1"/>
  <c r="F529" i="6" l="1"/>
  <c r="B529" i="6"/>
  <c r="E529" i="6"/>
  <c r="D529" i="6"/>
  <c r="C529" i="6"/>
  <c r="G529" i="6"/>
  <c r="A530" i="6" s="1"/>
  <c r="L260" i="1"/>
  <c r="M260" i="1" s="1"/>
  <c r="P260" i="1"/>
  <c r="G260" i="1"/>
  <c r="I260" i="1" s="1"/>
  <c r="N260" i="1" s="1"/>
  <c r="G530" i="6" l="1"/>
  <c r="A531" i="6" s="1"/>
  <c r="C530" i="6"/>
  <c r="F530" i="6"/>
  <c r="B530" i="6"/>
  <c r="E530" i="6"/>
  <c r="D530" i="6"/>
  <c r="J260" i="1"/>
  <c r="B261" i="1" s="1"/>
  <c r="D531" i="6" l="1"/>
  <c r="G531" i="6"/>
  <c r="A532" i="6" s="1"/>
  <c r="C531" i="6"/>
  <c r="F531" i="6"/>
  <c r="B531" i="6"/>
  <c r="E531" i="6"/>
  <c r="D261" i="1"/>
  <c r="E261" i="1" s="1"/>
  <c r="L261" i="1" s="1"/>
  <c r="M261" i="1" s="1"/>
  <c r="C261" i="1"/>
  <c r="K261" i="1"/>
  <c r="E532" i="6" l="1"/>
  <c r="D532" i="6"/>
  <c r="G532" i="6"/>
  <c r="A533" i="6" s="1"/>
  <c r="C532" i="6"/>
  <c r="F532" i="6"/>
  <c r="B532" i="6"/>
  <c r="F261" i="1"/>
  <c r="G261" i="1" s="1"/>
  <c r="I261" i="1" s="1"/>
  <c r="N261" i="1" s="1"/>
  <c r="P261" i="1"/>
  <c r="F533" i="6" l="1"/>
  <c r="B533" i="6"/>
  <c r="E533" i="6"/>
  <c r="D533" i="6"/>
  <c r="G533" i="6"/>
  <c r="A534" i="6" s="1"/>
  <c r="C533" i="6"/>
  <c r="J261" i="1"/>
  <c r="B262" i="1" s="1"/>
  <c r="G534" i="6" l="1"/>
  <c r="A535" i="6" s="1"/>
  <c r="C534" i="6"/>
  <c r="F534" i="6"/>
  <c r="B534" i="6"/>
  <c r="E534" i="6"/>
  <c r="D534" i="6"/>
  <c r="D262" i="1"/>
  <c r="E262" i="1" s="1"/>
  <c r="F262" i="1" s="1"/>
  <c r="C262" i="1"/>
  <c r="K262" i="1"/>
  <c r="D535" i="6" l="1"/>
  <c r="G535" i="6"/>
  <c r="A536" i="6" s="1"/>
  <c r="C535" i="6"/>
  <c r="F535" i="6"/>
  <c r="B535" i="6"/>
  <c r="E535" i="6"/>
  <c r="L262" i="1"/>
  <c r="M262" i="1" s="1"/>
  <c r="P262" i="1"/>
  <c r="G262" i="1"/>
  <c r="I262" i="1" s="1"/>
  <c r="N262" i="1" s="1"/>
  <c r="E536" i="6" l="1"/>
  <c r="D536" i="6"/>
  <c r="G536" i="6"/>
  <c r="A537" i="6" s="1"/>
  <c r="C536" i="6"/>
  <c r="B536" i="6"/>
  <c r="F536" i="6"/>
  <c r="J262" i="1"/>
  <c r="B263" i="1" s="1"/>
  <c r="F537" i="6" l="1"/>
  <c r="B537" i="6"/>
  <c r="E537" i="6"/>
  <c r="D537" i="6"/>
  <c r="G537" i="6"/>
  <c r="A538" i="6" s="1"/>
  <c r="C537" i="6"/>
  <c r="D263" i="1"/>
  <c r="E263" i="1" s="1"/>
  <c r="L263" i="1" s="1"/>
  <c r="M263" i="1" s="1"/>
  <c r="C263" i="1"/>
  <c r="K263" i="1"/>
  <c r="G538" i="6" l="1"/>
  <c r="A539" i="6" s="1"/>
  <c r="C538" i="6"/>
  <c r="F538" i="6"/>
  <c r="B538" i="6"/>
  <c r="E538" i="6"/>
  <c r="D538" i="6"/>
  <c r="F263" i="1"/>
  <c r="G263" i="1" s="1"/>
  <c r="I263" i="1" s="1"/>
  <c r="N263" i="1" s="1"/>
  <c r="P263" i="1"/>
  <c r="D539" i="6" l="1"/>
  <c r="G539" i="6"/>
  <c r="A540" i="6" s="1"/>
  <c r="C539" i="6"/>
  <c r="F539" i="6"/>
  <c r="B539" i="6"/>
  <c r="E539" i="6"/>
  <c r="J263" i="1"/>
  <c r="B264" i="1" s="1"/>
  <c r="E540" i="6" l="1"/>
  <c r="D540" i="6"/>
  <c r="G540" i="6"/>
  <c r="A541" i="6" s="1"/>
  <c r="C540" i="6"/>
  <c r="F540" i="6"/>
  <c r="B540" i="6"/>
  <c r="D264" i="1"/>
  <c r="E264" i="1" s="1"/>
  <c r="L264" i="1" s="1"/>
  <c r="M264" i="1" s="1"/>
  <c r="C264" i="1"/>
  <c r="K264" i="1"/>
  <c r="F541" i="6" l="1"/>
  <c r="B541" i="6"/>
  <c r="E541" i="6"/>
  <c r="D541" i="6"/>
  <c r="G541" i="6"/>
  <c r="A542" i="6" s="1"/>
  <c r="C541" i="6"/>
  <c r="F264" i="1"/>
  <c r="G264" i="1" s="1"/>
  <c r="I264" i="1" s="1"/>
  <c r="N264" i="1" s="1"/>
  <c r="P264" i="1"/>
  <c r="G542" i="6" l="1"/>
  <c r="A543" i="6" s="1"/>
  <c r="C542" i="6"/>
  <c r="F542" i="6"/>
  <c r="B542" i="6"/>
  <c r="E542" i="6"/>
  <c r="D542" i="6"/>
  <c r="J264" i="1"/>
  <c r="B265" i="1" s="1"/>
  <c r="D543" i="6" l="1"/>
  <c r="G543" i="6"/>
  <c r="A544" i="6" s="1"/>
  <c r="C543" i="6"/>
  <c r="F543" i="6"/>
  <c r="B543" i="6"/>
  <c r="E543" i="6"/>
  <c r="D265" i="1"/>
  <c r="E265" i="1" s="1"/>
  <c r="L265" i="1" s="1"/>
  <c r="M265" i="1" s="1"/>
  <c r="K265" i="1"/>
  <c r="C265" i="1"/>
  <c r="E544" i="6" l="1"/>
  <c r="D544" i="6"/>
  <c r="G544" i="6"/>
  <c r="A545" i="6" s="1"/>
  <c r="C544" i="6"/>
  <c r="F544" i="6"/>
  <c r="B544" i="6"/>
  <c r="F265" i="1"/>
  <c r="G265" i="1" s="1"/>
  <c r="I265" i="1" s="1"/>
  <c r="N265" i="1" s="1"/>
  <c r="P265" i="1"/>
  <c r="F545" i="6" l="1"/>
  <c r="B545" i="6"/>
  <c r="E545" i="6"/>
  <c r="D545" i="6"/>
  <c r="C545" i="6"/>
  <c r="G545" i="6"/>
  <c r="A546" i="6" s="1"/>
  <c r="J265" i="1"/>
  <c r="B266" i="1" s="1"/>
  <c r="G546" i="6" l="1"/>
  <c r="A547" i="6" s="1"/>
  <c r="C546" i="6"/>
  <c r="F546" i="6"/>
  <c r="B546" i="6"/>
  <c r="E546" i="6"/>
  <c r="D546" i="6"/>
  <c r="D266" i="1"/>
  <c r="E266" i="1" s="1"/>
  <c r="F266" i="1" s="1"/>
  <c r="G266" i="1" s="1"/>
  <c r="I266" i="1" s="1"/>
  <c r="J266" i="1" s="1"/>
  <c r="B267" i="1" s="1"/>
  <c r="C266" i="1"/>
  <c r="K266" i="1"/>
  <c r="D547" i="6" l="1"/>
  <c r="G547" i="6"/>
  <c r="A548" i="6" s="1"/>
  <c r="C547" i="6"/>
  <c r="F547" i="6"/>
  <c r="B547" i="6"/>
  <c r="E547" i="6"/>
  <c r="L266" i="1"/>
  <c r="M266" i="1" s="1"/>
  <c r="N266" i="1"/>
  <c r="P266" i="1" s="1"/>
  <c r="K267" i="1"/>
  <c r="C267" i="1"/>
  <c r="D267" i="1"/>
  <c r="E267" i="1" s="1"/>
  <c r="E548" i="6" l="1"/>
  <c r="D548" i="6"/>
  <c r="G548" i="6"/>
  <c r="A549" i="6" s="1"/>
  <c r="C548" i="6"/>
  <c r="F548" i="6"/>
  <c r="B548" i="6"/>
  <c r="P267" i="1"/>
  <c r="L267" i="1"/>
  <c r="M267" i="1" s="1"/>
  <c r="F267" i="1"/>
  <c r="F549" i="6" l="1"/>
  <c r="B549" i="6"/>
  <c r="E549" i="6"/>
  <c r="D549" i="6"/>
  <c r="G549" i="6"/>
  <c r="A550" i="6" s="1"/>
  <c r="C549" i="6"/>
  <c r="G267" i="1"/>
  <c r="I267" i="1" s="1"/>
  <c r="N267" i="1" s="1"/>
  <c r="G550" i="6" l="1"/>
  <c r="A551" i="6" s="1"/>
  <c r="C550" i="6"/>
  <c r="F550" i="6"/>
  <c r="B550" i="6"/>
  <c r="E550" i="6"/>
  <c r="D550" i="6"/>
  <c r="J267" i="1"/>
  <c r="B268" i="1" s="1"/>
  <c r="D551" i="6" l="1"/>
  <c r="G551" i="6"/>
  <c r="A552" i="6" s="1"/>
  <c r="C551" i="6"/>
  <c r="F551" i="6"/>
  <c r="B551" i="6"/>
  <c r="E551" i="6"/>
  <c r="D268" i="1"/>
  <c r="E268" i="1" s="1"/>
  <c r="L268" i="1" s="1"/>
  <c r="M268" i="1" s="1"/>
  <c r="K268" i="1"/>
  <c r="C268" i="1"/>
  <c r="E552" i="6" l="1"/>
  <c r="D552" i="6"/>
  <c r="G552" i="6"/>
  <c r="A553" i="6" s="1"/>
  <c r="C552" i="6"/>
  <c r="B552" i="6"/>
  <c r="F552" i="6"/>
  <c r="F268" i="1"/>
  <c r="G268" i="1" s="1"/>
  <c r="I268" i="1" s="1"/>
  <c r="N268" i="1" s="1"/>
  <c r="P268" i="1"/>
  <c r="F553" i="6" l="1"/>
  <c r="B553" i="6"/>
  <c r="E553" i="6"/>
  <c r="D553" i="6"/>
  <c r="G553" i="6"/>
  <c r="A554" i="6" s="1"/>
  <c r="C553" i="6"/>
  <c r="J268" i="1"/>
  <c r="B269" i="1" s="1"/>
  <c r="G554" i="6" l="1"/>
  <c r="A555" i="6" s="1"/>
  <c r="C554" i="6"/>
  <c r="F554" i="6"/>
  <c r="B554" i="6"/>
  <c r="E554" i="6"/>
  <c r="D554" i="6"/>
  <c r="D269" i="1"/>
  <c r="E269" i="1" s="1"/>
  <c r="F269" i="1" s="1"/>
  <c r="G269" i="1" s="1"/>
  <c r="I269" i="1" s="1"/>
  <c r="J269" i="1" s="1"/>
  <c r="B270" i="1" s="1"/>
  <c r="K269" i="1"/>
  <c r="C269" i="1"/>
  <c r="D555" i="6" l="1"/>
  <c r="G555" i="6"/>
  <c r="A556" i="6" s="1"/>
  <c r="C555" i="6"/>
  <c r="F555" i="6"/>
  <c r="B555" i="6"/>
  <c r="E555" i="6"/>
  <c r="L269" i="1"/>
  <c r="M269" i="1" s="1"/>
  <c r="P269" i="1"/>
  <c r="N269" i="1"/>
  <c r="D270" i="1"/>
  <c r="E270" i="1" s="1"/>
  <c r="F270" i="1" s="1"/>
  <c r="C270" i="1"/>
  <c r="K270" i="1"/>
  <c r="E556" i="6" l="1"/>
  <c r="D556" i="6"/>
  <c r="G556" i="6"/>
  <c r="A557" i="6" s="1"/>
  <c r="C556" i="6"/>
  <c r="F556" i="6"/>
  <c r="B556" i="6"/>
  <c r="P270" i="1"/>
  <c r="G270" i="1"/>
  <c r="I270" i="1" s="1"/>
  <c r="J270" i="1" s="1"/>
  <c r="B271" i="1" s="1"/>
  <c r="L270" i="1"/>
  <c r="M270" i="1" s="1"/>
  <c r="F557" i="6" l="1"/>
  <c r="B557" i="6"/>
  <c r="E557" i="6"/>
  <c r="D557" i="6"/>
  <c r="G557" i="6"/>
  <c r="A558" i="6" s="1"/>
  <c r="C557" i="6"/>
  <c r="N270" i="1"/>
  <c r="K271" i="1"/>
  <c r="C271" i="1"/>
  <c r="D271" i="1"/>
  <c r="E271" i="1" s="1"/>
  <c r="G558" i="6" l="1"/>
  <c r="A559" i="6" s="1"/>
  <c r="C558" i="6"/>
  <c r="F558" i="6"/>
  <c r="B558" i="6"/>
  <c r="E558" i="6"/>
  <c r="D558" i="6"/>
  <c r="P271" i="1"/>
  <c r="L271" i="1"/>
  <c r="M271" i="1" s="1"/>
  <c r="F271" i="1"/>
  <c r="D559" i="6" l="1"/>
  <c r="G559" i="6"/>
  <c r="A560" i="6" s="1"/>
  <c r="C559" i="6"/>
  <c r="F559" i="6"/>
  <c r="B559" i="6"/>
  <c r="E559" i="6"/>
  <c r="G271" i="1"/>
  <c r="I271" i="1" s="1"/>
  <c r="N271" i="1" s="1"/>
  <c r="E560" i="6" l="1"/>
  <c r="D560" i="6"/>
  <c r="G560" i="6"/>
  <c r="A561" i="6" s="1"/>
  <c r="C560" i="6"/>
  <c r="F560" i="6"/>
  <c r="B560" i="6"/>
  <c r="J271" i="1"/>
  <c r="B272" i="1" s="1"/>
  <c r="F561" i="6" l="1"/>
  <c r="B561" i="6"/>
  <c r="E561" i="6"/>
  <c r="D561" i="6"/>
  <c r="C561" i="6"/>
  <c r="G561" i="6"/>
  <c r="A562" i="6" s="1"/>
  <c r="D272" i="1"/>
  <c r="E272" i="1" s="1"/>
  <c r="L272" i="1" s="1"/>
  <c r="M272" i="1" s="1"/>
  <c r="C272" i="1"/>
  <c r="K272" i="1"/>
  <c r="G562" i="6" l="1"/>
  <c r="A563" i="6" s="1"/>
  <c r="C562" i="6"/>
  <c r="F562" i="6"/>
  <c r="B562" i="6"/>
  <c r="E562" i="6"/>
  <c r="D562" i="6"/>
  <c r="F272" i="1"/>
  <c r="G272" i="1" s="1"/>
  <c r="I272" i="1" s="1"/>
  <c r="N272" i="1" s="1"/>
  <c r="P272" i="1"/>
  <c r="D563" i="6" l="1"/>
  <c r="G563" i="6"/>
  <c r="A564" i="6" s="1"/>
  <c r="C563" i="6"/>
  <c r="F563" i="6"/>
  <c r="B563" i="6"/>
  <c r="E563" i="6"/>
  <c r="J272" i="1"/>
  <c r="B273" i="1" s="1"/>
  <c r="E564" i="6" l="1"/>
  <c r="D564" i="6"/>
  <c r="G564" i="6"/>
  <c r="A565" i="6" s="1"/>
  <c r="C564" i="6"/>
  <c r="F564" i="6"/>
  <c r="B564" i="6"/>
  <c r="C273" i="1"/>
  <c r="K273" i="1"/>
  <c r="D273" i="1"/>
  <c r="E273" i="1" s="1"/>
  <c r="F273" i="1" s="1"/>
  <c r="G273" i="1" s="1"/>
  <c r="I273" i="1" s="1"/>
  <c r="N273" i="1" s="1"/>
  <c r="F565" i="6" l="1"/>
  <c r="B565" i="6"/>
  <c r="E565" i="6"/>
  <c r="D565" i="6"/>
  <c r="G565" i="6"/>
  <c r="A566" i="6" s="1"/>
  <c r="C565" i="6"/>
  <c r="P273" i="1"/>
  <c r="J273" i="1"/>
  <c r="B274" i="1" s="1"/>
  <c r="L273" i="1"/>
  <c r="M273" i="1" s="1"/>
  <c r="G566" i="6" l="1"/>
  <c r="A567" i="6" s="1"/>
  <c r="C566" i="6"/>
  <c r="F566" i="6"/>
  <c r="B566" i="6"/>
  <c r="E566" i="6"/>
  <c r="D566" i="6"/>
  <c r="K274" i="1"/>
  <c r="C274" i="1"/>
  <c r="D274" i="1"/>
  <c r="E274" i="1" s="1"/>
  <c r="F274" i="1" s="1"/>
  <c r="D567" i="6" l="1"/>
  <c r="G567" i="6"/>
  <c r="A568" i="6" s="1"/>
  <c r="C567" i="6"/>
  <c r="F567" i="6"/>
  <c r="B567" i="6"/>
  <c r="E567" i="6"/>
  <c r="P274" i="1"/>
  <c r="L274" i="1"/>
  <c r="M274" i="1" s="1"/>
  <c r="G274" i="1"/>
  <c r="I274" i="1" s="1"/>
  <c r="N274" i="1" s="1"/>
  <c r="E568" i="6" l="1"/>
  <c r="D568" i="6"/>
  <c r="G568" i="6"/>
  <c r="A569" i="6" s="1"/>
  <c r="C568" i="6"/>
  <c r="B568" i="6"/>
  <c r="F568" i="6"/>
  <c r="J274" i="1"/>
  <c r="B275" i="1" s="1"/>
  <c r="F569" i="6" l="1"/>
  <c r="B569" i="6"/>
  <c r="E569" i="6"/>
  <c r="D569" i="6"/>
  <c r="G569" i="6"/>
  <c r="A570" i="6" s="1"/>
  <c r="C569" i="6"/>
  <c r="K275" i="1"/>
  <c r="P275" i="1" s="1"/>
  <c r="D275" i="1"/>
  <c r="E275" i="1" s="1"/>
  <c r="L275" i="1" s="1"/>
  <c r="M275" i="1" s="1"/>
  <c r="C275" i="1"/>
  <c r="G570" i="6" l="1"/>
  <c r="A571" i="6" s="1"/>
  <c r="C570" i="6"/>
  <c r="F570" i="6"/>
  <c r="B570" i="6"/>
  <c r="E570" i="6"/>
  <c r="D570" i="6"/>
  <c r="F275" i="1"/>
  <c r="G275" i="1" s="1"/>
  <c r="I275" i="1" s="1"/>
  <c r="N275" i="1" s="1"/>
  <c r="D571" i="6" l="1"/>
  <c r="G571" i="6"/>
  <c r="A572" i="6" s="1"/>
  <c r="C571" i="6"/>
  <c r="F571" i="6"/>
  <c r="B571" i="6"/>
  <c r="E571" i="6"/>
  <c r="J275" i="1"/>
  <c r="B276" i="1" s="1"/>
  <c r="E572" i="6" l="1"/>
  <c r="D572" i="6"/>
  <c r="G572" i="6"/>
  <c r="A573" i="6" s="1"/>
  <c r="C572" i="6"/>
  <c r="F572" i="6"/>
  <c r="B572" i="6"/>
  <c r="D276" i="1"/>
  <c r="E276" i="1" s="1"/>
  <c r="F276" i="1" s="1"/>
  <c r="G276" i="1" s="1"/>
  <c r="I276" i="1" s="1"/>
  <c r="J276" i="1" s="1"/>
  <c r="B277" i="1" s="1"/>
  <c r="K276" i="1"/>
  <c r="C276" i="1"/>
  <c r="F573" i="6" l="1"/>
  <c r="B573" i="6"/>
  <c r="E573" i="6"/>
  <c r="D573" i="6"/>
  <c r="G573" i="6"/>
  <c r="A574" i="6" s="1"/>
  <c r="C573" i="6"/>
  <c r="L276" i="1"/>
  <c r="M276" i="1" s="1"/>
  <c r="P276" i="1"/>
  <c r="N276" i="1"/>
  <c r="K277" i="1"/>
  <c r="D277" i="1"/>
  <c r="E277" i="1" s="1"/>
  <c r="C277" i="1"/>
  <c r="G574" i="6" l="1"/>
  <c r="A575" i="6" s="1"/>
  <c r="C574" i="6"/>
  <c r="F574" i="6"/>
  <c r="B574" i="6"/>
  <c r="E574" i="6"/>
  <c r="D574" i="6"/>
  <c r="P277" i="1"/>
  <c r="L277" i="1"/>
  <c r="M277" i="1" s="1"/>
  <c r="F277" i="1"/>
  <c r="D575" i="6" l="1"/>
  <c r="G575" i="6"/>
  <c r="A576" i="6" s="1"/>
  <c r="C575" i="6"/>
  <c r="F575" i="6"/>
  <c r="B575" i="6"/>
  <c r="E575" i="6"/>
  <c r="G277" i="1"/>
  <c r="I277" i="1" s="1"/>
  <c r="N277" i="1" s="1"/>
  <c r="E576" i="6" l="1"/>
  <c r="D576" i="6"/>
  <c r="G576" i="6"/>
  <c r="A577" i="6" s="1"/>
  <c r="C576" i="6"/>
  <c r="F576" i="6"/>
  <c r="B576" i="6"/>
  <c r="J277" i="1"/>
  <c r="B278" i="1" s="1"/>
  <c r="F577" i="6" l="1"/>
  <c r="B577" i="6"/>
  <c r="E577" i="6"/>
  <c r="D577" i="6"/>
  <c r="C577" i="6"/>
  <c r="G577" i="6"/>
  <c r="A578" i="6" s="1"/>
  <c r="C278" i="1"/>
  <c r="D278" i="1"/>
  <c r="E278" i="1" s="1"/>
  <c r="F278" i="1" s="1"/>
  <c r="G278" i="1" s="1"/>
  <c r="I278" i="1" s="1"/>
  <c r="J278" i="1" s="1"/>
  <c r="B279" i="1" s="1"/>
  <c r="K278" i="1"/>
  <c r="G578" i="6" l="1"/>
  <c r="A579" i="6" s="1"/>
  <c r="C578" i="6"/>
  <c r="F578" i="6"/>
  <c r="B578" i="6"/>
  <c r="E578" i="6"/>
  <c r="D578" i="6"/>
  <c r="N278" i="1"/>
  <c r="P278" i="1" s="1"/>
  <c r="L278" i="1"/>
  <c r="M278" i="1" s="1"/>
  <c r="D279" i="1"/>
  <c r="E279" i="1" s="1"/>
  <c r="K279" i="1"/>
  <c r="C279" i="1"/>
  <c r="D579" i="6" l="1"/>
  <c r="G579" i="6"/>
  <c r="A580" i="6" s="1"/>
  <c r="C579" i="6"/>
  <c r="F579" i="6"/>
  <c r="B579" i="6"/>
  <c r="E579" i="6"/>
  <c r="P279" i="1"/>
  <c r="F279" i="1"/>
  <c r="L279" i="1"/>
  <c r="M279" i="1" s="1"/>
  <c r="E580" i="6" l="1"/>
  <c r="D580" i="6"/>
  <c r="G580" i="6"/>
  <c r="A581" i="6" s="1"/>
  <c r="C580" i="6"/>
  <c r="F580" i="6"/>
  <c r="B580" i="6"/>
  <c r="G279" i="1"/>
  <c r="I279" i="1" s="1"/>
  <c r="N279" i="1" s="1"/>
  <c r="F581" i="6" l="1"/>
  <c r="B581" i="6"/>
  <c r="E581" i="6"/>
  <c r="D581" i="6"/>
  <c r="G581" i="6"/>
  <c r="A582" i="6" s="1"/>
  <c r="C581" i="6"/>
  <c r="J279" i="1"/>
  <c r="B280" i="1" s="1"/>
  <c r="G582" i="6" l="1"/>
  <c r="A583" i="6" s="1"/>
  <c r="C582" i="6"/>
  <c r="F582" i="6"/>
  <c r="B582" i="6"/>
  <c r="E582" i="6"/>
  <c r="D582" i="6"/>
  <c r="C280" i="1"/>
  <c r="K280" i="1"/>
  <c r="D280" i="1"/>
  <c r="E280" i="1" s="1"/>
  <c r="F280" i="1" s="1"/>
  <c r="D583" i="6" l="1"/>
  <c r="G583" i="6"/>
  <c r="A584" i="6" s="1"/>
  <c r="C583" i="6"/>
  <c r="F583" i="6"/>
  <c r="B583" i="6"/>
  <c r="E583" i="6"/>
  <c r="P280" i="1"/>
  <c r="L280" i="1"/>
  <c r="M280" i="1" s="1"/>
  <c r="G280" i="1"/>
  <c r="I280" i="1" s="1"/>
  <c r="N280" i="1" s="1"/>
  <c r="E584" i="6" l="1"/>
  <c r="D584" i="6"/>
  <c r="G584" i="6"/>
  <c r="A585" i="6" s="1"/>
  <c r="C584" i="6"/>
  <c r="B584" i="6"/>
  <c r="F584" i="6"/>
  <c r="J280" i="1"/>
  <c r="B281" i="1" s="1"/>
  <c r="F585" i="6" l="1"/>
  <c r="B585" i="6"/>
  <c r="E585" i="6"/>
  <c r="D585" i="6"/>
  <c r="G585" i="6"/>
  <c r="A586" i="6" s="1"/>
  <c r="C585" i="6"/>
  <c r="D281" i="1"/>
  <c r="E281" i="1" s="1"/>
  <c r="L281" i="1" s="1"/>
  <c r="M281" i="1" s="1"/>
  <c r="K281" i="1"/>
  <c r="C281" i="1"/>
  <c r="G586" i="6" l="1"/>
  <c r="A587" i="6" s="1"/>
  <c r="C586" i="6"/>
  <c r="F586" i="6"/>
  <c r="B586" i="6"/>
  <c r="E586" i="6"/>
  <c r="D586" i="6"/>
  <c r="F281" i="1"/>
  <c r="G281" i="1" s="1"/>
  <c r="I281" i="1" s="1"/>
  <c r="N281" i="1" s="1"/>
  <c r="P281" i="1"/>
  <c r="D587" i="6" l="1"/>
  <c r="G587" i="6"/>
  <c r="A588" i="6" s="1"/>
  <c r="C587" i="6"/>
  <c r="F587" i="6"/>
  <c r="B587" i="6"/>
  <c r="E587" i="6"/>
  <c r="J281" i="1"/>
  <c r="B282" i="1" s="1"/>
  <c r="E588" i="6" l="1"/>
  <c r="D588" i="6"/>
  <c r="G588" i="6"/>
  <c r="A589" i="6" s="1"/>
  <c r="C588" i="6"/>
  <c r="F588" i="6"/>
  <c r="B588" i="6"/>
  <c r="D282" i="1"/>
  <c r="E282" i="1" s="1"/>
  <c r="L282" i="1" s="1"/>
  <c r="M282" i="1" s="1"/>
  <c r="K282" i="1"/>
  <c r="C282" i="1"/>
  <c r="F589" i="6" l="1"/>
  <c r="B589" i="6"/>
  <c r="E589" i="6"/>
  <c r="D589" i="6"/>
  <c r="G589" i="6"/>
  <c r="A590" i="6" s="1"/>
  <c r="C589" i="6"/>
  <c r="F282" i="1"/>
  <c r="G282" i="1" s="1"/>
  <c r="I282" i="1" s="1"/>
  <c r="N282" i="1" s="1"/>
  <c r="P282" i="1"/>
  <c r="G590" i="6" l="1"/>
  <c r="A591" i="6" s="1"/>
  <c r="C590" i="6"/>
  <c r="F590" i="6"/>
  <c r="B590" i="6"/>
  <c r="E590" i="6"/>
  <c r="D590" i="6"/>
  <c r="J282" i="1"/>
  <c r="B283" i="1" s="1"/>
  <c r="D591" i="6" l="1"/>
  <c r="G591" i="6"/>
  <c r="A592" i="6" s="1"/>
  <c r="C591" i="6"/>
  <c r="F591" i="6"/>
  <c r="B591" i="6"/>
  <c r="E591" i="6"/>
  <c r="D283" i="1"/>
  <c r="E283" i="1" s="1"/>
  <c r="F283" i="1" s="1"/>
  <c r="G283" i="1" s="1"/>
  <c r="C283" i="1"/>
  <c r="K283" i="1"/>
  <c r="E592" i="6" l="1"/>
  <c r="D592" i="6"/>
  <c r="G592" i="6"/>
  <c r="A593" i="6" s="1"/>
  <c r="C592" i="6"/>
  <c r="F592" i="6"/>
  <c r="B592" i="6"/>
  <c r="P283" i="1"/>
  <c r="L283" i="1"/>
  <c r="M283" i="1" s="1"/>
  <c r="I283" i="1"/>
  <c r="N283" i="1" s="1"/>
  <c r="F593" i="6" l="1"/>
  <c r="B593" i="6"/>
  <c r="E593" i="6"/>
  <c r="D593" i="6"/>
  <c r="C593" i="6"/>
  <c r="G593" i="6"/>
  <c r="A594" i="6" s="1"/>
  <c r="J283" i="1"/>
  <c r="B284" i="1" s="1"/>
  <c r="G594" i="6" l="1"/>
  <c r="A595" i="6" s="1"/>
  <c r="C594" i="6"/>
  <c r="F594" i="6"/>
  <c r="B594" i="6"/>
  <c r="E594" i="6"/>
  <c r="D594" i="6"/>
  <c r="D284" i="1"/>
  <c r="E284" i="1" s="1"/>
  <c r="F284" i="1" s="1"/>
  <c r="G284" i="1" s="1"/>
  <c r="I284" i="1" s="1"/>
  <c r="J284" i="1" s="1"/>
  <c r="B285" i="1" s="1"/>
  <c r="K284" i="1"/>
  <c r="C284" i="1"/>
  <c r="D595" i="6" l="1"/>
  <c r="G595" i="6"/>
  <c r="A596" i="6" s="1"/>
  <c r="C595" i="6"/>
  <c r="F595" i="6"/>
  <c r="B595" i="6"/>
  <c r="E595" i="6"/>
  <c r="P284" i="1"/>
  <c r="L284" i="1"/>
  <c r="M284" i="1" s="1"/>
  <c r="N284" i="1"/>
  <c r="D285" i="1"/>
  <c r="E285" i="1" s="1"/>
  <c r="L285" i="1" s="1"/>
  <c r="C285" i="1"/>
  <c r="K285" i="1"/>
  <c r="E596" i="6" l="1"/>
  <c r="D596" i="6"/>
  <c r="G596" i="6"/>
  <c r="A597" i="6" s="1"/>
  <c r="C596" i="6"/>
  <c r="F596" i="6"/>
  <c r="B596" i="6"/>
  <c r="M285" i="1"/>
  <c r="P285" i="1"/>
  <c r="F285" i="1"/>
  <c r="F597" i="6" l="1"/>
  <c r="B597" i="6"/>
  <c r="E597" i="6"/>
  <c r="D597" i="6"/>
  <c r="G597" i="6"/>
  <c r="A598" i="6" s="1"/>
  <c r="C597" i="6"/>
  <c r="G285" i="1"/>
  <c r="I285" i="1" s="1"/>
  <c r="N285" i="1" s="1"/>
  <c r="G598" i="6" l="1"/>
  <c r="A599" i="6" s="1"/>
  <c r="C598" i="6"/>
  <c r="F598" i="6"/>
  <c r="B598" i="6"/>
  <c r="E598" i="6"/>
  <c r="D598" i="6"/>
  <c r="J285" i="1"/>
  <c r="B286" i="1" s="1"/>
  <c r="D599" i="6" l="1"/>
  <c r="G599" i="6"/>
  <c r="A600" i="6" s="1"/>
  <c r="C599" i="6"/>
  <c r="F599" i="6"/>
  <c r="B599" i="6"/>
  <c r="E599" i="6"/>
  <c r="D286" i="1"/>
  <c r="E286" i="1" s="1"/>
  <c r="L286" i="1" s="1"/>
  <c r="M286" i="1" s="1"/>
  <c r="K286" i="1"/>
  <c r="C286" i="1"/>
  <c r="E600" i="6" l="1"/>
  <c r="D600" i="6"/>
  <c r="G600" i="6"/>
  <c r="A601" i="6" s="1"/>
  <c r="C600" i="6"/>
  <c r="B600" i="6"/>
  <c r="F600" i="6"/>
  <c r="F286" i="1"/>
  <c r="G286" i="1" s="1"/>
  <c r="I286" i="1" s="1"/>
  <c r="N286" i="1" s="1"/>
  <c r="P286" i="1"/>
  <c r="F601" i="6" l="1"/>
  <c r="B601" i="6"/>
  <c r="E601" i="6"/>
  <c r="D601" i="6"/>
  <c r="G601" i="6"/>
  <c r="A602" i="6" s="1"/>
  <c r="C601" i="6"/>
  <c r="J286" i="1"/>
  <c r="B287" i="1" s="1"/>
  <c r="G602" i="6" l="1"/>
  <c r="A603" i="6" s="1"/>
  <c r="C602" i="6"/>
  <c r="F602" i="6"/>
  <c r="B602" i="6"/>
  <c r="E602" i="6"/>
  <c r="D602" i="6"/>
  <c r="D287" i="1"/>
  <c r="E287" i="1" s="1"/>
  <c r="L287" i="1" s="1"/>
  <c r="M287" i="1" s="1"/>
  <c r="K287" i="1"/>
  <c r="C287" i="1"/>
  <c r="D603" i="6" l="1"/>
  <c r="G603" i="6"/>
  <c r="A604" i="6" s="1"/>
  <c r="C603" i="6"/>
  <c r="F603" i="6"/>
  <c r="B603" i="6"/>
  <c r="E603" i="6"/>
  <c r="F287" i="1"/>
  <c r="G287" i="1" s="1"/>
  <c r="I287" i="1" s="1"/>
  <c r="N287" i="1" s="1"/>
  <c r="P287" i="1"/>
  <c r="E604" i="6" l="1"/>
  <c r="D604" i="6"/>
  <c r="G604" i="6"/>
  <c r="A605" i="6" s="1"/>
  <c r="C604" i="6"/>
  <c r="F604" i="6"/>
  <c r="B604" i="6"/>
  <c r="J287" i="1"/>
  <c r="B288" i="1" s="1"/>
  <c r="F605" i="6" l="1"/>
  <c r="B605" i="6"/>
  <c r="E605" i="6"/>
  <c r="D605" i="6"/>
  <c r="G605" i="6"/>
  <c r="A606" i="6" s="1"/>
  <c r="C605" i="6"/>
  <c r="K288" i="1"/>
  <c r="P288" i="1" s="1"/>
  <c r="D288" i="1"/>
  <c r="E288" i="1" s="1"/>
  <c r="F288" i="1" s="1"/>
  <c r="G288" i="1" s="1"/>
  <c r="I288" i="1" s="1"/>
  <c r="J288" i="1" s="1"/>
  <c r="B289" i="1" s="1"/>
  <c r="C288" i="1"/>
  <c r="G606" i="6" l="1"/>
  <c r="A607" i="6" s="1"/>
  <c r="C606" i="6"/>
  <c r="F606" i="6"/>
  <c r="B606" i="6"/>
  <c r="E606" i="6"/>
  <c r="D606" i="6"/>
  <c r="N288" i="1"/>
  <c r="L288" i="1"/>
  <c r="M288" i="1" s="1"/>
  <c r="D289" i="1"/>
  <c r="E289" i="1" s="1"/>
  <c r="K289" i="1"/>
  <c r="C289" i="1"/>
  <c r="D607" i="6" l="1"/>
  <c r="G607" i="6"/>
  <c r="A608" i="6" s="1"/>
  <c r="C607" i="6"/>
  <c r="F607" i="6"/>
  <c r="B607" i="6"/>
  <c r="E607" i="6"/>
  <c r="P289" i="1"/>
  <c r="L289" i="1"/>
  <c r="M289" i="1" s="1"/>
  <c r="F289" i="1"/>
  <c r="G289" i="1" s="1"/>
  <c r="E608" i="6" l="1"/>
  <c r="D608" i="6"/>
  <c r="G608" i="6"/>
  <c r="A609" i="6" s="1"/>
  <c r="C608" i="6"/>
  <c r="F608" i="6"/>
  <c r="B608" i="6"/>
  <c r="I289" i="1"/>
  <c r="N289" i="1" s="1"/>
  <c r="F609" i="6" l="1"/>
  <c r="B609" i="6"/>
  <c r="E609" i="6"/>
  <c r="D609" i="6"/>
  <c r="C609" i="6"/>
  <c r="G609" i="6"/>
  <c r="A610" i="6" s="1"/>
  <c r="J289" i="1"/>
  <c r="B290" i="1" s="1"/>
  <c r="G610" i="6" l="1"/>
  <c r="A611" i="6" s="1"/>
  <c r="C610" i="6"/>
  <c r="F610" i="6"/>
  <c r="B610" i="6"/>
  <c r="E610" i="6"/>
  <c r="D610" i="6"/>
  <c r="K290" i="1"/>
  <c r="D290" i="1"/>
  <c r="E290" i="1" s="1"/>
  <c r="L290" i="1" s="1"/>
  <c r="M290" i="1" s="1"/>
  <c r="C290" i="1"/>
  <c r="D611" i="6" l="1"/>
  <c r="G611" i="6"/>
  <c r="A612" i="6" s="1"/>
  <c r="C611" i="6"/>
  <c r="F611" i="6"/>
  <c r="B611" i="6"/>
  <c r="E611" i="6"/>
  <c r="F290" i="1"/>
  <c r="G290" i="1" s="1"/>
  <c r="I290" i="1" s="1"/>
  <c r="N290" i="1" s="1"/>
  <c r="P290" i="1" s="1"/>
  <c r="E612" i="6" l="1"/>
  <c r="D612" i="6"/>
  <c r="G612" i="6"/>
  <c r="A613" i="6" s="1"/>
  <c r="C612" i="6"/>
  <c r="F612" i="6"/>
  <c r="B612" i="6"/>
  <c r="J290" i="1"/>
  <c r="B291" i="1" s="1"/>
  <c r="F613" i="6" l="1"/>
  <c r="B613" i="6"/>
  <c r="E613" i="6"/>
  <c r="D613" i="6"/>
  <c r="G613" i="6"/>
  <c r="A614" i="6" s="1"/>
  <c r="C613" i="6"/>
  <c r="D291" i="1"/>
  <c r="E291" i="1" s="1"/>
  <c r="L291" i="1" s="1"/>
  <c r="M291" i="1" s="1"/>
  <c r="C291" i="1"/>
  <c r="K291" i="1"/>
  <c r="G614" i="6" l="1"/>
  <c r="A615" i="6" s="1"/>
  <c r="C614" i="6"/>
  <c r="F614" i="6"/>
  <c r="B614" i="6"/>
  <c r="E614" i="6"/>
  <c r="D614" i="6"/>
  <c r="F291" i="1"/>
  <c r="G291" i="1" s="1"/>
  <c r="I291" i="1" s="1"/>
  <c r="J291" i="1" s="1"/>
  <c r="B292" i="1" s="1"/>
  <c r="P291" i="1"/>
  <c r="D615" i="6" l="1"/>
  <c r="G615" i="6"/>
  <c r="A616" i="6" s="1"/>
  <c r="C615" i="6"/>
  <c r="F615" i="6"/>
  <c r="B615" i="6"/>
  <c r="E615" i="6"/>
  <c r="D292" i="1"/>
  <c r="E292" i="1" s="1"/>
  <c r="F292" i="1" s="1"/>
  <c r="G292" i="1" s="1"/>
  <c r="I292" i="1" s="1"/>
  <c r="J292" i="1" s="1"/>
  <c r="B293" i="1" s="1"/>
  <c r="D293" i="1" s="1"/>
  <c r="E293" i="1" s="1"/>
  <c r="L293" i="1" s="1"/>
  <c r="N291" i="1"/>
  <c r="K292" i="1"/>
  <c r="C292" i="1"/>
  <c r="E616" i="6" l="1"/>
  <c r="D616" i="6"/>
  <c r="G616" i="6"/>
  <c r="A617" i="6" s="1"/>
  <c r="C616" i="6"/>
  <c r="B616" i="6"/>
  <c r="F616" i="6"/>
  <c r="C293" i="1"/>
  <c r="K293" i="1"/>
  <c r="N292" i="1"/>
  <c r="L292" i="1"/>
  <c r="M292" i="1" s="1"/>
  <c r="P292" i="1"/>
  <c r="F293" i="1"/>
  <c r="F617" i="6" l="1"/>
  <c r="B617" i="6"/>
  <c r="E617" i="6"/>
  <c r="D617" i="6"/>
  <c r="G617" i="6"/>
  <c r="A618" i="6" s="1"/>
  <c r="C617" i="6"/>
  <c r="P293" i="1"/>
  <c r="M293" i="1"/>
  <c r="G293" i="1"/>
  <c r="I293" i="1" s="1"/>
  <c r="N293" i="1" s="1"/>
  <c r="G618" i="6" l="1"/>
  <c r="A619" i="6" s="1"/>
  <c r="C618" i="6"/>
  <c r="F618" i="6"/>
  <c r="B618" i="6"/>
  <c r="E618" i="6"/>
  <c r="D618" i="6"/>
  <c r="J293" i="1"/>
  <c r="B294" i="1" s="1"/>
  <c r="D619" i="6" l="1"/>
  <c r="G619" i="6"/>
  <c r="A620" i="6" s="1"/>
  <c r="C619" i="6"/>
  <c r="F619" i="6"/>
  <c r="B619" i="6"/>
  <c r="E619" i="6"/>
  <c r="D294" i="1"/>
  <c r="E294" i="1" s="1"/>
  <c r="F294" i="1" s="1"/>
  <c r="C294" i="1"/>
  <c r="K294" i="1"/>
  <c r="E620" i="6" l="1"/>
  <c r="D620" i="6"/>
  <c r="G620" i="6"/>
  <c r="A621" i="6" s="1"/>
  <c r="C620" i="6"/>
  <c r="F620" i="6"/>
  <c r="B620" i="6"/>
  <c r="L294" i="1"/>
  <c r="M294" i="1" s="1"/>
  <c r="P294" i="1"/>
  <c r="G294" i="1"/>
  <c r="I294" i="1" s="1"/>
  <c r="N294" i="1" s="1"/>
  <c r="F621" i="6" l="1"/>
  <c r="B621" i="6"/>
  <c r="E621" i="6"/>
  <c r="D621" i="6"/>
  <c r="G621" i="6"/>
  <c r="A622" i="6" s="1"/>
  <c r="C621" i="6"/>
  <c r="J294" i="1"/>
  <c r="B295" i="1" s="1"/>
  <c r="G622" i="6" l="1"/>
  <c r="A623" i="6" s="1"/>
  <c r="C622" i="6"/>
  <c r="F622" i="6"/>
  <c r="B622" i="6"/>
  <c r="E622" i="6"/>
  <c r="D622" i="6"/>
  <c r="D295" i="1"/>
  <c r="E295" i="1" s="1"/>
  <c r="F295" i="1" s="1"/>
  <c r="G295" i="1" s="1"/>
  <c r="I295" i="1" s="1"/>
  <c r="J295" i="1" s="1"/>
  <c r="B296" i="1" s="1"/>
  <c r="K295" i="1"/>
  <c r="C295" i="1"/>
  <c r="D623" i="6" l="1"/>
  <c r="G623" i="6"/>
  <c r="A624" i="6" s="1"/>
  <c r="C623" i="6"/>
  <c r="F623" i="6"/>
  <c r="B623" i="6"/>
  <c r="E623" i="6"/>
  <c r="L295" i="1"/>
  <c r="M295" i="1" s="1"/>
  <c r="P295" i="1"/>
  <c r="N295" i="1"/>
  <c r="D296" i="1"/>
  <c r="E296" i="1" s="1"/>
  <c r="F296" i="1" s="1"/>
  <c r="C296" i="1"/>
  <c r="K296" i="1"/>
  <c r="E624" i="6" l="1"/>
  <c r="D624" i="6"/>
  <c r="G624" i="6"/>
  <c r="A625" i="6" s="1"/>
  <c r="C624" i="6"/>
  <c r="F624" i="6"/>
  <c r="B624" i="6"/>
  <c r="P296" i="1"/>
  <c r="G296" i="1"/>
  <c r="I296" i="1" s="1"/>
  <c r="J296" i="1" s="1"/>
  <c r="B297" i="1" s="1"/>
  <c r="L296" i="1"/>
  <c r="M296" i="1" s="1"/>
  <c r="F625" i="6" l="1"/>
  <c r="B625" i="6"/>
  <c r="E625" i="6"/>
  <c r="D625" i="6"/>
  <c r="C625" i="6"/>
  <c r="G625" i="6"/>
  <c r="A626" i="6" s="1"/>
  <c r="N296" i="1"/>
  <c r="D297" i="1"/>
  <c r="E297" i="1" s="1"/>
  <c r="K297" i="1"/>
  <c r="C297" i="1"/>
  <c r="G626" i="6" l="1"/>
  <c r="A627" i="6" s="1"/>
  <c r="C626" i="6"/>
  <c r="F626" i="6"/>
  <c r="B626" i="6"/>
  <c r="E626" i="6"/>
  <c r="D626" i="6"/>
  <c r="P297" i="1"/>
  <c r="F297" i="1"/>
  <c r="L297" i="1"/>
  <c r="M297" i="1" s="1"/>
  <c r="D627" i="6" l="1"/>
  <c r="G627" i="6"/>
  <c r="A628" i="6" s="1"/>
  <c r="C627" i="6"/>
  <c r="F627" i="6"/>
  <c r="B627" i="6"/>
  <c r="E627" i="6"/>
  <c r="G297" i="1"/>
  <c r="I297" i="1" s="1"/>
  <c r="N297" i="1" s="1"/>
  <c r="E628" i="6" l="1"/>
  <c r="D628" i="6"/>
  <c r="G628" i="6"/>
  <c r="A629" i="6" s="1"/>
  <c r="C628" i="6"/>
  <c r="F628" i="6"/>
  <c r="B628" i="6"/>
  <c r="J297" i="1"/>
  <c r="B298" i="1" s="1"/>
  <c r="F629" i="6" l="1"/>
  <c r="B629" i="6"/>
  <c r="E629" i="6"/>
  <c r="D629" i="6"/>
  <c r="G629" i="6"/>
  <c r="A630" i="6" s="1"/>
  <c r="C629" i="6"/>
  <c r="D298" i="1"/>
  <c r="E298" i="1" s="1"/>
  <c r="L298" i="1" s="1"/>
  <c r="M298" i="1" s="1"/>
  <c r="K298" i="1"/>
  <c r="C298" i="1"/>
  <c r="G630" i="6" l="1"/>
  <c r="A631" i="6" s="1"/>
  <c r="C630" i="6"/>
  <c r="F630" i="6"/>
  <c r="B630" i="6"/>
  <c r="E630" i="6"/>
  <c r="D630" i="6"/>
  <c r="F298" i="1"/>
  <c r="G298" i="1" s="1"/>
  <c r="I298" i="1" s="1"/>
  <c r="N298" i="1" s="1"/>
  <c r="P298" i="1"/>
  <c r="D631" i="6" l="1"/>
  <c r="G631" i="6"/>
  <c r="A632" i="6" s="1"/>
  <c r="C631" i="6"/>
  <c r="F631" i="6"/>
  <c r="B631" i="6"/>
  <c r="E631" i="6"/>
  <c r="J298" i="1"/>
  <c r="B299" i="1" s="1"/>
  <c r="E632" i="6" l="1"/>
  <c r="D632" i="6"/>
  <c r="G632" i="6"/>
  <c r="A633" i="6" s="1"/>
  <c r="C632" i="6"/>
  <c r="B632" i="6"/>
  <c r="F632" i="6"/>
  <c r="D299" i="1"/>
  <c r="E299" i="1" s="1"/>
  <c r="L299" i="1" s="1"/>
  <c r="M299" i="1" s="1"/>
  <c r="C299" i="1"/>
  <c r="K299" i="1"/>
  <c r="F633" i="6" l="1"/>
  <c r="B633" i="6"/>
  <c r="E633" i="6"/>
  <c r="D633" i="6"/>
  <c r="G633" i="6"/>
  <c r="A634" i="6" s="1"/>
  <c r="C633" i="6"/>
  <c r="F299" i="1"/>
  <c r="G299" i="1" s="1"/>
  <c r="I299" i="1" s="1"/>
  <c r="J299" i="1" s="1"/>
  <c r="B300" i="1" s="1"/>
  <c r="P299" i="1"/>
  <c r="G634" i="6" l="1"/>
  <c r="A635" i="6" s="1"/>
  <c r="C634" i="6"/>
  <c r="F634" i="6"/>
  <c r="B634" i="6"/>
  <c r="E634" i="6"/>
  <c r="D634" i="6"/>
  <c r="C300" i="1"/>
  <c r="D300" i="1"/>
  <c r="E300" i="1" s="1"/>
  <c r="L300" i="1" s="1"/>
  <c r="M300" i="1" s="1"/>
  <c r="N299" i="1"/>
  <c r="K300" i="1"/>
  <c r="D635" i="6" l="1"/>
  <c r="G635" i="6"/>
  <c r="A636" i="6" s="1"/>
  <c r="C635" i="6"/>
  <c r="F635" i="6"/>
  <c r="B635" i="6"/>
  <c r="E635" i="6"/>
  <c r="P300" i="1"/>
  <c r="F300" i="1"/>
  <c r="G300" i="1" s="1"/>
  <c r="I300" i="1" s="1"/>
  <c r="N300" i="1" s="1"/>
  <c r="E636" i="6" l="1"/>
  <c r="D636" i="6"/>
  <c r="G636" i="6"/>
  <c r="A637" i="6" s="1"/>
  <c r="C636" i="6"/>
  <c r="F636" i="6"/>
  <c r="B636" i="6"/>
  <c r="J300" i="1"/>
  <c r="B301" i="1" s="1"/>
  <c r="F637" i="6" l="1"/>
  <c r="B637" i="6"/>
  <c r="E637" i="6"/>
  <c r="D637" i="6"/>
  <c r="G637" i="6"/>
  <c r="A638" i="6" s="1"/>
  <c r="C637" i="6"/>
  <c r="D301" i="1"/>
  <c r="E301" i="1" s="1"/>
  <c r="L301" i="1" s="1"/>
  <c r="M301" i="1" s="1"/>
  <c r="K301" i="1"/>
  <c r="C301" i="1"/>
  <c r="G638" i="6" l="1"/>
  <c r="A639" i="6" s="1"/>
  <c r="C638" i="6"/>
  <c r="F638" i="6"/>
  <c r="B638" i="6"/>
  <c r="E638" i="6"/>
  <c r="D638" i="6"/>
  <c r="F301" i="1"/>
  <c r="G301" i="1" s="1"/>
  <c r="I301" i="1" s="1"/>
  <c r="N301" i="1" s="1"/>
  <c r="P301" i="1"/>
  <c r="D639" i="6" l="1"/>
  <c r="G639" i="6"/>
  <c r="A640" i="6" s="1"/>
  <c r="C639" i="6"/>
  <c r="F639" i="6"/>
  <c r="B639" i="6"/>
  <c r="E639" i="6"/>
  <c r="J301" i="1"/>
  <c r="B302" i="1" s="1"/>
  <c r="E640" i="6" l="1"/>
  <c r="D640" i="6"/>
  <c r="G640" i="6"/>
  <c r="A641" i="6" s="1"/>
  <c r="C640" i="6"/>
  <c r="F640" i="6"/>
  <c r="B640" i="6"/>
  <c r="D302" i="1"/>
  <c r="E302" i="1" s="1"/>
  <c r="F302" i="1" s="1"/>
  <c r="C302" i="1"/>
  <c r="K302" i="1"/>
  <c r="F641" i="6" l="1"/>
  <c r="B641" i="6"/>
  <c r="E641" i="6"/>
  <c r="D641" i="6"/>
  <c r="C641" i="6"/>
  <c r="G641" i="6"/>
  <c r="A642" i="6" s="1"/>
  <c r="L302" i="1"/>
  <c r="M302" i="1" s="1"/>
  <c r="G302" i="1"/>
  <c r="I302" i="1" s="1"/>
  <c r="N302" i="1" s="1"/>
  <c r="P302" i="1" s="1"/>
  <c r="G642" i="6" l="1"/>
  <c r="A643" i="6" s="1"/>
  <c r="C642" i="6"/>
  <c r="F642" i="6"/>
  <c r="B642" i="6"/>
  <c r="E642" i="6"/>
  <c r="D642" i="6"/>
  <c r="J302" i="1"/>
  <c r="B303" i="1" s="1"/>
  <c r="D643" i="6" l="1"/>
  <c r="G643" i="6"/>
  <c r="A644" i="6" s="1"/>
  <c r="C643" i="6"/>
  <c r="F643" i="6"/>
  <c r="B643" i="6"/>
  <c r="E643" i="6"/>
  <c r="D303" i="1"/>
  <c r="E303" i="1" s="1"/>
  <c r="L303" i="1" s="1"/>
  <c r="M303" i="1" s="1"/>
  <c r="C303" i="1"/>
  <c r="K303" i="1"/>
  <c r="E644" i="6" l="1"/>
  <c r="D644" i="6"/>
  <c r="G644" i="6"/>
  <c r="A645" i="6" s="1"/>
  <c r="C644" i="6"/>
  <c r="F644" i="6"/>
  <c r="B644" i="6"/>
  <c r="F303" i="1"/>
  <c r="G303" i="1" s="1"/>
  <c r="I303" i="1" s="1"/>
  <c r="N303" i="1" s="1"/>
  <c r="P303" i="1"/>
  <c r="F645" i="6" l="1"/>
  <c r="B645" i="6"/>
  <c r="E645" i="6"/>
  <c r="D645" i="6"/>
  <c r="G645" i="6"/>
  <c r="A646" i="6" s="1"/>
  <c r="C645" i="6"/>
  <c r="J303" i="1"/>
  <c r="B304" i="1" s="1"/>
  <c r="G646" i="6" l="1"/>
  <c r="A647" i="6" s="1"/>
  <c r="C646" i="6"/>
  <c r="F646" i="6"/>
  <c r="B646" i="6"/>
  <c r="E646" i="6"/>
  <c r="D646" i="6"/>
  <c r="D304" i="1"/>
  <c r="E304" i="1" s="1"/>
  <c r="L304" i="1" s="1"/>
  <c r="M304" i="1" s="1"/>
  <c r="K304" i="1"/>
  <c r="C304" i="1"/>
  <c r="D647" i="6" l="1"/>
  <c r="G647" i="6"/>
  <c r="A648" i="6" s="1"/>
  <c r="C647" i="6"/>
  <c r="F647" i="6"/>
  <c r="B647" i="6"/>
  <c r="E647" i="6"/>
  <c r="F304" i="1"/>
  <c r="G304" i="1" s="1"/>
  <c r="I304" i="1" s="1"/>
  <c r="N304" i="1" s="1"/>
  <c r="P304" i="1"/>
  <c r="E648" i="6" l="1"/>
  <c r="D648" i="6"/>
  <c r="G648" i="6"/>
  <c r="A649" i="6" s="1"/>
  <c r="C648" i="6"/>
  <c r="B648" i="6"/>
  <c r="F648" i="6"/>
  <c r="J304" i="1"/>
  <c r="B305" i="1" s="1"/>
  <c r="F649" i="6" l="1"/>
  <c r="B649" i="6"/>
  <c r="E649" i="6"/>
  <c r="D649" i="6"/>
  <c r="G649" i="6"/>
  <c r="A650" i="6" s="1"/>
  <c r="C649" i="6"/>
  <c r="K305" i="1"/>
  <c r="D305" i="1"/>
  <c r="E305" i="1" s="1"/>
  <c r="F305" i="1" s="1"/>
  <c r="G305" i="1" s="1"/>
  <c r="I305" i="1" s="1"/>
  <c r="J305" i="1" s="1"/>
  <c r="B306" i="1" s="1"/>
  <c r="C305" i="1"/>
  <c r="G650" i="6" l="1"/>
  <c r="A651" i="6" s="1"/>
  <c r="C650" i="6"/>
  <c r="F650" i="6"/>
  <c r="B650" i="6"/>
  <c r="E650" i="6"/>
  <c r="D650" i="6"/>
  <c r="P305" i="1"/>
  <c r="N305" i="1"/>
  <c r="L305" i="1"/>
  <c r="M305" i="1" s="1"/>
  <c r="D306" i="1"/>
  <c r="E306" i="1" s="1"/>
  <c r="C306" i="1"/>
  <c r="K306" i="1"/>
  <c r="D651" i="6" l="1"/>
  <c r="G651" i="6"/>
  <c r="A652" i="6" s="1"/>
  <c r="C651" i="6"/>
  <c r="F651" i="6"/>
  <c r="B651" i="6"/>
  <c r="E651" i="6"/>
  <c r="P306" i="1"/>
  <c r="L306" i="1"/>
  <c r="M306" i="1" s="1"/>
  <c r="F306" i="1"/>
  <c r="E652" i="6" l="1"/>
  <c r="D652" i="6"/>
  <c r="G652" i="6"/>
  <c r="A653" i="6" s="1"/>
  <c r="C652" i="6"/>
  <c r="F652" i="6"/>
  <c r="B652" i="6"/>
  <c r="G306" i="1"/>
  <c r="I306" i="1" s="1"/>
  <c r="N306" i="1" s="1"/>
  <c r="F653" i="6" l="1"/>
  <c r="B653" i="6"/>
  <c r="E653" i="6"/>
  <c r="D653" i="6"/>
  <c r="G653" i="6"/>
  <c r="A654" i="6" s="1"/>
  <c r="C653" i="6"/>
  <c r="J306" i="1"/>
  <c r="B307" i="1" s="1"/>
  <c r="G654" i="6" l="1"/>
  <c r="A655" i="6" s="1"/>
  <c r="C654" i="6"/>
  <c r="F654" i="6"/>
  <c r="B654" i="6"/>
  <c r="E654" i="6"/>
  <c r="D654" i="6"/>
  <c r="D307" i="1"/>
  <c r="E307" i="1" s="1"/>
  <c r="F307" i="1" s="1"/>
  <c r="G307" i="1" s="1"/>
  <c r="I307" i="1" s="1"/>
  <c r="J307" i="1" s="1"/>
  <c r="B308" i="1" s="1"/>
  <c r="K307" i="1"/>
  <c r="C307" i="1"/>
  <c r="D655" i="6" l="1"/>
  <c r="G655" i="6"/>
  <c r="A656" i="6" s="1"/>
  <c r="C655" i="6"/>
  <c r="F655" i="6"/>
  <c r="B655" i="6"/>
  <c r="E655" i="6"/>
  <c r="L307" i="1"/>
  <c r="M307" i="1" s="1"/>
  <c r="P307" i="1"/>
  <c r="N307" i="1"/>
  <c r="D308" i="1"/>
  <c r="E308" i="1" s="1"/>
  <c r="C308" i="1"/>
  <c r="K308" i="1"/>
  <c r="E656" i="6" l="1"/>
  <c r="D656" i="6"/>
  <c r="G656" i="6"/>
  <c r="A657" i="6" s="1"/>
  <c r="C656" i="6"/>
  <c r="F656" i="6"/>
  <c r="B656" i="6"/>
  <c r="P308" i="1"/>
  <c r="L308" i="1"/>
  <c r="M308" i="1" s="1"/>
  <c r="F308" i="1"/>
  <c r="F657" i="6" l="1"/>
  <c r="B657" i="6"/>
  <c r="E657" i="6"/>
  <c r="D657" i="6"/>
  <c r="C657" i="6"/>
  <c r="G657" i="6"/>
  <c r="A658" i="6" s="1"/>
  <c r="G308" i="1"/>
  <c r="I308" i="1" s="1"/>
  <c r="N308" i="1" s="1"/>
  <c r="G658" i="6" l="1"/>
  <c r="A659" i="6" s="1"/>
  <c r="C658" i="6"/>
  <c r="F658" i="6"/>
  <c r="B658" i="6"/>
  <c r="E658" i="6"/>
  <c r="D658" i="6"/>
  <c r="J308" i="1"/>
  <c r="B309" i="1" s="1"/>
  <c r="D659" i="6" l="1"/>
  <c r="G659" i="6"/>
  <c r="A660" i="6" s="1"/>
  <c r="C659" i="6"/>
  <c r="F659" i="6"/>
  <c r="B659" i="6"/>
  <c r="E659" i="6"/>
  <c r="K309" i="1"/>
  <c r="P309" i="1" s="1"/>
  <c r="D309" i="1"/>
  <c r="E309" i="1" s="1"/>
  <c r="L309" i="1" s="1"/>
  <c r="M309" i="1" s="1"/>
  <c r="C309" i="1"/>
  <c r="E660" i="6" l="1"/>
  <c r="D660" i="6"/>
  <c r="G660" i="6"/>
  <c r="A661" i="6" s="1"/>
  <c r="C660" i="6"/>
  <c r="F660" i="6"/>
  <c r="B660" i="6"/>
  <c r="F309" i="1"/>
  <c r="G309" i="1" s="1"/>
  <c r="I309" i="1" s="1"/>
  <c r="N309" i="1" s="1"/>
  <c r="F661" i="6" l="1"/>
  <c r="B661" i="6"/>
  <c r="E661" i="6"/>
  <c r="D661" i="6"/>
  <c r="G661" i="6"/>
  <c r="A662" i="6" s="1"/>
  <c r="C661" i="6"/>
  <c r="J309" i="1"/>
  <c r="B310" i="1" s="1"/>
  <c r="G662" i="6" l="1"/>
  <c r="A663" i="6" s="1"/>
  <c r="C662" i="6"/>
  <c r="F662" i="6"/>
  <c r="B662" i="6"/>
  <c r="E662" i="6"/>
  <c r="D662" i="6"/>
  <c r="D310" i="1"/>
  <c r="E310" i="1" s="1"/>
  <c r="L310" i="1" s="1"/>
  <c r="M310" i="1" s="1"/>
  <c r="C310" i="1"/>
  <c r="K310" i="1"/>
  <c r="D663" i="6" l="1"/>
  <c r="G663" i="6"/>
  <c r="A664" i="6" s="1"/>
  <c r="C663" i="6"/>
  <c r="F663" i="6"/>
  <c r="B663" i="6"/>
  <c r="E663" i="6"/>
  <c r="F310" i="1"/>
  <c r="G310" i="1" s="1"/>
  <c r="I310" i="1" s="1"/>
  <c r="N310" i="1" s="1"/>
  <c r="P310" i="1"/>
  <c r="E664" i="6" l="1"/>
  <c r="D664" i="6"/>
  <c r="G664" i="6"/>
  <c r="A665" i="6" s="1"/>
  <c r="C664" i="6"/>
  <c r="B664" i="6"/>
  <c r="F664" i="6"/>
  <c r="J310" i="1"/>
  <c r="B311" i="1" s="1"/>
  <c r="F665" i="6" l="1"/>
  <c r="B665" i="6"/>
  <c r="E665" i="6"/>
  <c r="D665" i="6"/>
  <c r="G665" i="6"/>
  <c r="A666" i="6" s="1"/>
  <c r="C665" i="6"/>
  <c r="K311" i="1"/>
  <c r="C311" i="1"/>
  <c r="D311" i="1"/>
  <c r="E311" i="1" s="1"/>
  <c r="F311" i="1" s="1"/>
  <c r="G666" i="6" l="1"/>
  <c r="A667" i="6" s="1"/>
  <c r="C666" i="6"/>
  <c r="F666" i="6"/>
  <c r="B666" i="6"/>
  <c r="E666" i="6"/>
  <c r="D666" i="6"/>
  <c r="P311" i="1"/>
  <c r="L311" i="1"/>
  <c r="M311" i="1" s="1"/>
  <c r="G311" i="1"/>
  <c r="I311" i="1" s="1"/>
  <c r="N311" i="1" s="1"/>
  <c r="D667" i="6" l="1"/>
  <c r="G667" i="6"/>
  <c r="A668" i="6" s="1"/>
  <c r="C667" i="6"/>
  <c r="F667" i="6"/>
  <c r="B667" i="6"/>
  <c r="E667" i="6"/>
  <c r="J311" i="1"/>
  <c r="B312" i="1" s="1"/>
  <c r="E668" i="6" l="1"/>
  <c r="D668" i="6"/>
  <c r="G668" i="6"/>
  <c r="A669" i="6" s="1"/>
  <c r="C668" i="6"/>
  <c r="F668" i="6"/>
  <c r="B668" i="6"/>
  <c r="C312" i="1"/>
  <c r="D312" i="1"/>
  <c r="E312" i="1" s="1"/>
  <c r="L312" i="1" s="1"/>
  <c r="M312" i="1" s="1"/>
  <c r="K312" i="1"/>
  <c r="F669" i="6" l="1"/>
  <c r="B669" i="6"/>
  <c r="E669" i="6"/>
  <c r="D669" i="6"/>
  <c r="G669" i="6"/>
  <c r="A670" i="6" s="1"/>
  <c r="C669" i="6"/>
  <c r="P312" i="1"/>
  <c r="F312" i="1"/>
  <c r="G312" i="1" s="1"/>
  <c r="I312" i="1" s="1"/>
  <c r="N312" i="1" s="1"/>
  <c r="G670" i="6" l="1"/>
  <c r="A671" i="6" s="1"/>
  <c r="C670" i="6"/>
  <c r="F670" i="6"/>
  <c r="B670" i="6"/>
  <c r="E670" i="6"/>
  <c r="D670" i="6"/>
  <c r="J312" i="1"/>
  <c r="B313" i="1" s="1"/>
  <c r="D671" i="6" l="1"/>
  <c r="G671" i="6"/>
  <c r="A672" i="6" s="1"/>
  <c r="C671" i="6"/>
  <c r="F671" i="6"/>
  <c r="B671" i="6"/>
  <c r="E671" i="6"/>
  <c r="D313" i="1"/>
  <c r="E313" i="1" s="1"/>
  <c r="F313" i="1" s="1"/>
  <c r="G313" i="1" s="1"/>
  <c r="I313" i="1" s="1"/>
  <c r="J313" i="1" s="1"/>
  <c r="B314" i="1" s="1"/>
  <c r="K313" i="1"/>
  <c r="C313" i="1"/>
  <c r="E672" i="6" l="1"/>
  <c r="D672" i="6"/>
  <c r="G672" i="6"/>
  <c r="A673" i="6" s="1"/>
  <c r="C672" i="6"/>
  <c r="F672" i="6"/>
  <c r="B672" i="6"/>
  <c r="L313" i="1"/>
  <c r="M313" i="1" s="1"/>
  <c r="P313" i="1"/>
  <c r="N313" i="1"/>
  <c r="D314" i="1"/>
  <c r="E314" i="1" s="1"/>
  <c r="K314" i="1"/>
  <c r="C314" i="1"/>
  <c r="F673" i="6" l="1"/>
  <c r="B673" i="6"/>
  <c r="E673" i="6"/>
  <c r="D673" i="6"/>
  <c r="C673" i="6"/>
  <c r="G673" i="6"/>
  <c r="A674" i="6" s="1"/>
  <c r="F314" i="1"/>
  <c r="L314" i="1"/>
  <c r="M314" i="1" s="1"/>
  <c r="G674" i="6" l="1"/>
  <c r="A675" i="6" s="1"/>
  <c r="C674" i="6"/>
  <c r="F674" i="6"/>
  <c r="B674" i="6"/>
  <c r="E674" i="6"/>
  <c r="D674" i="6"/>
  <c r="G314" i="1"/>
  <c r="I314" i="1" s="1"/>
  <c r="N314" i="1" s="1"/>
  <c r="P314" i="1" s="1"/>
  <c r="D675" i="6" l="1"/>
  <c r="G675" i="6"/>
  <c r="A676" i="6" s="1"/>
  <c r="C675" i="6"/>
  <c r="F675" i="6"/>
  <c r="B675" i="6"/>
  <c r="E675" i="6"/>
  <c r="J314" i="1"/>
  <c r="B315" i="1" s="1"/>
  <c r="E676" i="6" l="1"/>
  <c r="D676" i="6"/>
  <c r="G676" i="6"/>
  <c r="A677" i="6" s="1"/>
  <c r="C676" i="6"/>
  <c r="F676" i="6"/>
  <c r="B676" i="6"/>
  <c r="K315" i="1"/>
  <c r="C315" i="1"/>
  <c r="D315" i="1"/>
  <c r="E315" i="1" s="1"/>
  <c r="F315" i="1" s="1"/>
  <c r="F677" i="6" l="1"/>
  <c r="B677" i="6"/>
  <c r="E677" i="6"/>
  <c r="D677" i="6"/>
  <c r="G677" i="6"/>
  <c r="A678" i="6" s="1"/>
  <c r="C677" i="6"/>
  <c r="P315" i="1"/>
  <c r="L315" i="1"/>
  <c r="M315" i="1" s="1"/>
  <c r="G315" i="1"/>
  <c r="I315" i="1" s="1"/>
  <c r="N315" i="1" s="1"/>
  <c r="G678" i="6" l="1"/>
  <c r="A679" i="6" s="1"/>
  <c r="C678" i="6"/>
  <c r="F678" i="6"/>
  <c r="B678" i="6"/>
  <c r="E678" i="6"/>
  <c r="D678" i="6"/>
  <c r="J315" i="1"/>
  <c r="B316" i="1" s="1"/>
  <c r="D679" i="6" l="1"/>
  <c r="G679" i="6"/>
  <c r="A680" i="6" s="1"/>
  <c r="C679" i="6"/>
  <c r="F679" i="6"/>
  <c r="B679" i="6"/>
  <c r="E679" i="6"/>
  <c r="D316" i="1"/>
  <c r="E316" i="1" s="1"/>
  <c r="L316" i="1" s="1"/>
  <c r="M316" i="1" s="1"/>
  <c r="K316" i="1"/>
  <c r="C316" i="1"/>
  <c r="E680" i="6" l="1"/>
  <c r="D680" i="6"/>
  <c r="G680" i="6"/>
  <c r="A681" i="6" s="1"/>
  <c r="C680" i="6"/>
  <c r="B680" i="6"/>
  <c r="F680" i="6"/>
  <c r="F316" i="1"/>
  <c r="G316" i="1" s="1"/>
  <c r="I316" i="1" s="1"/>
  <c r="N316" i="1" s="1"/>
  <c r="P316" i="1"/>
  <c r="F681" i="6" l="1"/>
  <c r="B681" i="6"/>
  <c r="E681" i="6"/>
  <c r="D681" i="6"/>
  <c r="G681" i="6"/>
  <c r="A682" i="6" s="1"/>
  <c r="C681" i="6"/>
  <c r="J316" i="1"/>
  <c r="B317" i="1" s="1"/>
  <c r="G682" i="6" l="1"/>
  <c r="A683" i="6" s="1"/>
  <c r="C682" i="6"/>
  <c r="F682" i="6"/>
  <c r="B682" i="6"/>
  <c r="E682" i="6"/>
  <c r="D682" i="6"/>
  <c r="C317" i="1"/>
  <c r="D317" i="1"/>
  <c r="E317" i="1" s="1"/>
  <c r="L317" i="1" s="1"/>
  <c r="M317" i="1" s="1"/>
  <c r="K317" i="1"/>
  <c r="D683" i="6" l="1"/>
  <c r="G683" i="6"/>
  <c r="A684" i="6" s="1"/>
  <c r="C683" i="6"/>
  <c r="F683" i="6"/>
  <c r="B683" i="6"/>
  <c r="E683" i="6"/>
  <c r="P317" i="1"/>
  <c r="F317" i="1"/>
  <c r="G317" i="1" s="1"/>
  <c r="I317" i="1" s="1"/>
  <c r="N317" i="1" s="1"/>
  <c r="E684" i="6" l="1"/>
  <c r="D684" i="6"/>
  <c r="G684" i="6"/>
  <c r="A685" i="6" s="1"/>
  <c r="C684" i="6"/>
  <c r="F684" i="6"/>
  <c r="B684" i="6"/>
  <c r="J317" i="1"/>
  <c r="B318" i="1" s="1"/>
  <c r="F685" i="6" l="1"/>
  <c r="B685" i="6"/>
  <c r="E685" i="6"/>
  <c r="D685" i="6"/>
  <c r="G685" i="6"/>
  <c r="A686" i="6" s="1"/>
  <c r="C685" i="6"/>
  <c r="D318" i="1"/>
  <c r="E318" i="1" s="1"/>
  <c r="L318" i="1" s="1"/>
  <c r="M318" i="1" s="1"/>
  <c r="C318" i="1"/>
  <c r="K318" i="1"/>
  <c r="G686" i="6" l="1"/>
  <c r="A687" i="6" s="1"/>
  <c r="C686" i="6"/>
  <c r="F686" i="6"/>
  <c r="B686" i="6"/>
  <c r="E686" i="6"/>
  <c r="D686" i="6"/>
  <c r="F318" i="1"/>
  <c r="G318" i="1" s="1"/>
  <c r="I318" i="1" s="1"/>
  <c r="N318" i="1" s="1"/>
  <c r="P318" i="1"/>
  <c r="D687" i="6" l="1"/>
  <c r="G687" i="6"/>
  <c r="A688" i="6" s="1"/>
  <c r="C687" i="6"/>
  <c r="F687" i="6"/>
  <c r="B687" i="6"/>
  <c r="E687" i="6"/>
  <c r="J318" i="1"/>
  <c r="B319" i="1" s="1"/>
  <c r="E688" i="6" l="1"/>
  <c r="D688" i="6"/>
  <c r="G688" i="6"/>
  <c r="A689" i="6" s="1"/>
  <c r="C688" i="6"/>
  <c r="F688" i="6"/>
  <c r="B688" i="6"/>
  <c r="K319" i="1"/>
  <c r="P319" i="1" s="1"/>
  <c r="D319" i="1"/>
  <c r="E319" i="1" s="1"/>
  <c r="L319" i="1" s="1"/>
  <c r="M319" i="1" s="1"/>
  <c r="C319" i="1"/>
  <c r="F689" i="6" l="1"/>
  <c r="B689" i="6"/>
  <c r="E689" i="6"/>
  <c r="D689" i="6"/>
  <c r="C689" i="6"/>
  <c r="G689" i="6"/>
  <c r="A690" i="6" s="1"/>
  <c r="F319" i="1"/>
  <c r="G319" i="1" s="1"/>
  <c r="I319" i="1" s="1"/>
  <c r="N319" i="1" s="1"/>
  <c r="G690" i="6" l="1"/>
  <c r="A691" i="6" s="1"/>
  <c r="C690" i="6"/>
  <c r="F690" i="6"/>
  <c r="B690" i="6"/>
  <c r="E690" i="6"/>
  <c r="D690" i="6"/>
  <c r="J319" i="1"/>
  <c r="B320" i="1" s="1"/>
  <c r="D691" i="6" l="1"/>
  <c r="G691" i="6"/>
  <c r="A692" i="6" s="1"/>
  <c r="C691" i="6"/>
  <c r="F691" i="6"/>
  <c r="B691" i="6"/>
  <c r="E691" i="6"/>
  <c r="D320" i="1"/>
  <c r="E320" i="1" s="1"/>
  <c r="L320" i="1" s="1"/>
  <c r="M320" i="1" s="1"/>
  <c r="C320" i="1"/>
  <c r="K320" i="1"/>
  <c r="E692" i="6" l="1"/>
  <c r="D692" i="6"/>
  <c r="G692" i="6"/>
  <c r="A693" i="6" s="1"/>
  <c r="C692" i="6"/>
  <c r="F692" i="6"/>
  <c r="B692" i="6"/>
  <c r="F320" i="1"/>
  <c r="G320" i="1" s="1"/>
  <c r="I320" i="1" s="1"/>
  <c r="N320" i="1" s="1"/>
  <c r="P320" i="1"/>
  <c r="F693" i="6" l="1"/>
  <c r="B693" i="6"/>
  <c r="E693" i="6"/>
  <c r="D693" i="6"/>
  <c r="G693" i="6"/>
  <c r="A694" i="6" s="1"/>
  <c r="C693" i="6"/>
  <c r="J320" i="1"/>
  <c r="B321" i="1" s="1"/>
  <c r="G694" i="6" l="1"/>
  <c r="A695" i="6" s="1"/>
  <c r="C694" i="6"/>
  <c r="F694" i="6"/>
  <c r="B694" i="6"/>
  <c r="E694" i="6"/>
  <c r="D694" i="6"/>
  <c r="D321" i="1"/>
  <c r="E321" i="1" s="1"/>
  <c r="L321" i="1" s="1"/>
  <c r="M321" i="1" s="1"/>
  <c r="C321" i="1"/>
  <c r="K321" i="1"/>
  <c r="D695" i="6" l="1"/>
  <c r="G695" i="6"/>
  <c r="A696" i="6" s="1"/>
  <c r="C695" i="6"/>
  <c r="F695" i="6"/>
  <c r="B695" i="6"/>
  <c r="E695" i="6"/>
  <c r="F321" i="1"/>
  <c r="G321" i="1" s="1"/>
  <c r="I321" i="1" s="1"/>
  <c r="N321" i="1" s="1"/>
  <c r="P321" i="1"/>
  <c r="E696" i="6" l="1"/>
  <c r="D696" i="6"/>
  <c r="G696" i="6"/>
  <c r="A697" i="6" s="1"/>
  <c r="C696" i="6"/>
  <c r="B696" i="6"/>
  <c r="F696" i="6"/>
  <c r="J321" i="1"/>
  <c r="B322" i="1" s="1"/>
  <c r="F697" i="6" l="1"/>
  <c r="B697" i="6"/>
  <c r="E697" i="6"/>
  <c r="D697" i="6"/>
  <c r="G697" i="6"/>
  <c r="A698" i="6" s="1"/>
  <c r="C697" i="6"/>
  <c r="D322" i="1"/>
  <c r="E322" i="1" s="1"/>
  <c r="L322" i="1" s="1"/>
  <c r="M322" i="1" s="1"/>
  <c r="K322" i="1"/>
  <c r="C322" i="1"/>
  <c r="G698" i="6" l="1"/>
  <c r="A699" i="6" s="1"/>
  <c r="C698" i="6"/>
  <c r="F698" i="6"/>
  <c r="B698" i="6"/>
  <c r="E698" i="6"/>
  <c r="D698" i="6"/>
  <c r="F322" i="1"/>
  <c r="G322" i="1" s="1"/>
  <c r="I322" i="1" s="1"/>
  <c r="N322" i="1" s="1"/>
  <c r="P322" i="1"/>
  <c r="D699" i="6" l="1"/>
  <c r="G699" i="6"/>
  <c r="A700" i="6" s="1"/>
  <c r="C699" i="6"/>
  <c r="F699" i="6"/>
  <c r="B699" i="6"/>
  <c r="E699" i="6"/>
  <c r="J322" i="1"/>
  <c r="B323" i="1" s="1"/>
  <c r="E700" i="6" l="1"/>
  <c r="D700" i="6"/>
  <c r="G700" i="6"/>
  <c r="A701" i="6" s="1"/>
  <c r="C700" i="6"/>
  <c r="F700" i="6"/>
  <c r="B700" i="6"/>
  <c r="C323" i="1"/>
  <c r="K323" i="1"/>
  <c r="D323" i="1"/>
  <c r="E323" i="1" s="1"/>
  <c r="F701" i="6" l="1"/>
  <c r="B701" i="6"/>
  <c r="E701" i="6"/>
  <c r="D701" i="6"/>
  <c r="G701" i="6"/>
  <c r="A702" i="6" s="1"/>
  <c r="C701" i="6"/>
  <c r="P323" i="1"/>
  <c r="F323" i="1"/>
  <c r="G323" i="1" s="1"/>
  <c r="I323" i="1" s="1"/>
  <c r="N323" i="1" s="1"/>
  <c r="L323" i="1"/>
  <c r="M323" i="1" s="1"/>
  <c r="G702" i="6" l="1"/>
  <c r="A703" i="6" s="1"/>
  <c r="C702" i="6"/>
  <c r="F702" i="6"/>
  <c r="B702" i="6"/>
  <c r="E702" i="6"/>
  <c r="D702" i="6"/>
  <c r="J323" i="1"/>
  <c r="B324" i="1" s="1"/>
  <c r="D703" i="6" l="1"/>
  <c r="G703" i="6"/>
  <c r="A704" i="6" s="1"/>
  <c r="C703" i="6"/>
  <c r="F703" i="6"/>
  <c r="B703" i="6"/>
  <c r="E703" i="6"/>
  <c r="C324" i="1"/>
  <c r="D324" i="1"/>
  <c r="E324" i="1" s="1"/>
  <c r="L324" i="1" s="1"/>
  <c r="M324" i="1" s="1"/>
  <c r="K324" i="1"/>
  <c r="E704" i="6" l="1"/>
  <c r="D704" i="6"/>
  <c r="G704" i="6"/>
  <c r="A705" i="6" s="1"/>
  <c r="C704" i="6"/>
  <c r="F704" i="6"/>
  <c r="B704" i="6"/>
  <c r="P324" i="1"/>
  <c r="F324" i="1"/>
  <c r="G324" i="1" s="1"/>
  <c r="I324" i="1" s="1"/>
  <c r="N324" i="1" s="1"/>
  <c r="F705" i="6" l="1"/>
  <c r="B705" i="6"/>
  <c r="E705" i="6"/>
  <c r="D705" i="6"/>
  <c r="C705" i="6"/>
  <c r="G705" i="6"/>
  <c r="A706" i="6" s="1"/>
  <c r="J324" i="1"/>
  <c r="B325" i="1" s="1"/>
  <c r="G706" i="6" l="1"/>
  <c r="A707" i="6" s="1"/>
  <c r="C706" i="6"/>
  <c r="F706" i="6"/>
  <c r="B706" i="6"/>
  <c r="E706" i="6"/>
  <c r="D706" i="6"/>
  <c r="K325" i="1"/>
  <c r="C325" i="1"/>
  <c r="D325" i="1"/>
  <c r="E325" i="1" s="1"/>
  <c r="L325" i="1" s="1"/>
  <c r="M325" i="1" s="1"/>
  <c r="D707" i="6" l="1"/>
  <c r="G707" i="6"/>
  <c r="A708" i="6" s="1"/>
  <c r="C707" i="6"/>
  <c r="F707" i="6"/>
  <c r="B707" i="6"/>
  <c r="E707" i="6"/>
  <c r="P325" i="1"/>
  <c r="F325" i="1"/>
  <c r="G325" i="1" s="1"/>
  <c r="I325" i="1" s="1"/>
  <c r="N325" i="1" s="1"/>
  <c r="E708" i="6" l="1"/>
  <c r="D708" i="6"/>
  <c r="G708" i="6"/>
  <c r="A709" i="6" s="1"/>
  <c r="C708" i="6"/>
  <c r="F708" i="6"/>
  <c r="B708" i="6"/>
  <c r="J325" i="1"/>
  <c r="B326" i="1" s="1"/>
  <c r="F709" i="6" l="1"/>
  <c r="B709" i="6"/>
  <c r="E709" i="6"/>
  <c r="D709" i="6"/>
  <c r="G709" i="6"/>
  <c r="A710" i="6" s="1"/>
  <c r="C709" i="6"/>
  <c r="D326" i="1"/>
  <c r="E326" i="1" s="1"/>
  <c r="L326" i="1" s="1"/>
  <c r="M326" i="1" s="1"/>
  <c r="K326" i="1"/>
  <c r="C326" i="1"/>
  <c r="G710" i="6" l="1"/>
  <c r="A711" i="6" s="1"/>
  <c r="C710" i="6"/>
  <c r="F710" i="6"/>
  <c r="B710" i="6"/>
  <c r="E710" i="6"/>
  <c r="D710" i="6"/>
  <c r="F326" i="1"/>
  <c r="G326" i="1" s="1"/>
  <c r="I326" i="1" s="1"/>
  <c r="N326" i="1" s="1"/>
  <c r="P326" i="1" s="1"/>
  <c r="D711" i="6" l="1"/>
  <c r="G711" i="6"/>
  <c r="A712" i="6" s="1"/>
  <c r="C711" i="6"/>
  <c r="F711" i="6"/>
  <c r="B711" i="6"/>
  <c r="E711" i="6"/>
  <c r="J326" i="1"/>
  <c r="B327" i="1" s="1"/>
  <c r="E712" i="6" l="1"/>
  <c r="D712" i="6"/>
  <c r="G712" i="6"/>
  <c r="A713" i="6" s="1"/>
  <c r="C712" i="6"/>
  <c r="B712" i="6"/>
  <c r="F712" i="6"/>
  <c r="D327" i="1"/>
  <c r="E327" i="1" s="1"/>
  <c r="L327" i="1" s="1"/>
  <c r="M327" i="1" s="1"/>
  <c r="K327" i="1"/>
  <c r="C327" i="1"/>
  <c r="F713" i="6" l="1"/>
  <c r="B713" i="6"/>
  <c r="E713" i="6"/>
  <c r="D713" i="6"/>
  <c r="G713" i="6"/>
  <c r="A714" i="6" s="1"/>
  <c r="C713" i="6"/>
  <c r="P327" i="1"/>
  <c r="F327" i="1"/>
  <c r="G327" i="1" s="1"/>
  <c r="I327" i="1" s="1"/>
  <c r="N327" i="1" s="1"/>
  <c r="G714" i="6" l="1"/>
  <c r="A715" i="6" s="1"/>
  <c r="C714" i="6"/>
  <c r="F714" i="6"/>
  <c r="B714" i="6"/>
  <c r="E714" i="6"/>
  <c r="D714" i="6"/>
  <c r="J327" i="1"/>
  <c r="B328" i="1" s="1"/>
  <c r="D715" i="6" l="1"/>
  <c r="G715" i="6"/>
  <c r="A716" i="6" s="1"/>
  <c r="C715" i="6"/>
  <c r="F715" i="6"/>
  <c r="B715" i="6"/>
  <c r="E715" i="6"/>
  <c r="D328" i="1"/>
  <c r="E328" i="1" s="1"/>
  <c r="L328" i="1" s="1"/>
  <c r="M328" i="1" s="1"/>
  <c r="C328" i="1"/>
  <c r="K328" i="1"/>
  <c r="E716" i="6" l="1"/>
  <c r="D716" i="6"/>
  <c r="G716" i="6"/>
  <c r="A717" i="6" s="1"/>
  <c r="C716" i="6"/>
  <c r="F716" i="6"/>
  <c r="B716" i="6"/>
  <c r="P328" i="1"/>
  <c r="F328" i="1"/>
  <c r="G328" i="1" s="1"/>
  <c r="I328" i="1" s="1"/>
  <c r="F717" i="6" l="1"/>
  <c r="B717" i="6"/>
  <c r="E717" i="6"/>
  <c r="D717" i="6"/>
  <c r="G717" i="6"/>
  <c r="A718" i="6" s="1"/>
  <c r="C717" i="6"/>
  <c r="J328" i="1"/>
  <c r="B329" i="1" s="1"/>
  <c r="N328" i="1"/>
  <c r="G718" i="6" l="1"/>
  <c r="A719" i="6" s="1"/>
  <c r="C718" i="6"/>
  <c r="F718" i="6"/>
  <c r="B718" i="6"/>
  <c r="E718" i="6"/>
  <c r="D718" i="6"/>
  <c r="D329" i="1"/>
  <c r="E329" i="1" s="1"/>
  <c r="L329" i="1" s="1"/>
  <c r="M329" i="1" s="1"/>
  <c r="K329" i="1"/>
  <c r="P329" i="1" s="1"/>
  <c r="C329" i="1"/>
  <c r="D719" i="6" l="1"/>
  <c r="G719" i="6"/>
  <c r="A720" i="6" s="1"/>
  <c r="C719" i="6"/>
  <c r="F719" i="6"/>
  <c r="B719" i="6"/>
  <c r="E719" i="6"/>
  <c r="F329" i="1"/>
  <c r="G329" i="1" s="1"/>
  <c r="E720" i="6" l="1"/>
  <c r="D720" i="6"/>
  <c r="G720" i="6"/>
  <c r="A721" i="6" s="1"/>
  <c r="C720" i="6"/>
  <c r="F720" i="6"/>
  <c r="B720" i="6"/>
  <c r="I329" i="1"/>
  <c r="N329" i="1" s="1"/>
  <c r="F721" i="6" l="1"/>
  <c r="B721" i="6"/>
  <c r="E721" i="6"/>
  <c r="D721" i="6"/>
  <c r="C721" i="6"/>
  <c r="G721" i="6"/>
  <c r="A722" i="6" s="1"/>
  <c r="J329" i="1"/>
  <c r="B330" i="1" s="1"/>
  <c r="D330" i="1" s="1"/>
  <c r="E330" i="1" s="1"/>
  <c r="L330" i="1" s="1"/>
  <c r="M330" i="1" s="1"/>
  <c r="G722" i="6" l="1"/>
  <c r="A723" i="6" s="1"/>
  <c r="C722" i="6"/>
  <c r="F722" i="6"/>
  <c r="B722" i="6"/>
  <c r="E722" i="6"/>
  <c r="D722" i="6"/>
  <c r="C330" i="1"/>
  <c r="K330" i="1"/>
  <c r="P330" i="1" s="1"/>
  <c r="F330" i="1"/>
  <c r="G330" i="1" s="1"/>
  <c r="I330" i="1" s="1"/>
  <c r="D723" i="6" l="1"/>
  <c r="G723" i="6"/>
  <c r="A724" i="6" s="1"/>
  <c r="C723" i="6"/>
  <c r="F723" i="6"/>
  <c r="B723" i="6"/>
  <c r="E723" i="6"/>
  <c r="J330" i="1"/>
  <c r="B331" i="1" s="1"/>
  <c r="N330" i="1"/>
  <c r="E724" i="6" l="1"/>
  <c r="D724" i="6"/>
  <c r="G724" i="6"/>
  <c r="A725" i="6" s="1"/>
  <c r="C724" i="6"/>
  <c r="F724" i="6"/>
  <c r="B724" i="6"/>
  <c r="K331" i="1"/>
  <c r="P331" i="1" s="1"/>
  <c r="D331" i="1"/>
  <c r="E331" i="1" s="1"/>
  <c r="F331" i="1" s="1"/>
  <c r="G331" i="1" s="1"/>
  <c r="I331" i="1" s="1"/>
  <c r="N331" i="1" s="1"/>
  <c r="C331" i="1"/>
  <c r="F725" i="6" l="1"/>
  <c r="B725" i="6"/>
  <c r="E725" i="6"/>
  <c r="D725" i="6"/>
  <c r="G725" i="6"/>
  <c r="A726" i="6" s="1"/>
  <c r="C725" i="6"/>
  <c r="L331" i="1"/>
  <c r="M331" i="1" s="1"/>
  <c r="J331" i="1"/>
  <c r="B332" i="1" s="1"/>
  <c r="G726" i="6" l="1"/>
  <c r="A727" i="6" s="1"/>
  <c r="C726" i="6"/>
  <c r="F726" i="6"/>
  <c r="B726" i="6"/>
  <c r="E726" i="6"/>
  <c r="D726" i="6"/>
  <c r="C332" i="1"/>
  <c r="D332" i="1"/>
  <c r="E332" i="1" s="1"/>
  <c r="F332" i="1" s="1"/>
  <c r="G332" i="1" s="1"/>
  <c r="I332" i="1" s="1"/>
  <c r="N332" i="1" s="1"/>
  <c r="K332" i="1"/>
  <c r="D727" i="6" l="1"/>
  <c r="G727" i="6"/>
  <c r="A728" i="6" s="1"/>
  <c r="C727" i="6"/>
  <c r="F727" i="6"/>
  <c r="B727" i="6"/>
  <c r="E727" i="6"/>
  <c r="L332" i="1"/>
  <c r="M332" i="1" s="1"/>
  <c r="P332" i="1"/>
  <c r="J332" i="1"/>
  <c r="B333" i="1" s="1"/>
  <c r="E728" i="6" l="1"/>
  <c r="D728" i="6"/>
  <c r="G728" i="6"/>
  <c r="A729" i="6" s="1"/>
  <c r="C728" i="6"/>
  <c r="B728" i="6"/>
  <c r="F728" i="6"/>
  <c r="D333" i="1"/>
  <c r="E333" i="1" s="1"/>
  <c r="L333" i="1" s="1"/>
  <c r="M333" i="1" s="1"/>
  <c r="K333" i="1"/>
  <c r="C333" i="1"/>
  <c r="F729" i="6" l="1"/>
  <c r="B729" i="6"/>
  <c r="E729" i="6"/>
  <c r="D729" i="6"/>
  <c r="G729" i="6"/>
  <c r="A730" i="6" s="1"/>
  <c r="C729" i="6"/>
  <c r="F333" i="1"/>
  <c r="G333" i="1" s="1"/>
  <c r="I333" i="1" s="1"/>
  <c r="N333" i="1" s="1"/>
  <c r="P333" i="1"/>
  <c r="G730" i="6" l="1"/>
  <c r="A731" i="6" s="1"/>
  <c r="C730" i="6"/>
  <c r="F730" i="6"/>
  <c r="B730" i="6"/>
  <c r="E730" i="6"/>
  <c r="D730" i="6"/>
  <c r="J333" i="1"/>
  <c r="B334" i="1" s="1"/>
  <c r="D731" i="6" l="1"/>
  <c r="G731" i="6"/>
  <c r="A732" i="6" s="1"/>
  <c r="C731" i="6"/>
  <c r="F731" i="6"/>
  <c r="B731" i="6"/>
  <c r="E731" i="6"/>
  <c r="D334" i="1"/>
  <c r="E334" i="1" s="1"/>
  <c r="L334" i="1" s="1"/>
  <c r="M334" i="1" s="1"/>
  <c r="C334" i="1"/>
  <c r="K334" i="1"/>
  <c r="E732" i="6" l="1"/>
  <c r="D732" i="6"/>
  <c r="G732" i="6"/>
  <c r="A733" i="6" s="1"/>
  <c r="C732" i="6"/>
  <c r="F732" i="6"/>
  <c r="B732" i="6"/>
  <c r="F334" i="1"/>
  <c r="G334" i="1" s="1"/>
  <c r="I334" i="1" s="1"/>
  <c r="N334" i="1" s="1"/>
  <c r="P334" i="1"/>
  <c r="F733" i="6" l="1"/>
  <c r="B733" i="6"/>
  <c r="E733" i="6"/>
  <c r="D733" i="6"/>
  <c r="G733" i="6"/>
  <c r="A734" i="6" s="1"/>
  <c r="C733" i="6"/>
  <c r="J334" i="1"/>
  <c r="B335" i="1" s="1"/>
  <c r="G734" i="6" l="1"/>
  <c r="A735" i="6" s="1"/>
  <c r="C734" i="6"/>
  <c r="F734" i="6"/>
  <c r="B734" i="6"/>
  <c r="E734" i="6"/>
  <c r="D734" i="6"/>
  <c r="K335" i="1"/>
  <c r="D335" i="1"/>
  <c r="E335" i="1" s="1"/>
  <c r="L335" i="1" s="1"/>
  <c r="M335" i="1" s="1"/>
  <c r="C335" i="1"/>
  <c r="D735" i="6" l="1"/>
  <c r="G735" i="6"/>
  <c r="A736" i="6" s="1"/>
  <c r="C735" i="6"/>
  <c r="F735" i="6"/>
  <c r="B735" i="6"/>
  <c r="E735" i="6"/>
  <c r="P335" i="1"/>
  <c r="F335" i="1"/>
  <c r="G335" i="1" s="1"/>
  <c r="I335" i="1" s="1"/>
  <c r="N335" i="1" s="1"/>
  <c r="E736" i="6" l="1"/>
  <c r="D736" i="6"/>
  <c r="G736" i="6"/>
  <c r="A737" i="6" s="1"/>
  <c r="C736" i="6"/>
  <c r="F736" i="6"/>
  <c r="B736" i="6"/>
  <c r="J335" i="1"/>
  <c r="B336" i="1" s="1"/>
  <c r="F737" i="6" l="1"/>
  <c r="B737" i="6"/>
  <c r="E737" i="6"/>
  <c r="D737" i="6"/>
  <c r="C737" i="6"/>
  <c r="G737" i="6"/>
  <c r="A738" i="6" s="1"/>
  <c r="D336" i="1"/>
  <c r="E336" i="1" s="1"/>
  <c r="F336" i="1" s="1"/>
  <c r="C336" i="1"/>
  <c r="K336" i="1"/>
  <c r="G738" i="6" l="1"/>
  <c r="A739" i="6" s="1"/>
  <c r="C738" i="6"/>
  <c r="F738" i="6"/>
  <c r="B738" i="6"/>
  <c r="E738" i="6"/>
  <c r="D738" i="6"/>
  <c r="L336" i="1"/>
  <c r="M336" i="1" s="1"/>
  <c r="P336" i="1"/>
  <c r="G336" i="1"/>
  <c r="I336" i="1" s="1"/>
  <c r="N336" i="1" s="1"/>
  <c r="D739" i="6" l="1"/>
  <c r="G739" i="6"/>
  <c r="A740" i="6" s="1"/>
  <c r="C739" i="6"/>
  <c r="F739" i="6"/>
  <c r="B739" i="6"/>
  <c r="E739" i="6"/>
  <c r="J336" i="1"/>
  <c r="B337" i="1" s="1"/>
  <c r="E740" i="6" l="1"/>
  <c r="D740" i="6"/>
  <c r="G740" i="6"/>
  <c r="A741" i="6" s="1"/>
  <c r="C740" i="6"/>
  <c r="F740" i="6"/>
  <c r="B740" i="6"/>
  <c r="D337" i="1"/>
  <c r="E337" i="1" s="1"/>
  <c r="L337" i="1" s="1"/>
  <c r="M337" i="1" s="1"/>
  <c r="K337" i="1"/>
  <c r="C337" i="1"/>
  <c r="F741" i="6" l="1"/>
  <c r="B741" i="6"/>
  <c r="E741" i="6"/>
  <c r="D741" i="6"/>
  <c r="G741" i="6"/>
  <c r="A742" i="6" s="1"/>
  <c r="C741" i="6"/>
  <c r="F337" i="1"/>
  <c r="G337" i="1" s="1"/>
  <c r="I337" i="1" s="1"/>
  <c r="J337" i="1" s="1"/>
  <c r="B338" i="1" s="1"/>
  <c r="P337" i="1"/>
  <c r="G742" i="6" l="1"/>
  <c r="A743" i="6" s="1"/>
  <c r="C742" i="6"/>
  <c r="F742" i="6"/>
  <c r="B742" i="6"/>
  <c r="E742" i="6"/>
  <c r="D742" i="6"/>
  <c r="D338" i="1"/>
  <c r="E338" i="1" s="1"/>
  <c r="L338" i="1" s="1"/>
  <c r="M338" i="1" s="1"/>
  <c r="N337" i="1"/>
  <c r="C338" i="1"/>
  <c r="K338" i="1"/>
  <c r="D743" i="6" l="1"/>
  <c r="G743" i="6"/>
  <c r="A744" i="6" s="1"/>
  <c r="C743" i="6"/>
  <c r="F743" i="6"/>
  <c r="B743" i="6"/>
  <c r="E743" i="6"/>
  <c r="F338" i="1"/>
  <c r="G338" i="1" s="1"/>
  <c r="I338" i="1" s="1"/>
  <c r="N338" i="1" s="1"/>
  <c r="P338" i="1" s="1"/>
  <c r="E744" i="6" l="1"/>
  <c r="D744" i="6"/>
  <c r="G744" i="6"/>
  <c r="A745" i="6" s="1"/>
  <c r="C744" i="6"/>
  <c r="B744" i="6"/>
  <c r="F744" i="6"/>
  <c r="J338" i="1"/>
  <c r="B339" i="1" s="1"/>
  <c r="F745" i="6" l="1"/>
  <c r="B745" i="6"/>
  <c r="E745" i="6"/>
  <c r="D745" i="6"/>
  <c r="G745" i="6"/>
  <c r="A746" i="6" s="1"/>
  <c r="C745" i="6"/>
  <c r="D339" i="1"/>
  <c r="E339" i="1" s="1"/>
  <c r="L339" i="1" s="1"/>
  <c r="M339" i="1" s="1"/>
  <c r="C339" i="1"/>
  <c r="K339" i="1"/>
  <c r="G746" i="6" l="1"/>
  <c r="A747" i="6" s="1"/>
  <c r="C746" i="6"/>
  <c r="F746" i="6"/>
  <c r="B746" i="6"/>
  <c r="E746" i="6"/>
  <c r="D746" i="6"/>
  <c r="F339" i="1"/>
  <c r="G339" i="1" s="1"/>
  <c r="I339" i="1" s="1"/>
  <c r="N339" i="1" s="1"/>
  <c r="P339" i="1"/>
  <c r="D747" i="6" l="1"/>
  <c r="G747" i="6"/>
  <c r="A748" i="6" s="1"/>
  <c r="C747" i="6"/>
  <c r="F747" i="6"/>
  <c r="B747" i="6"/>
  <c r="E747" i="6"/>
  <c r="J339" i="1"/>
  <c r="B340" i="1" s="1"/>
  <c r="E748" i="6" l="1"/>
  <c r="D748" i="6"/>
  <c r="G748" i="6"/>
  <c r="A749" i="6" s="1"/>
  <c r="C748" i="6"/>
  <c r="F748" i="6"/>
  <c r="B748" i="6"/>
  <c r="D340" i="1"/>
  <c r="E340" i="1" s="1"/>
  <c r="L340" i="1" s="1"/>
  <c r="M340" i="1" s="1"/>
  <c r="K340" i="1"/>
  <c r="C340" i="1"/>
  <c r="F749" i="6" l="1"/>
  <c r="B749" i="6"/>
  <c r="E749" i="6"/>
  <c r="D749" i="6"/>
  <c r="G749" i="6"/>
  <c r="A750" i="6" s="1"/>
  <c r="C749" i="6"/>
  <c r="F340" i="1"/>
  <c r="G340" i="1" s="1"/>
  <c r="I340" i="1" s="1"/>
  <c r="N340" i="1" s="1"/>
  <c r="P340" i="1"/>
  <c r="G750" i="6" l="1"/>
  <c r="A751" i="6" s="1"/>
  <c r="C750" i="6"/>
  <c r="F750" i="6"/>
  <c r="B750" i="6"/>
  <c r="E750" i="6"/>
  <c r="D750" i="6"/>
  <c r="J340" i="1"/>
  <c r="B341" i="1" s="1"/>
  <c r="D751" i="6" l="1"/>
  <c r="G751" i="6"/>
  <c r="A752" i="6" s="1"/>
  <c r="C751" i="6"/>
  <c r="F751" i="6"/>
  <c r="B751" i="6"/>
  <c r="E751" i="6"/>
  <c r="D341" i="1"/>
  <c r="E341" i="1" s="1"/>
  <c r="L341" i="1" s="1"/>
  <c r="M341" i="1" s="1"/>
  <c r="C341" i="1"/>
  <c r="K341" i="1"/>
  <c r="E752" i="6" l="1"/>
  <c r="D752" i="6"/>
  <c r="G752" i="6"/>
  <c r="A753" i="6" s="1"/>
  <c r="C752" i="6"/>
  <c r="F752" i="6"/>
  <c r="B752" i="6"/>
  <c r="F341" i="1"/>
  <c r="G341" i="1" s="1"/>
  <c r="I341" i="1" s="1"/>
  <c r="N341" i="1" s="1"/>
  <c r="P341" i="1"/>
  <c r="F753" i="6" l="1"/>
  <c r="B753" i="6"/>
  <c r="E753" i="6"/>
  <c r="D753" i="6"/>
  <c r="C753" i="6"/>
  <c r="G753" i="6"/>
  <c r="A754" i="6" s="1"/>
  <c r="J341" i="1"/>
  <c r="B342" i="1" s="1"/>
  <c r="G754" i="6" l="1"/>
  <c r="A755" i="6" s="1"/>
  <c r="C754" i="6"/>
  <c r="F754" i="6"/>
  <c r="B754" i="6"/>
  <c r="E754" i="6"/>
  <c r="D754" i="6"/>
  <c r="D342" i="1"/>
  <c r="E342" i="1" s="1"/>
  <c r="L342" i="1" s="1"/>
  <c r="M342" i="1" s="1"/>
  <c r="C342" i="1"/>
  <c r="K342" i="1"/>
  <c r="D755" i="6" l="1"/>
  <c r="G755" i="6"/>
  <c r="A756" i="6" s="1"/>
  <c r="C755" i="6"/>
  <c r="F755" i="6"/>
  <c r="B755" i="6"/>
  <c r="E755" i="6"/>
  <c r="F342" i="1"/>
  <c r="G342" i="1" s="1"/>
  <c r="I342" i="1" s="1"/>
  <c r="N342" i="1" s="1"/>
  <c r="P342" i="1"/>
  <c r="E756" i="6" l="1"/>
  <c r="D756" i="6"/>
  <c r="G756" i="6"/>
  <c r="A757" i="6" s="1"/>
  <c r="C756" i="6"/>
  <c r="F756" i="6"/>
  <c r="B756" i="6"/>
  <c r="J342" i="1"/>
  <c r="B343" i="1" s="1"/>
  <c r="F757" i="6" l="1"/>
  <c r="B757" i="6"/>
  <c r="E757" i="6"/>
  <c r="D757" i="6"/>
  <c r="G757" i="6"/>
  <c r="A758" i="6" s="1"/>
  <c r="C757" i="6"/>
  <c r="K343" i="1"/>
  <c r="D343" i="1"/>
  <c r="E343" i="1" s="1"/>
  <c r="L343" i="1" s="1"/>
  <c r="M343" i="1" s="1"/>
  <c r="C343" i="1"/>
  <c r="G758" i="6" l="1"/>
  <c r="A759" i="6" s="1"/>
  <c r="C758" i="6"/>
  <c r="F758" i="6"/>
  <c r="B758" i="6"/>
  <c r="E758" i="6"/>
  <c r="D758" i="6"/>
  <c r="P343" i="1"/>
  <c r="F343" i="1"/>
  <c r="G343" i="1" s="1"/>
  <c r="I343" i="1" s="1"/>
  <c r="N343" i="1" s="1"/>
  <c r="D759" i="6" l="1"/>
  <c r="G759" i="6"/>
  <c r="A760" i="6" s="1"/>
  <c r="C759" i="6"/>
  <c r="F759" i="6"/>
  <c r="B759" i="6"/>
  <c r="E759" i="6"/>
  <c r="J343" i="1"/>
  <c r="B344" i="1" s="1"/>
  <c r="E760" i="6" l="1"/>
  <c r="F760" i="6"/>
  <c r="D760" i="6"/>
  <c r="C760" i="6"/>
  <c r="B760" i="6"/>
  <c r="G760" i="6"/>
  <c r="A761" i="6" s="1"/>
  <c r="C344" i="1"/>
  <c r="D344" i="1"/>
  <c r="E344" i="1" s="1"/>
  <c r="L344" i="1" s="1"/>
  <c r="M344" i="1" s="1"/>
  <c r="K344" i="1"/>
  <c r="F761" i="6" l="1"/>
  <c r="B761" i="6"/>
  <c r="E761" i="6"/>
  <c r="G761" i="6"/>
  <c r="A762" i="6" s="1"/>
  <c r="D761" i="6"/>
  <c r="C761" i="6"/>
  <c r="P344" i="1"/>
  <c r="F344" i="1"/>
  <c r="G344" i="1" s="1"/>
  <c r="I344" i="1" s="1"/>
  <c r="N344" i="1" s="1"/>
  <c r="G762" i="6" l="1"/>
  <c r="A763" i="6" s="1"/>
  <c r="C762" i="6"/>
  <c r="F762" i="6"/>
  <c r="B762" i="6"/>
  <c r="E762" i="6"/>
  <c r="D762" i="6"/>
  <c r="J344" i="1"/>
  <c r="B345" i="1" s="1"/>
  <c r="D763" i="6" l="1"/>
  <c r="G763" i="6"/>
  <c r="A764" i="6" s="1"/>
  <c r="C763" i="6"/>
  <c r="F763" i="6"/>
  <c r="E763" i="6"/>
  <c r="B763" i="6"/>
  <c r="D345" i="1"/>
  <c r="E345" i="1" s="1"/>
  <c r="L345" i="1" s="1"/>
  <c r="M345" i="1" s="1"/>
  <c r="C345" i="1"/>
  <c r="K345" i="1"/>
  <c r="E764" i="6" l="1"/>
  <c r="D764" i="6"/>
  <c r="B764" i="6"/>
  <c r="G764" i="6"/>
  <c r="A765" i="6" s="1"/>
  <c r="F764" i="6"/>
  <c r="C764" i="6"/>
  <c r="F345" i="1"/>
  <c r="G345" i="1" s="1"/>
  <c r="I345" i="1" s="1"/>
  <c r="N345" i="1" s="1"/>
  <c r="P345" i="1"/>
  <c r="F765" i="6" l="1"/>
  <c r="B765" i="6"/>
  <c r="E765" i="6"/>
  <c r="C765" i="6"/>
  <c r="G765" i="6"/>
  <c r="A766" i="6" s="1"/>
  <c r="D765" i="6"/>
  <c r="J345" i="1"/>
  <c r="B346" i="1" s="1"/>
  <c r="G766" i="6" l="1"/>
  <c r="A767" i="6" s="1"/>
  <c r="C766" i="6"/>
  <c r="F766" i="6"/>
  <c r="B766" i="6"/>
  <c r="D766" i="6"/>
  <c r="E766" i="6"/>
  <c r="D346" i="1"/>
  <c r="E346" i="1" s="1"/>
  <c r="L346" i="1" s="1"/>
  <c r="M346" i="1" s="1"/>
  <c r="C346" i="1"/>
  <c r="K346" i="1"/>
  <c r="D767" i="6" l="1"/>
  <c r="G767" i="6"/>
  <c r="A768" i="6" s="1"/>
  <c r="C767" i="6"/>
  <c r="E767" i="6"/>
  <c r="B767" i="6"/>
  <c r="F767" i="6"/>
  <c r="F346" i="1"/>
  <c r="G346" i="1" s="1"/>
  <c r="I346" i="1" s="1"/>
  <c r="N346" i="1" s="1"/>
  <c r="P346" i="1"/>
  <c r="E768" i="6" l="1"/>
  <c r="D768" i="6"/>
  <c r="F768" i="6"/>
  <c r="C768" i="6"/>
  <c r="B768" i="6"/>
  <c r="G768" i="6"/>
  <c r="A769" i="6" s="1"/>
  <c r="J346" i="1"/>
  <c r="B347" i="1" s="1"/>
  <c r="F769" i="6" l="1"/>
  <c r="B769" i="6"/>
  <c r="E769" i="6"/>
  <c r="G769" i="6"/>
  <c r="A770" i="6" s="1"/>
  <c r="D769" i="6"/>
  <c r="C769" i="6"/>
  <c r="K347" i="1"/>
  <c r="P347" i="1" s="1"/>
  <c r="D347" i="1"/>
  <c r="E347" i="1" s="1"/>
  <c r="L347" i="1" s="1"/>
  <c r="M347" i="1" s="1"/>
  <c r="C347" i="1"/>
  <c r="G770" i="6" l="1"/>
  <c r="A771" i="6" s="1"/>
  <c r="C770" i="6"/>
  <c r="F770" i="6"/>
  <c r="B770" i="6"/>
  <c r="E770" i="6"/>
  <c r="D770" i="6"/>
  <c r="F347" i="1"/>
  <c r="G347" i="1" s="1"/>
  <c r="I347" i="1" s="1"/>
  <c r="N347" i="1" s="1"/>
  <c r="D771" i="6" l="1"/>
  <c r="G771" i="6"/>
  <c r="A772" i="6" s="1"/>
  <c r="C771" i="6"/>
  <c r="F771" i="6"/>
  <c r="E771" i="6"/>
  <c r="B771" i="6"/>
  <c r="J347" i="1"/>
  <c r="B348" i="1" s="1"/>
  <c r="E772" i="6" l="1"/>
  <c r="D772" i="6"/>
  <c r="B772" i="6"/>
  <c r="G772" i="6"/>
  <c r="A773" i="6" s="1"/>
  <c r="F772" i="6"/>
  <c r="C772" i="6"/>
  <c r="D348" i="1"/>
  <c r="E348" i="1" s="1"/>
  <c r="L348" i="1" s="1"/>
  <c r="M348" i="1" s="1"/>
  <c r="C348" i="1"/>
  <c r="K348" i="1"/>
  <c r="F773" i="6" l="1"/>
  <c r="B773" i="6"/>
  <c r="E773" i="6"/>
  <c r="C773" i="6"/>
  <c r="G773" i="6"/>
  <c r="A774" i="6" s="1"/>
  <c r="D773" i="6"/>
  <c r="F348" i="1"/>
  <c r="G348" i="1" s="1"/>
  <c r="I348" i="1" s="1"/>
  <c r="N348" i="1" s="1"/>
  <c r="P348" i="1"/>
  <c r="G774" i="6" l="1"/>
  <c r="A775" i="6" s="1"/>
  <c r="C774" i="6"/>
  <c r="F774" i="6"/>
  <c r="B774" i="6"/>
  <c r="D774" i="6"/>
  <c r="E774" i="6"/>
  <c r="J348" i="1"/>
  <c r="B349" i="1" s="1"/>
  <c r="D775" i="6" l="1"/>
  <c r="G775" i="6"/>
  <c r="A776" i="6" s="1"/>
  <c r="C775" i="6"/>
  <c r="E775" i="6"/>
  <c r="B775" i="6"/>
  <c r="F775" i="6"/>
  <c r="D349" i="1"/>
  <c r="E349" i="1" s="1"/>
  <c r="F349" i="1" s="1"/>
  <c r="G349" i="1" s="1"/>
  <c r="I349" i="1" s="1"/>
  <c r="J349" i="1" s="1"/>
  <c r="B350" i="1" s="1"/>
  <c r="C349" i="1"/>
  <c r="K349" i="1"/>
  <c r="F776" i="6" l="1"/>
  <c r="E776" i="6"/>
  <c r="D776" i="6"/>
  <c r="G776" i="6"/>
  <c r="A777" i="6" s="1"/>
  <c r="C776" i="6"/>
  <c r="B776" i="6"/>
  <c r="L349" i="1"/>
  <c r="M349" i="1" s="1"/>
  <c r="P349" i="1"/>
  <c r="N349" i="1"/>
  <c r="D350" i="1"/>
  <c r="E350" i="1" s="1"/>
  <c r="C350" i="1"/>
  <c r="K350" i="1"/>
  <c r="G777" i="6" l="1"/>
  <c r="A778" i="6" s="1"/>
  <c r="C777" i="6"/>
  <c r="F777" i="6"/>
  <c r="B777" i="6"/>
  <c r="E777" i="6"/>
  <c r="D777" i="6"/>
  <c r="F350" i="1"/>
  <c r="L350" i="1"/>
  <c r="M350" i="1" s="1"/>
  <c r="D778" i="6" l="1"/>
  <c r="G778" i="6"/>
  <c r="A779" i="6" s="1"/>
  <c r="C778" i="6"/>
  <c r="F778" i="6"/>
  <c r="B778" i="6"/>
  <c r="E778" i="6"/>
  <c r="G350" i="1"/>
  <c r="I350" i="1" s="1"/>
  <c r="N350" i="1" s="1"/>
  <c r="P350" i="1" s="1"/>
  <c r="E779" i="6" l="1"/>
  <c r="D779" i="6"/>
  <c r="G779" i="6"/>
  <c r="A780" i="6" s="1"/>
  <c r="C779" i="6"/>
  <c r="B779" i="6"/>
  <c r="F779" i="6"/>
  <c r="J350" i="1"/>
  <c r="B351" i="1" s="1"/>
  <c r="F780" i="6" l="1"/>
  <c r="B780" i="6"/>
  <c r="E780" i="6"/>
  <c r="D780" i="6"/>
  <c r="G780" i="6"/>
  <c r="A781" i="6" s="1"/>
  <c r="C780" i="6"/>
  <c r="K351" i="1"/>
  <c r="D351" i="1"/>
  <c r="E351" i="1" s="1"/>
  <c r="L351" i="1" s="1"/>
  <c r="M351" i="1" s="1"/>
  <c r="C351" i="1"/>
  <c r="G781" i="6" l="1"/>
  <c r="A782" i="6" s="1"/>
  <c r="C781" i="6"/>
  <c r="F781" i="6"/>
  <c r="B781" i="6"/>
  <c r="E781" i="6"/>
  <c r="D781" i="6"/>
  <c r="P351" i="1"/>
  <c r="F351" i="1"/>
  <c r="G351" i="1" s="1"/>
  <c r="I351" i="1" s="1"/>
  <c r="N351" i="1" s="1"/>
  <c r="D782" i="6" l="1"/>
  <c r="G782" i="6"/>
  <c r="A783" i="6" s="1"/>
  <c r="C782" i="6"/>
  <c r="F782" i="6"/>
  <c r="B782" i="6"/>
  <c r="E782" i="6"/>
  <c r="J351" i="1"/>
  <c r="B352" i="1" s="1"/>
  <c r="E783" i="6" l="1"/>
  <c r="D783" i="6"/>
  <c r="G783" i="6"/>
  <c r="A784" i="6" s="1"/>
  <c r="C783" i="6"/>
  <c r="F783" i="6"/>
  <c r="B783" i="6"/>
  <c r="D352" i="1"/>
  <c r="E352" i="1" s="1"/>
  <c r="F352" i="1" s="1"/>
  <c r="G352" i="1" s="1"/>
  <c r="I352" i="1" s="1"/>
  <c r="J352" i="1" s="1"/>
  <c r="B353" i="1" s="1"/>
  <c r="C352" i="1"/>
  <c r="K352" i="1"/>
  <c r="F784" i="6" l="1"/>
  <c r="B784" i="6"/>
  <c r="E784" i="6"/>
  <c r="D784" i="6"/>
  <c r="G784" i="6"/>
  <c r="A785" i="6" s="1"/>
  <c r="C784" i="6"/>
  <c r="P352" i="1"/>
  <c r="L352" i="1"/>
  <c r="M352" i="1" s="1"/>
  <c r="N352" i="1"/>
  <c r="D353" i="1"/>
  <c r="E353" i="1" s="1"/>
  <c r="K353" i="1"/>
  <c r="C353" i="1"/>
  <c r="G785" i="6" l="1"/>
  <c r="A786" i="6" s="1"/>
  <c r="C785" i="6"/>
  <c r="F785" i="6"/>
  <c r="B785" i="6"/>
  <c r="E785" i="6"/>
  <c r="D785" i="6"/>
  <c r="P353" i="1"/>
  <c r="F353" i="1"/>
  <c r="L353" i="1"/>
  <c r="M353" i="1" s="1"/>
  <c r="D786" i="6" l="1"/>
  <c r="G786" i="6"/>
  <c r="A787" i="6" s="1"/>
  <c r="C786" i="6"/>
  <c r="F786" i="6"/>
  <c r="B786" i="6"/>
  <c r="E786" i="6"/>
  <c r="G353" i="1"/>
  <c r="I353" i="1" s="1"/>
  <c r="N353" i="1" s="1"/>
  <c r="E787" i="6" l="1"/>
  <c r="D787" i="6"/>
  <c r="G787" i="6"/>
  <c r="A788" i="6" s="1"/>
  <c r="C787" i="6"/>
  <c r="F787" i="6"/>
  <c r="B787" i="6"/>
  <c r="J353" i="1"/>
  <c r="B354" i="1" s="1"/>
  <c r="F788" i="6" l="1"/>
  <c r="B788" i="6"/>
  <c r="E788" i="6"/>
  <c r="D788" i="6"/>
  <c r="C788" i="6"/>
  <c r="G788" i="6"/>
  <c r="A789" i="6" s="1"/>
  <c r="C354" i="1"/>
  <c r="K354" i="1"/>
  <c r="D354" i="1"/>
  <c r="E354" i="1" s="1"/>
  <c r="L354" i="1" s="1"/>
  <c r="M354" i="1" s="1"/>
  <c r="G789" i="6" l="1"/>
  <c r="A790" i="6" s="1"/>
  <c r="C789" i="6"/>
  <c r="F789" i="6"/>
  <c r="B789" i="6"/>
  <c r="E789" i="6"/>
  <c r="D789" i="6"/>
  <c r="P354" i="1"/>
  <c r="F354" i="1"/>
  <c r="G354" i="1" s="1"/>
  <c r="I354" i="1" s="1"/>
  <c r="N354" i="1" s="1"/>
  <c r="D790" i="6" l="1"/>
  <c r="G790" i="6"/>
  <c r="A791" i="6" s="1"/>
  <c r="C790" i="6"/>
  <c r="F790" i="6"/>
  <c r="B790" i="6"/>
  <c r="E790" i="6"/>
  <c r="J354" i="1"/>
  <c r="B355" i="1" s="1"/>
  <c r="E791" i="6" l="1"/>
  <c r="D791" i="6"/>
  <c r="G791" i="6"/>
  <c r="A792" i="6" s="1"/>
  <c r="C791" i="6"/>
  <c r="F791" i="6"/>
  <c r="B791" i="6"/>
  <c r="D355" i="1"/>
  <c r="E355" i="1" s="1"/>
  <c r="F355" i="1" s="1"/>
  <c r="G355" i="1" s="1"/>
  <c r="I355" i="1" s="1"/>
  <c r="J355" i="1" s="1"/>
  <c r="B356" i="1" s="1"/>
  <c r="C355" i="1"/>
  <c r="K355" i="1"/>
  <c r="F792" i="6" l="1"/>
  <c r="B792" i="6"/>
  <c r="E792" i="6"/>
  <c r="D792" i="6"/>
  <c r="G792" i="6"/>
  <c r="A793" i="6" s="1"/>
  <c r="C792" i="6"/>
  <c r="P355" i="1"/>
  <c r="L355" i="1"/>
  <c r="M355" i="1" s="1"/>
  <c r="N355" i="1"/>
  <c r="D356" i="1"/>
  <c r="E356" i="1" s="1"/>
  <c r="L356" i="1" s="1"/>
  <c r="C356" i="1"/>
  <c r="K356" i="1"/>
  <c r="G793" i="6" l="1"/>
  <c r="A794" i="6" s="1"/>
  <c r="C793" i="6"/>
  <c r="F793" i="6"/>
  <c r="B793" i="6"/>
  <c r="E793" i="6"/>
  <c r="D793" i="6"/>
  <c r="P356" i="1"/>
  <c r="M356" i="1"/>
  <c r="F356" i="1"/>
  <c r="D794" i="6" l="1"/>
  <c r="G794" i="6"/>
  <c r="A795" i="6" s="1"/>
  <c r="C794" i="6"/>
  <c r="F794" i="6"/>
  <c r="B794" i="6"/>
  <c r="E794" i="6"/>
  <c r="G356" i="1"/>
  <c r="I356" i="1" s="1"/>
  <c r="N356" i="1" s="1"/>
  <c r="E795" i="6" l="1"/>
  <c r="D795" i="6"/>
  <c r="G795" i="6"/>
  <c r="A796" i="6" s="1"/>
  <c r="C795" i="6"/>
  <c r="B795" i="6"/>
  <c r="F795" i="6"/>
  <c r="J356" i="1"/>
  <c r="B357" i="1" s="1"/>
  <c r="F796" i="6" l="1"/>
  <c r="B796" i="6"/>
  <c r="E796" i="6"/>
  <c r="D796" i="6"/>
  <c r="G796" i="6"/>
  <c r="A797" i="6" s="1"/>
  <c r="C796" i="6"/>
  <c r="D357" i="1"/>
  <c r="E357" i="1" s="1"/>
  <c r="L357" i="1" s="1"/>
  <c r="M357" i="1" s="1"/>
  <c r="C357" i="1"/>
  <c r="K357" i="1"/>
  <c r="G797" i="6" l="1"/>
  <c r="A798" i="6" s="1"/>
  <c r="C797" i="6"/>
  <c r="F797" i="6"/>
  <c r="B797" i="6"/>
  <c r="E797" i="6"/>
  <c r="D797" i="6"/>
  <c r="F357" i="1"/>
  <c r="G357" i="1" s="1"/>
  <c r="I357" i="1" s="1"/>
  <c r="J357" i="1" s="1"/>
  <c r="B358" i="1" s="1"/>
  <c r="P357" i="1"/>
  <c r="D798" i="6" l="1"/>
  <c r="G798" i="6"/>
  <c r="A799" i="6" s="1"/>
  <c r="C798" i="6"/>
  <c r="F798" i="6"/>
  <c r="B798" i="6"/>
  <c r="E798" i="6"/>
  <c r="C358" i="1"/>
  <c r="D358" i="1"/>
  <c r="E358" i="1" s="1"/>
  <c r="L358" i="1" s="1"/>
  <c r="M358" i="1" s="1"/>
  <c r="N357" i="1"/>
  <c r="K358" i="1"/>
  <c r="E799" i="6" l="1"/>
  <c r="D799" i="6"/>
  <c r="G799" i="6"/>
  <c r="A800" i="6" s="1"/>
  <c r="C799" i="6"/>
  <c r="F799" i="6"/>
  <c r="B799" i="6"/>
  <c r="P358" i="1"/>
  <c r="F358" i="1"/>
  <c r="G358" i="1" s="1"/>
  <c r="I358" i="1" s="1"/>
  <c r="N358" i="1" s="1"/>
  <c r="F800" i="6" l="1"/>
  <c r="B800" i="6"/>
  <c r="E800" i="6"/>
  <c r="D800" i="6"/>
  <c r="G800" i="6"/>
  <c r="A801" i="6" s="1"/>
  <c r="C800" i="6"/>
  <c r="J358" i="1"/>
  <c r="B359" i="1" s="1"/>
  <c r="G801" i="6" l="1"/>
  <c r="A802" i="6" s="1"/>
  <c r="C801" i="6"/>
  <c r="F801" i="6"/>
  <c r="B801" i="6"/>
  <c r="E801" i="6"/>
  <c r="D801" i="6"/>
  <c r="D359" i="1"/>
  <c r="E359" i="1" s="1"/>
  <c r="F359" i="1" s="1"/>
  <c r="G359" i="1" s="1"/>
  <c r="I359" i="1" s="1"/>
  <c r="J359" i="1" s="1"/>
  <c r="B360" i="1" s="1"/>
  <c r="C359" i="1"/>
  <c r="K359" i="1"/>
  <c r="D802" i="6" l="1"/>
  <c r="G802" i="6"/>
  <c r="A803" i="6" s="1"/>
  <c r="C802" i="6"/>
  <c r="F802" i="6"/>
  <c r="B802" i="6"/>
  <c r="E802" i="6"/>
  <c r="P359" i="1"/>
  <c r="N359" i="1"/>
  <c r="L359" i="1"/>
  <c r="M359" i="1" s="1"/>
  <c r="D360" i="1"/>
  <c r="E360" i="1" s="1"/>
  <c r="C360" i="1"/>
  <c r="K360" i="1"/>
  <c r="E803" i="6" l="1"/>
  <c r="D803" i="6"/>
  <c r="G803" i="6"/>
  <c r="A804" i="6" s="1"/>
  <c r="C803" i="6"/>
  <c r="F803" i="6"/>
  <c r="B803" i="6"/>
  <c r="P360" i="1"/>
  <c r="F360" i="1"/>
  <c r="G360" i="1" s="1"/>
  <c r="I360" i="1" s="1"/>
  <c r="J360" i="1" s="1"/>
  <c r="B361" i="1" s="1"/>
  <c r="L360" i="1"/>
  <c r="M360" i="1" s="1"/>
  <c r="F804" i="6" l="1"/>
  <c r="B804" i="6"/>
  <c r="E804" i="6"/>
  <c r="D804" i="6"/>
  <c r="C804" i="6"/>
  <c r="G804" i="6"/>
  <c r="A805" i="6" s="1"/>
  <c r="N360" i="1"/>
  <c r="D361" i="1"/>
  <c r="E361" i="1" s="1"/>
  <c r="K361" i="1"/>
  <c r="C361" i="1"/>
  <c r="G805" i="6" l="1"/>
  <c r="A806" i="6" s="1"/>
  <c r="C805" i="6"/>
  <c r="F805" i="6"/>
  <c r="B805" i="6"/>
  <c r="E805" i="6"/>
  <c r="D805" i="6"/>
  <c r="P361" i="1"/>
  <c r="F361" i="1"/>
  <c r="L361" i="1"/>
  <c r="M361" i="1" s="1"/>
  <c r="D806" i="6" l="1"/>
  <c r="G806" i="6"/>
  <c r="A807" i="6" s="1"/>
  <c r="C806" i="6"/>
  <c r="F806" i="6"/>
  <c r="B806" i="6"/>
  <c r="E806" i="6"/>
  <c r="G361" i="1"/>
  <c r="I361" i="1" s="1"/>
  <c r="N361" i="1" s="1"/>
  <c r="E807" i="6" l="1"/>
  <c r="D807" i="6"/>
  <c r="G807" i="6"/>
  <c r="A808" i="6" s="1"/>
  <c r="C807" i="6"/>
  <c r="F807" i="6"/>
  <c r="B807" i="6"/>
  <c r="J361" i="1"/>
  <c r="B362" i="1" s="1"/>
  <c r="F808" i="6" l="1"/>
  <c r="B808" i="6"/>
  <c r="E808" i="6"/>
  <c r="D808" i="6"/>
  <c r="G808" i="6"/>
  <c r="A809" i="6" s="1"/>
  <c r="C808" i="6"/>
  <c r="D362" i="1"/>
  <c r="E362" i="1" s="1"/>
  <c r="F362" i="1" s="1"/>
  <c r="C362" i="1"/>
  <c r="K362" i="1"/>
  <c r="G809" i="6" l="1"/>
  <c r="A810" i="6" s="1"/>
  <c r="C809" i="6"/>
  <c r="F809" i="6"/>
  <c r="B809" i="6"/>
  <c r="E809" i="6"/>
  <c r="D809" i="6"/>
  <c r="L362" i="1"/>
  <c r="M362" i="1" s="1"/>
  <c r="G362" i="1"/>
  <c r="I362" i="1" s="1"/>
  <c r="N362" i="1" s="1"/>
  <c r="P362" i="1" s="1"/>
  <c r="D810" i="6" l="1"/>
  <c r="G810" i="6"/>
  <c r="A811" i="6" s="1"/>
  <c r="C810" i="6"/>
  <c r="F810" i="6"/>
  <c r="B810" i="6"/>
  <c r="E810" i="6"/>
  <c r="J362" i="1"/>
  <c r="B363" i="1" s="1"/>
  <c r="E811" i="6" l="1"/>
  <c r="D811" i="6"/>
  <c r="G811" i="6"/>
  <c r="A812" i="6" s="1"/>
  <c r="C811" i="6"/>
  <c r="B811" i="6"/>
  <c r="F811" i="6"/>
  <c r="D363" i="1"/>
  <c r="E363" i="1" s="1"/>
  <c r="F363" i="1" s="1"/>
  <c r="G363" i="1" s="1"/>
  <c r="I363" i="1" s="1"/>
  <c r="J363" i="1" s="1"/>
  <c r="B364" i="1" s="1"/>
  <c r="C363" i="1"/>
  <c r="K363" i="1"/>
  <c r="F812" i="6" l="1"/>
  <c r="B812" i="6"/>
  <c r="E812" i="6"/>
  <c r="D812" i="6"/>
  <c r="G812" i="6"/>
  <c r="A813" i="6" s="1"/>
  <c r="C812" i="6"/>
  <c r="L363" i="1"/>
  <c r="M363" i="1" s="1"/>
  <c r="P363" i="1"/>
  <c r="N363" i="1"/>
  <c r="D364" i="1"/>
  <c r="E364" i="1" s="1"/>
  <c r="C364" i="1"/>
  <c r="K364" i="1"/>
  <c r="G813" i="6" l="1"/>
  <c r="A814" i="6" s="1"/>
  <c r="C813" i="6"/>
  <c r="F813" i="6"/>
  <c r="B813" i="6"/>
  <c r="E813" i="6"/>
  <c r="D813" i="6"/>
  <c r="P364" i="1"/>
  <c r="L364" i="1"/>
  <c r="M364" i="1" s="1"/>
  <c r="F364" i="1"/>
  <c r="D814" i="6" l="1"/>
  <c r="G814" i="6"/>
  <c r="A815" i="6" s="1"/>
  <c r="C814" i="6"/>
  <c r="F814" i="6"/>
  <c r="B814" i="6"/>
  <c r="E814" i="6"/>
  <c r="G364" i="1"/>
  <c r="I364" i="1" s="1"/>
  <c r="N364" i="1" s="1"/>
  <c r="E815" i="6" l="1"/>
  <c r="D815" i="6"/>
  <c r="G815" i="6"/>
  <c r="A816" i="6" s="1"/>
  <c r="C815" i="6"/>
  <c r="F815" i="6"/>
  <c r="B815" i="6"/>
  <c r="J364" i="1"/>
  <c r="B365" i="1" s="1"/>
  <c r="F816" i="6" l="1"/>
  <c r="B816" i="6"/>
  <c r="E816" i="6"/>
  <c r="D816" i="6"/>
  <c r="G816" i="6"/>
  <c r="A817" i="6" s="1"/>
  <c r="C816" i="6"/>
  <c r="D365" i="1"/>
  <c r="E365" i="1" s="1"/>
  <c r="L365" i="1" s="1"/>
  <c r="M365" i="1" s="1"/>
  <c r="K365" i="1"/>
  <c r="C365" i="1"/>
  <c r="G817" i="6" l="1"/>
  <c r="A818" i="6" s="1"/>
  <c r="C817" i="6"/>
  <c r="F817" i="6"/>
  <c r="B817" i="6"/>
  <c r="E817" i="6"/>
  <c r="D817" i="6"/>
  <c r="F365" i="1"/>
  <c r="G365" i="1" s="1"/>
  <c r="I365" i="1" s="1"/>
  <c r="N365" i="1" s="1"/>
  <c r="P365" i="1"/>
  <c r="D818" i="6" l="1"/>
  <c r="G818" i="6"/>
  <c r="A819" i="6" s="1"/>
  <c r="C818" i="6"/>
  <c r="F818" i="6"/>
  <c r="B818" i="6"/>
  <c r="E818" i="6"/>
  <c r="J365" i="1"/>
  <c r="B366" i="1" s="1"/>
  <c r="E819" i="6" l="1"/>
  <c r="D819" i="6"/>
  <c r="G819" i="6"/>
  <c r="A820" i="6" s="1"/>
  <c r="C819" i="6"/>
  <c r="F819" i="6"/>
  <c r="B819" i="6"/>
  <c r="D366" i="1"/>
  <c r="E366" i="1" s="1"/>
  <c r="F366" i="1" s="1"/>
  <c r="C366" i="1"/>
  <c r="K366" i="1"/>
  <c r="F820" i="6" l="1"/>
  <c r="B820" i="6"/>
  <c r="E820" i="6"/>
  <c r="D820" i="6"/>
  <c r="C820" i="6"/>
  <c r="G820" i="6"/>
  <c r="A821" i="6" s="1"/>
  <c r="L366" i="1"/>
  <c r="M366" i="1" s="1"/>
  <c r="P366" i="1"/>
  <c r="G366" i="1"/>
  <c r="I366" i="1" s="1"/>
  <c r="N366" i="1" s="1"/>
  <c r="G821" i="6" l="1"/>
  <c r="A822" i="6" s="1"/>
  <c r="C821" i="6"/>
  <c r="F821" i="6"/>
  <c r="B821" i="6"/>
  <c r="E821" i="6"/>
  <c r="D821" i="6"/>
  <c r="J366" i="1"/>
  <c r="B367" i="1" s="1"/>
  <c r="D822" i="6" l="1"/>
  <c r="G822" i="6"/>
  <c r="A823" i="6" s="1"/>
  <c r="C822" i="6"/>
  <c r="F822" i="6"/>
  <c r="B822" i="6"/>
  <c r="E822" i="6"/>
  <c r="D367" i="1"/>
  <c r="E367" i="1" s="1"/>
  <c r="F367" i="1" s="1"/>
  <c r="K367" i="1"/>
  <c r="C367" i="1"/>
  <c r="E823" i="6" l="1"/>
  <c r="D823" i="6"/>
  <c r="G823" i="6"/>
  <c r="A824" i="6" s="1"/>
  <c r="C823" i="6"/>
  <c r="F823" i="6"/>
  <c r="B823" i="6"/>
  <c r="L367" i="1"/>
  <c r="M367" i="1" s="1"/>
  <c r="P367" i="1"/>
  <c r="G367" i="1"/>
  <c r="I367" i="1" s="1"/>
  <c r="N367" i="1" s="1"/>
  <c r="F824" i="6" l="1"/>
  <c r="B824" i="6"/>
  <c r="E824" i="6"/>
  <c r="D824" i="6"/>
  <c r="G824" i="6"/>
  <c r="A825" i="6" s="1"/>
  <c r="C824" i="6"/>
  <c r="J367" i="1"/>
  <c r="B368" i="1" s="1"/>
  <c r="G825" i="6" l="1"/>
  <c r="A826" i="6" s="1"/>
  <c r="C825" i="6"/>
  <c r="F825" i="6"/>
  <c r="B825" i="6"/>
  <c r="E825" i="6"/>
  <c r="D825" i="6"/>
  <c r="D368" i="1"/>
  <c r="E368" i="1" s="1"/>
  <c r="F368" i="1" s="1"/>
  <c r="G368" i="1" s="1"/>
  <c r="I368" i="1" s="1"/>
  <c r="J368" i="1" s="1"/>
  <c r="B369" i="1" s="1"/>
  <c r="C368" i="1"/>
  <c r="K368" i="1"/>
  <c r="D826" i="6" l="1"/>
  <c r="G826" i="6"/>
  <c r="A827" i="6" s="1"/>
  <c r="C826" i="6"/>
  <c r="F826" i="6"/>
  <c r="B826" i="6"/>
  <c r="E826" i="6"/>
  <c r="L368" i="1"/>
  <c r="M368" i="1" s="1"/>
  <c r="P368" i="1"/>
  <c r="N368" i="1"/>
  <c r="D369" i="1"/>
  <c r="E369" i="1" s="1"/>
  <c r="L369" i="1" s="1"/>
  <c r="K369" i="1"/>
  <c r="C369" i="1"/>
  <c r="E827" i="6" l="1"/>
  <c r="D827" i="6"/>
  <c r="G827" i="6"/>
  <c r="A828" i="6" s="1"/>
  <c r="C827" i="6"/>
  <c r="B827" i="6"/>
  <c r="F827" i="6"/>
  <c r="M369" i="1"/>
  <c r="P369" i="1"/>
  <c r="F369" i="1"/>
  <c r="F828" i="6" l="1"/>
  <c r="B828" i="6"/>
  <c r="E828" i="6"/>
  <c r="D828" i="6"/>
  <c r="G828" i="6"/>
  <c r="A829" i="6" s="1"/>
  <c r="C828" i="6"/>
  <c r="G369" i="1"/>
  <c r="I369" i="1" s="1"/>
  <c r="N369" i="1" s="1"/>
  <c r="G829" i="6" l="1"/>
  <c r="A830" i="6" s="1"/>
  <c r="C829" i="6"/>
  <c r="F829" i="6"/>
  <c r="B829" i="6"/>
  <c r="E829" i="6"/>
  <c r="D829" i="6"/>
  <c r="J369" i="1"/>
  <c r="B370" i="1" s="1"/>
  <c r="D830" i="6" l="1"/>
  <c r="G830" i="6"/>
  <c r="A831" i="6" s="1"/>
  <c r="C830" i="6"/>
  <c r="F830" i="6"/>
  <c r="B830" i="6"/>
  <c r="E830" i="6"/>
  <c r="D370" i="1"/>
  <c r="E370" i="1" s="1"/>
  <c r="F370" i="1" s="1"/>
  <c r="K370" i="1"/>
  <c r="C370" i="1"/>
  <c r="E831" i="6" l="1"/>
  <c r="D831" i="6"/>
  <c r="G831" i="6"/>
  <c r="A832" i="6" s="1"/>
  <c r="C831" i="6"/>
  <c r="F831" i="6"/>
  <c r="B831" i="6"/>
  <c r="L370" i="1"/>
  <c r="M370" i="1" s="1"/>
  <c r="P370" i="1"/>
  <c r="G370" i="1"/>
  <c r="I370" i="1" s="1"/>
  <c r="N370" i="1" s="1"/>
  <c r="F832" i="6" l="1"/>
  <c r="B832" i="6"/>
  <c r="E832" i="6"/>
  <c r="D832" i="6"/>
  <c r="G832" i="6"/>
  <c r="A833" i="6" s="1"/>
  <c r="C832" i="6"/>
  <c r="J370" i="1"/>
  <c r="B371" i="1" s="1"/>
  <c r="G833" i="6" l="1"/>
  <c r="A834" i="6" s="1"/>
  <c r="C833" i="6"/>
  <c r="F833" i="6"/>
  <c r="B833" i="6"/>
  <c r="E833" i="6"/>
  <c r="D833" i="6"/>
  <c r="D371" i="1"/>
  <c r="E371" i="1" s="1"/>
  <c r="F371" i="1" s="1"/>
  <c r="G371" i="1" s="1"/>
  <c r="I371" i="1" s="1"/>
  <c r="J371" i="1" s="1"/>
  <c r="B372" i="1" s="1"/>
  <c r="C371" i="1"/>
  <c r="K371" i="1"/>
  <c r="D834" i="6" l="1"/>
  <c r="G834" i="6"/>
  <c r="A835" i="6" s="1"/>
  <c r="C834" i="6"/>
  <c r="F834" i="6"/>
  <c r="B834" i="6"/>
  <c r="E834" i="6"/>
  <c r="L371" i="1"/>
  <c r="M371" i="1" s="1"/>
  <c r="P371" i="1"/>
  <c r="N371" i="1"/>
  <c r="C372" i="1"/>
  <c r="K372" i="1"/>
  <c r="D372" i="1"/>
  <c r="E372" i="1" s="1"/>
  <c r="E835" i="6" l="1"/>
  <c r="D835" i="6"/>
  <c r="G835" i="6"/>
  <c r="A836" i="6" s="1"/>
  <c r="C835" i="6"/>
  <c r="F835" i="6"/>
  <c r="B835" i="6"/>
  <c r="P372" i="1"/>
  <c r="L372" i="1"/>
  <c r="M372" i="1" s="1"/>
  <c r="F372" i="1"/>
  <c r="F836" i="6" l="1"/>
  <c r="B836" i="6"/>
  <c r="E836" i="6"/>
  <c r="D836" i="6"/>
  <c r="C836" i="6"/>
  <c r="G836" i="6"/>
  <c r="A837" i="6" s="1"/>
  <c r="G372" i="1"/>
  <c r="I372" i="1" s="1"/>
  <c r="N372" i="1" s="1"/>
  <c r="G837" i="6" l="1"/>
  <c r="A838" i="6" s="1"/>
  <c r="C837" i="6"/>
  <c r="F837" i="6"/>
  <c r="B837" i="6"/>
  <c r="E837" i="6"/>
  <c r="D837" i="6"/>
  <c r="J372" i="1"/>
  <c r="B373" i="1" s="1"/>
  <c r="D838" i="6" l="1"/>
  <c r="G838" i="6"/>
  <c r="A839" i="6" s="1"/>
  <c r="C838" i="6"/>
  <c r="F838" i="6"/>
  <c r="B838" i="6"/>
  <c r="E838" i="6"/>
  <c r="D373" i="1"/>
  <c r="E373" i="1" s="1"/>
  <c r="L373" i="1" s="1"/>
  <c r="M373" i="1" s="1"/>
  <c r="K373" i="1"/>
  <c r="C373" i="1"/>
  <c r="E839" i="6" l="1"/>
  <c r="D839" i="6"/>
  <c r="G839" i="6"/>
  <c r="A840" i="6" s="1"/>
  <c r="C839" i="6"/>
  <c r="F839" i="6"/>
  <c r="B839" i="6"/>
  <c r="F373" i="1"/>
  <c r="G373" i="1" s="1"/>
  <c r="I373" i="1" s="1"/>
  <c r="N373" i="1" s="1"/>
  <c r="P373" i="1"/>
  <c r="F840" i="6" l="1"/>
  <c r="B840" i="6"/>
  <c r="E840" i="6"/>
  <c r="D840" i="6"/>
  <c r="G840" i="6"/>
  <c r="A841" i="6" s="1"/>
  <c r="C840" i="6"/>
  <c r="J373" i="1"/>
  <c r="B374" i="1" s="1"/>
  <c r="G841" i="6" l="1"/>
  <c r="A842" i="6" s="1"/>
  <c r="C841" i="6"/>
  <c r="F841" i="6"/>
  <c r="B841" i="6"/>
  <c r="E841" i="6"/>
  <c r="D841" i="6"/>
  <c r="D374" i="1"/>
  <c r="E374" i="1" s="1"/>
  <c r="F374" i="1" s="1"/>
  <c r="K374" i="1"/>
  <c r="C374" i="1"/>
  <c r="D842" i="6" l="1"/>
  <c r="G842" i="6"/>
  <c r="A843" i="6" s="1"/>
  <c r="C842" i="6"/>
  <c r="F842" i="6"/>
  <c r="B842" i="6"/>
  <c r="E842" i="6"/>
  <c r="L374" i="1"/>
  <c r="M374" i="1" s="1"/>
  <c r="G374" i="1"/>
  <c r="I374" i="1" s="1"/>
  <c r="N374" i="1" s="1"/>
  <c r="P374" i="1" s="1"/>
  <c r="E843" i="6" l="1"/>
  <c r="D843" i="6"/>
  <c r="G843" i="6"/>
  <c r="A844" i="6" s="1"/>
  <c r="C843" i="6"/>
  <c r="B843" i="6"/>
  <c r="F843" i="6"/>
  <c r="J374" i="1"/>
  <c r="B375" i="1" s="1"/>
  <c r="F844" i="6" l="1"/>
  <c r="B844" i="6"/>
  <c r="E844" i="6"/>
  <c r="D844" i="6"/>
  <c r="G844" i="6"/>
  <c r="A845" i="6" s="1"/>
  <c r="C844" i="6"/>
  <c r="D375" i="1"/>
  <c r="E375" i="1" s="1"/>
  <c r="F375" i="1" s="1"/>
  <c r="K375" i="1"/>
  <c r="C375" i="1"/>
  <c r="G845" i="6" l="1"/>
  <c r="A846" i="6" s="1"/>
  <c r="C845" i="6"/>
  <c r="F845" i="6"/>
  <c r="B845" i="6"/>
  <c r="E845" i="6"/>
  <c r="D845" i="6"/>
  <c r="L375" i="1"/>
  <c r="M375" i="1" s="1"/>
  <c r="P375" i="1"/>
  <c r="G375" i="1"/>
  <c r="I375" i="1" s="1"/>
  <c r="N375" i="1" s="1"/>
  <c r="D846" i="6" l="1"/>
  <c r="G846" i="6"/>
  <c r="A847" i="6" s="1"/>
  <c r="C846" i="6"/>
  <c r="F846" i="6"/>
  <c r="B846" i="6"/>
  <c r="E846" i="6"/>
  <c r="J375" i="1"/>
  <c r="B376" i="1" s="1"/>
  <c r="E847" i="6" l="1"/>
  <c r="D847" i="6"/>
  <c r="G847" i="6"/>
  <c r="A848" i="6" s="1"/>
  <c r="C847" i="6"/>
  <c r="F847" i="6"/>
  <c r="B847" i="6"/>
  <c r="C376" i="1"/>
  <c r="K376" i="1"/>
  <c r="D376" i="1"/>
  <c r="E376" i="1" s="1"/>
  <c r="L376" i="1" s="1"/>
  <c r="M376" i="1" s="1"/>
  <c r="F848" i="6" l="1"/>
  <c r="B848" i="6"/>
  <c r="E848" i="6"/>
  <c r="D848" i="6"/>
  <c r="G848" i="6"/>
  <c r="A849" i="6" s="1"/>
  <c r="C848" i="6"/>
  <c r="P376" i="1"/>
  <c r="F376" i="1"/>
  <c r="G376" i="1" s="1"/>
  <c r="I376" i="1" s="1"/>
  <c r="N376" i="1" s="1"/>
  <c r="G849" i="6" l="1"/>
  <c r="A850" i="6" s="1"/>
  <c r="C849" i="6"/>
  <c r="F849" i="6"/>
  <c r="B849" i="6"/>
  <c r="E849" i="6"/>
  <c r="D849" i="6"/>
  <c r="J376" i="1"/>
  <c r="B377" i="1" s="1"/>
  <c r="D850" i="6" l="1"/>
  <c r="G850" i="6"/>
  <c r="A851" i="6" s="1"/>
  <c r="C850" i="6"/>
  <c r="F850" i="6"/>
  <c r="B850" i="6"/>
  <c r="E850" i="6"/>
  <c r="C377" i="1"/>
  <c r="D377" i="1"/>
  <c r="E377" i="1" s="1"/>
  <c r="F377" i="1" s="1"/>
  <c r="G377" i="1" s="1"/>
  <c r="I377" i="1" s="1"/>
  <c r="J377" i="1" s="1"/>
  <c r="B378" i="1" s="1"/>
  <c r="K377" i="1"/>
  <c r="E851" i="6" l="1"/>
  <c r="D851" i="6"/>
  <c r="G851" i="6"/>
  <c r="A852" i="6" s="1"/>
  <c r="C851" i="6"/>
  <c r="F851" i="6"/>
  <c r="B851" i="6"/>
  <c r="P377" i="1"/>
  <c r="N377" i="1"/>
  <c r="L377" i="1"/>
  <c r="M377" i="1" s="1"/>
  <c r="K378" i="1"/>
  <c r="D378" i="1"/>
  <c r="E378" i="1" s="1"/>
  <c r="C378" i="1"/>
  <c r="F852" i="6" l="1"/>
  <c r="B852" i="6"/>
  <c r="E852" i="6"/>
  <c r="D852" i="6"/>
  <c r="C852" i="6"/>
  <c r="G852" i="6"/>
  <c r="A853" i="6" s="1"/>
  <c r="P378" i="1"/>
  <c r="L378" i="1"/>
  <c r="M378" i="1" s="1"/>
  <c r="F378" i="1"/>
  <c r="G853" i="6" l="1"/>
  <c r="A854" i="6" s="1"/>
  <c r="C853" i="6"/>
  <c r="F853" i="6"/>
  <c r="B853" i="6"/>
  <c r="E853" i="6"/>
  <c r="D853" i="6"/>
  <c r="G378" i="1"/>
  <c r="I378" i="1" s="1"/>
  <c r="N378" i="1" s="1"/>
  <c r="D854" i="6" l="1"/>
  <c r="G854" i="6"/>
  <c r="A855" i="6" s="1"/>
  <c r="C854" i="6"/>
  <c r="F854" i="6"/>
  <c r="B854" i="6"/>
  <c r="E854" i="6"/>
  <c r="J378" i="1"/>
  <c r="B379" i="1" s="1"/>
  <c r="E855" i="6" l="1"/>
  <c r="D855" i="6"/>
  <c r="G855" i="6"/>
  <c r="A856" i="6" s="1"/>
  <c r="C855" i="6"/>
  <c r="F855" i="6"/>
  <c r="B855" i="6"/>
  <c r="K379" i="1"/>
  <c r="P379" i="1" s="1"/>
  <c r="D379" i="1"/>
  <c r="E379" i="1" s="1"/>
  <c r="L379" i="1" s="1"/>
  <c r="M379" i="1" s="1"/>
  <c r="C379" i="1"/>
  <c r="F856" i="6" l="1"/>
  <c r="B856" i="6"/>
  <c r="E856" i="6"/>
  <c r="D856" i="6"/>
  <c r="G856" i="6"/>
  <c r="A857" i="6" s="1"/>
  <c r="C856" i="6"/>
  <c r="F379" i="1"/>
  <c r="G379" i="1" s="1"/>
  <c r="I379" i="1" s="1"/>
  <c r="N379" i="1" s="1"/>
  <c r="G857" i="6" l="1"/>
  <c r="A858" i="6" s="1"/>
  <c r="C857" i="6"/>
  <c r="F857" i="6"/>
  <c r="B857" i="6"/>
  <c r="E857" i="6"/>
  <c r="D857" i="6"/>
  <c r="J379" i="1"/>
  <c r="B380" i="1" s="1"/>
  <c r="D858" i="6" l="1"/>
  <c r="G858" i="6"/>
  <c r="A859" i="6" s="1"/>
  <c r="C858" i="6"/>
  <c r="F858" i="6"/>
  <c r="B858" i="6"/>
  <c r="E858" i="6"/>
  <c r="D380" i="1"/>
  <c r="E380" i="1" s="1"/>
  <c r="F380" i="1" s="1"/>
  <c r="K380" i="1"/>
  <c r="C380" i="1"/>
  <c r="E859" i="6" l="1"/>
  <c r="D859" i="6"/>
  <c r="G859" i="6"/>
  <c r="A860" i="6" s="1"/>
  <c r="C859" i="6"/>
  <c r="B859" i="6"/>
  <c r="F859" i="6"/>
  <c r="L380" i="1"/>
  <c r="M380" i="1" s="1"/>
  <c r="P380" i="1"/>
  <c r="G380" i="1"/>
  <c r="I380" i="1" s="1"/>
  <c r="N380" i="1" s="1"/>
  <c r="F860" i="6" l="1"/>
  <c r="B860" i="6"/>
  <c r="E860" i="6"/>
  <c r="D860" i="6"/>
  <c r="G860" i="6"/>
  <c r="A861" i="6" s="1"/>
  <c r="C860" i="6"/>
  <c r="J380" i="1"/>
  <c r="B381" i="1" s="1"/>
  <c r="G861" i="6" l="1"/>
  <c r="A862" i="6" s="1"/>
  <c r="C861" i="6"/>
  <c r="F861" i="6"/>
  <c r="B861" i="6"/>
  <c r="E861" i="6"/>
  <c r="D861" i="6"/>
  <c r="C381" i="1"/>
  <c r="D381" i="1"/>
  <c r="E381" i="1" s="1"/>
  <c r="L381" i="1" s="1"/>
  <c r="M381" i="1" s="1"/>
  <c r="K381" i="1"/>
  <c r="D862" i="6" l="1"/>
  <c r="G862" i="6"/>
  <c r="A863" i="6" s="1"/>
  <c r="C862" i="6"/>
  <c r="F862" i="6"/>
  <c r="B862" i="6"/>
  <c r="E862" i="6"/>
  <c r="P381" i="1"/>
  <c r="F381" i="1"/>
  <c r="G381" i="1" s="1"/>
  <c r="I381" i="1" s="1"/>
  <c r="N381" i="1" s="1"/>
  <c r="E863" i="6" l="1"/>
  <c r="D863" i="6"/>
  <c r="G863" i="6"/>
  <c r="A864" i="6" s="1"/>
  <c r="C863" i="6"/>
  <c r="F863" i="6"/>
  <c r="B863" i="6"/>
  <c r="J381" i="1"/>
  <c r="B382" i="1" s="1"/>
  <c r="F864" i="6" l="1"/>
  <c r="B864" i="6"/>
  <c r="E864" i="6"/>
  <c r="D864" i="6"/>
  <c r="G864" i="6"/>
  <c r="A865" i="6" s="1"/>
  <c r="C864" i="6"/>
  <c r="D382" i="1"/>
  <c r="E382" i="1" s="1"/>
  <c r="F382" i="1" s="1"/>
  <c r="K382" i="1"/>
  <c r="C382" i="1"/>
  <c r="G865" i="6" l="1"/>
  <c r="A866" i="6" s="1"/>
  <c r="C865" i="6"/>
  <c r="F865" i="6"/>
  <c r="B865" i="6"/>
  <c r="E865" i="6"/>
  <c r="D865" i="6"/>
  <c r="L382" i="1"/>
  <c r="M382" i="1" s="1"/>
  <c r="P382" i="1"/>
  <c r="G382" i="1"/>
  <c r="I382" i="1" s="1"/>
  <c r="N382" i="1" s="1"/>
  <c r="D866" i="6" l="1"/>
  <c r="G866" i="6"/>
  <c r="A867" i="6" s="1"/>
  <c r="C866" i="6"/>
  <c r="F866" i="6"/>
  <c r="B866" i="6"/>
  <c r="E866" i="6"/>
  <c r="J382" i="1"/>
  <c r="B383" i="1" s="1"/>
  <c r="E867" i="6" l="1"/>
  <c r="D867" i="6"/>
  <c r="G867" i="6"/>
  <c r="A868" i="6" s="1"/>
  <c r="C867" i="6"/>
  <c r="F867" i="6"/>
  <c r="B867" i="6"/>
  <c r="K383" i="1"/>
  <c r="P383" i="1" s="1"/>
  <c r="D383" i="1"/>
  <c r="E383" i="1" s="1"/>
  <c r="L383" i="1" s="1"/>
  <c r="M383" i="1" s="1"/>
  <c r="C383" i="1"/>
  <c r="F868" i="6" l="1"/>
  <c r="B868" i="6"/>
  <c r="E868" i="6"/>
  <c r="D868" i="6"/>
  <c r="C868" i="6"/>
  <c r="G868" i="6"/>
  <c r="A869" i="6" s="1"/>
  <c r="F383" i="1"/>
  <c r="G383" i="1" s="1"/>
  <c r="I383" i="1" s="1"/>
  <c r="N383" i="1" s="1"/>
  <c r="G869" i="6" l="1"/>
  <c r="A870" i="6" s="1"/>
  <c r="C869" i="6"/>
  <c r="F869" i="6"/>
  <c r="B869" i="6"/>
  <c r="E869" i="6"/>
  <c r="D869" i="6"/>
  <c r="J383" i="1"/>
  <c r="B384" i="1" s="1"/>
  <c r="D870" i="6" l="1"/>
  <c r="G870" i="6"/>
  <c r="A871" i="6" s="1"/>
  <c r="C870" i="6"/>
  <c r="F870" i="6"/>
  <c r="B870" i="6"/>
  <c r="E870" i="6"/>
  <c r="D384" i="1"/>
  <c r="E384" i="1" s="1"/>
  <c r="L384" i="1" s="1"/>
  <c r="M384" i="1" s="1"/>
  <c r="C384" i="1"/>
  <c r="K384" i="1"/>
  <c r="E871" i="6" l="1"/>
  <c r="D871" i="6"/>
  <c r="G871" i="6"/>
  <c r="A872" i="6" s="1"/>
  <c r="C871" i="6"/>
  <c r="F871" i="6"/>
  <c r="B871" i="6"/>
  <c r="F384" i="1"/>
  <c r="G384" i="1" s="1"/>
  <c r="I384" i="1" s="1"/>
  <c r="N384" i="1" s="1"/>
  <c r="P384" i="1"/>
  <c r="F872" i="6" l="1"/>
  <c r="B872" i="6"/>
  <c r="E872" i="6"/>
  <c r="D872" i="6"/>
  <c r="G872" i="6"/>
  <c r="A873" i="6" s="1"/>
  <c r="C872" i="6"/>
  <c r="J384" i="1"/>
  <c r="B385" i="1" s="1"/>
  <c r="G873" i="6" l="1"/>
  <c r="A874" i="6" s="1"/>
  <c r="C873" i="6"/>
  <c r="F873" i="6"/>
  <c r="B873" i="6"/>
  <c r="E873" i="6"/>
  <c r="D873" i="6"/>
  <c r="D385" i="1"/>
  <c r="E385" i="1" s="1"/>
  <c r="L385" i="1" s="1"/>
  <c r="M385" i="1" s="1"/>
  <c r="K385" i="1"/>
  <c r="C385" i="1"/>
  <c r="D874" i="6" l="1"/>
  <c r="G874" i="6"/>
  <c r="A875" i="6" s="1"/>
  <c r="C874" i="6"/>
  <c r="F874" i="6"/>
  <c r="B874" i="6"/>
  <c r="E874" i="6"/>
  <c r="F385" i="1"/>
  <c r="G385" i="1" s="1"/>
  <c r="I385" i="1" s="1"/>
  <c r="N385" i="1" s="1"/>
  <c r="P385" i="1"/>
  <c r="E875" i="6" l="1"/>
  <c r="D875" i="6"/>
  <c r="G875" i="6"/>
  <c r="A876" i="6" s="1"/>
  <c r="C875" i="6"/>
  <c r="B875" i="6"/>
  <c r="F875" i="6"/>
  <c r="J385" i="1"/>
  <c r="B386" i="1" s="1"/>
  <c r="F876" i="6" l="1"/>
  <c r="B876" i="6"/>
  <c r="E876" i="6"/>
  <c r="D876" i="6"/>
  <c r="G876" i="6"/>
  <c r="A877" i="6" s="1"/>
  <c r="C876" i="6"/>
  <c r="C386" i="1"/>
  <c r="K386" i="1"/>
  <c r="D386" i="1"/>
  <c r="E386" i="1" s="1"/>
  <c r="L386" i="1" s="1"/>
  <c r="M386" i="1" s="1"/>
  <c r="G877" i="6" l="1"/>
  <c r="A878" i="6" s="1"/>
  <c r="C877" i="6"/>
  <c r="F877" i="6"/>
  <c r="B877" i="6"/>
  <c r="E877" i="6"/>
  <c r="D877" i="6"/>
  <c r="F386" i="1"/>
  <c r="G386" i="1" s="1"/>
  <c r="I386" i="1" s="1"/>
  <c r="N386" i="1" s="1"/>
  <c r="P386" i="1" s="1"/>
  <c r="D878" i="6" l="1"/>
  <c r="G878" i="6"/>
  <c r="A879" i="6" s="1"/>
  <c r="C878" i="6"/>
  <c r="F878" i="6"/>
  <c r="B878" i="6"/>
  <c r="E878" i="6"/>
  <c r="J386" i="1"/>
  <c r="B387" i="1" s="1"/>
  <c r="E879" i="6" l="1"/>
  <c r="D879" i="6"/>
  <c r="G879" i="6"/>
  <c r="A880" i="6" s="1"/>
  <c r="C879" i="6"/>
  <c r="F879" i="6"/>
  <c r="B879" i="6"/>
  <c r="D387" i="1"/>
  <c r="E387" i="1" s="1"/>
  <c r="L387" i="1" s="1"/>
  <c r="M387" i="1" s="1"/>
  <c r="C387" i="1"/>
  <c r="K387" i="1"/>
  <c r="F880" i="6" l="1"/>
  <c r="B880" i="6"/>
  <c r="E880" i="6"/>
  <c r="D880" i="6"/>
  <c r="G880" i="6"/>
  <c r="A881" i="6" s="1"/>
  <c r="C880" i="6"/>
  <c r="F387" i="1"/>
  <c r="G387" i="1" s="1"/>
  <c r="I387" i="1" s="1"/>
  <c r="J387" i="1" s="1"/>
  <c r="B388" i="1" s="1"/>
  <c r="P387" i="1"/>
  <c r="G881" i="6" l="1"/>
  <c r="A882" i="6" s="1"/>
  <c r="C881" i="6"/>
  <c r="F881" i="6"/>
  <c r="B881" i="6"/>
  <c r="E881" i="6"/>
  <c r="D881" i="6"/>
  <c r="K388" i="1"/>
  <c r="N387" i="1"/>
  <c r="C388" i="1"/>
  <c r="D388" i="1"/>
  <c r="E388" i="1" s="1"/>
  <c r="L388" i="1" s="1"/>
  <c r="M388" i="1" s="1"/>
  <c r="D882" i="6" l="1"/>
  <c r="G882" i="6"/>
  <c r="A883" i="6" s="1"/>
  <c r="C882" i="6"/>
  <c r="F882" i="6"/>
  <c r="B882" i="6"/>
  <c r="E882" i="6"/>
  <c r="P388" i="1"/>
  <c r="F388" i="1"/>
  <c r="G388" i="1" s="1"/>
  <c r="I388" i="1" s="1"/>
  <c r="N388" i="1" s="1"/>
  <c r="E883" i="6" l="1"/>
  <c r="D883" i="6"/>
  <c r="G883" i="6"/>
  <c r="A884" i="6" s="1"/>
  <c r="C883" i="6"/>
  <c r="F883" i="6"/>
  <c r="B883" i="6"/>
  <c r="J388" i="1"/>
  <c r="B389" i="1" s="1"/>
  <c r="F884" i="6" l="1"/>
  <c r="B884" i="6"/>
  <c r="E884" i="6"/>
  <c r="D884" i="6"/>
  <c r="C884" i="6"/>
  <c r="G884" i="6"/>
  <c r="A885" i="6" s="1"/>
  <c r="D389" i="1"/>
  <c r="E389" i="1" s="1"/>
  <c r="L389" i="1" s="1"/>
  <c r="M389" i="1" s="1"/>
  <c r="K389" i="1"/>
  <c r="C389" i="1"/>
  <c r="G885" i="6" l="1"/>
  <c r="A886" i="6" s="1"/>
  <c r="C885" i="6"/>
  <c r="F885" i="6"/>
  <c r="B885" i="6"/>
  <c r="E885" i="6"/>
  <c r="D885" i="6"/>
  <c r="F389" i="1"/>
  <c r="G389" i="1" s="1"/>
  <c r="I389" i="1" s="1"/>
  <c r="N389" i="1" s="1"/>
  <c r="P389" i="1"/>
  <c r="D886" i="6" l="1"/>
  <c r="G886" i="6"/>
  <c r="A887" i="6" s="1"/>
  <c r="C886" i="6"/>
  <c r="F886" i="6"/>
  <c r="B886" i="6"/>
  <c r="E886" i="6"/>
  <c r="J389" i="1"/>
  <c r="B390" i="1" s="1"/>
  <c r="E887" i="6" l="1"/>
  <c r="D887" i="6"/>
  <c r="G887" i="6"/>
  <c r="A888" i="6" s="1"/>
  <c r="C887" i="6"/>
  <c r="F887" i="6"/>
  <c r="B887" i="6"/>
  <c r="D390" i="1"/>
  <c r="E390" i="1" s="1"/>
  <c r="L390" i="1" s="1"/>
  <c r="M390" i="1" s="1"/>
  <c r="C390" i="1"/>
  <c r="K390" i="1"/>
  <c r="F888" i="6" l="1"/>
  <c r="B888" i="6"/>
  <c r="E888" i="6"/>
  <c r="D888" i="6"/>
  <c r="G888" i="6"/>
  <c r="A889" i="6" s="1"/>
  <c r="C888" i="6"/>
  <c r="F390" i="1"/>
  <c r="G390" i="1" s="1"/>
  <c r="I390" i="1" s="1"/>
  <c r="N390" i="1" s="1"/>
  <c r="P390" i="1"/>
  <c r="G889" i="6" l="1"/>
  <c r="A890" i="6" s="1"/>
  <c r="C889" i="6"/>
  <c r="F889" i="6"/>
  <c r="B889" i="6"/>
  <c r="E889" i="6"/>
  <c r="D889" i="6"/>
  <c r="J390" i="1"/>
  <c r="B391" i="1" s="1"/>
  <c r="D890" i="6" l="1"/>
  <c r="G890" i="6"/>
  <c r="A891" i="6" s="1"/>
  <c r="C890" i="6"/>
  <c r="F890" i="6"/>
  <c r="B890" i="6"/>
  <c r="E890" i="6"/>
  <c r="K391" i="1"/>
  <c r="P391" i="1" s="1"/>
  <c r="D391" i="1"/>
  <c r="E391" i="1" s="1"/>
  <c r="F391" i="1" s="1"/>
  <c r="G391" i="1" s="1"/>
  <c r="I391" i="1" s="1"/>
  <c r="N391" i="1" s="1"/>
  <c r="C391" i="1"/>
  <c r="E891" i="6" l="1"/>
  <c r="D891" i="6"/>
  <c r="G891" i="6"/>
  <c r="A892" i="6" s="1"/>
  <c r="C891" i="6"/>
  <c r="B891" i="6"/>
  <c r="F891" i="6"/>
  <c r="J391" i="1"/>
  <c r="B392" i="1" s="1"/>
  <c r="L391" i="1"/>
  <c r="M391" i="1" s="1"/>
  <c r="F892" i="6" l="1"/>
  <c r="B892" i="6"/>
  <c r="E892" i="6"/>
  <c r="D892" i="6"/>
  <c r="G892" i="6"/>
  <c r="A893" i="6" s="1"/>
  <c r="C892" i="6"/>
  <c r="K392" i="1"/>
  <c r="D392" i="1"/>
  <c r="E392" i="1" s="1"/>
  <c r="F392" i="1" s="1"/>
  <c r="C392" i="1"/>
  <c r="G893" i="6" l="1"/>
  <c r="A894" i="6" s="1"/>
  <c r="C893" i="6"/>
  <c r="F893" i="6"/>
  <c r="B893" i="6"/>
  <c r="E893" i="6"/>
  <c r="D893" i="6"/>
  <c r="P392" i="1"/>
  <c r="L392" i="1"/>
  <c r="M392" i="1" s="1"/>
  <c r="G392" i="1"/>
  <c r="I392" i="1" s="1"/>
  <c r="N392" i="1" s="1"/>
  <c r="D894" i="6" l="1"/>
  <c r="G894" i="6"/>
  <c r="A895" i="6" s="1"/>
  <c r="C894" i="6"/>
  <c r="F894" i="6"/>
  <c r="B894" i="6"/>
  <c r="E894" i="6"/>
  <c r="J392" i="1"/>
  <c r="B393" i="1" s="1"/>
  <c r="E895" i="6" l="1"/>
  <c r="D895" i="6"/>
  <c r="G895" i="6"/>
  <c r="A896" i="6" s="1"/>
  <c r="C895" i="6"/>
  <c r="F895" i="6"/>
  <c r="B895" i="6"/>
  <c r="D393" i="1"/>
  <c r="E393" i="1" s="1"/>
  <c r="L393" i="1" s="1"/>
  <c r="M393" i="1" s="1"/>
  <c r="K393" i="1"/>
  <c r="C393" i="1"/>
  <c r="F896" i="6" l="1"/>
  <c r="B896" i="6"/>
  <c r="E896" i="6"/>
  <c r="D896" i="6"/>
  <c r="G896" i="6"/>
  <c r="A897" i="6" s="1"/>
  <c r="C896" i="6"/>
  <c r="F393" i="1"/>
  <c r="G393" i="1" s="1"/>
  <c r="I393" i="1" s="1"/>
  <c r="N393" i="1" s="1"/>
  <c r="P393" i="1"/>
  <c r="G897" i="6" l="1"/>
  <c r="A898" i="6" s="1"/>
  <c r="C897" i="6"/>
  <c r="F897" i="6"/>
  <c r="B897" i="6"/>
  <c r="E897" i="6"/>
  <c r="D897" i="6"/>
  <c r="J393" i="1"/>
  <c r="B394" i="1" s="1"/>
  <c r="D898" i="6" l="1"/>
  <c r="G898" i="6"/>
  <c r="A899" i="6" s="1"/>
  <c r="C898" i="6"/>
  <c r="F898" i="6"/>
  <c r="B898" i="6"/>
  <c r="E898" i="6"/>
  <c r="D394" i="1"/>
  <c r="E394" i="1" s="1"/>
  <c r="L394" i="1" s="1"/>
  <c r="M394" i="1" s="1"/>
  <c r="C394" i="1"/>
  <c r="K394" i="1"/>
  <c r="E899" i="6" l="1"/>
  <c r="D899" i="6"/>
  <c r="G899" i="6"/>
  <c r="A900" i="6" s="1"/>
  <c r="C899" i="6"/>
  <c r="F899" i="6"/>
  <c r="B899" i="6"/>
  <c r="F394" i="1"/>
  <c r="G394" i="1" s="1"/>
  <c r="I394" i="1" s="1"/>
  <c r="N394" i="1" s="1"/>
  <c r="P394" i="1"/>
  <c r="F900" i="6" l="1"/>
  <c r="B900" i="6"/>
  <c r="E900" i="6"/>
  <c r="D900" i="6"/>
  <c r="C900" i="6"/>
  <c r="G900" i="6"/>
  <c r="A901" i="6" s="1"/>
  <c r="J394" i="1"/>
  <c r="B395" i="1" s="1"/>
  <c r="F901" i="6" l="1"/>
  <c r="E901" i="6"/>
  <c r="D901" i="6"/>
  <c r="C901" i="6"/>
  <c r="B901" i="6"/>
  <c r="G901" i="6"/>
  <c r="A902" i="6" s="1"/>
  <c r="K395" i="1"/>
  <c r="P395" i="1" s="1"/>
  <c r="D395" i="1"/>
  <c r="E395" i="1" s="1"/>
  <c r="F395" i="1" s="1"/>
  <c r="G395" i="1" s="1"/>
  <c r="I395" i="1" s="1"/>
  <c r="J395" i="1" s="1"/>
  <c r="B396" i="1" s="1"/>
  <c r="C395" i="1"/>
  <c r="G902" i="6" l="1"/>
  <c r="A903" i="6" s="1"/>
  <c r="C902" i="6"/>
  <c r="F902" i="6"/>
  <c r="B902" i="6"/>
  <c r="E902" i="6"/>
  <c r="D902" i="6"/>
  <c r="N395" i="1"/>
  <c r="L395" i="1"/>
  <c r="M395" i="1" s="1"/>
  <c r="D396" i="1"/>
  <c r="E396" i="1" s="1"/>
  <c r="K396" i="1"/>
  <c r="C396" i="1"/>
  <c r="D903" i="6" l="1"/>
  <c r="G903" i="6"/>
  <c r="A904" i="6" s="1"/>
  <c r="C903" i="6"/>
  <c r="F903" i="6"/>
  <c r="E903" i="6"/>
  <c r="B903" i="6"/>
  <c r="P396" i="1"/>
  <c r="F396" i="1"/>
  <c r="L396" i="1"/>
  <c r="M396" i="1" s="1"/>
  <c r="E904" i="6" l="1"/>
  <c r="D904" i="6"/>
  <c r="G904" i="6"/>
  <c r="A905" i="6" s="1"/>
  <c r="F904" i="6"/>
  <c r="C904" i="6"/>
  <c r="B904" i="6"/>
  <c r="G396" i="1"/>
  <c r="I396" i="1" s="1"/>
  <c r="N396" i="1" s="1"/>
  <c r="F905" i="6" l="1"/>
  <c r="B905" i="6"/>
  <c r="E905" i="6"/>
  <c r="G905" i="6"/>
  <c r="A906" i="6" s="1"/>
  <c r="D905" i="6"/>
  <c r="C905" i="6"/>
  <c r="J396" i="1"/>
  <c r="B397" i="1" s="1"/>
  <c r="G906" i="6" l="1"/>
  <c r="A907" i="6" s="1"/>
  <c r="C906" i="6"/>
  <c r="F906" i="6"/>
  <c r="B906" i="6"/>
  <c r="E906" i="6"/>
  <c r="D906" i="6"/>
  <c r="D397" i="1"/>
  <c r="E397" i="1" s="1"/>
  <c r="F397" i="1" s="1"/>
  <c r="G397" i="1" s="1"/>
  <c r="K397" i="1"/>
  <c r="C397" i="1"/>
  <c r="D907" i="6" l="1"/>
  <c r="G907" i="6"/>
  <c r="A908" i="6" s="1"/>
  <c r="C907" i="6"/>
  <c r="B907" i="6"/>
  <c r="F907" i="6"/>
  <c r="E907" i="6"/>
  <c r="L397" i="1"/>
  <c r="M397" i="1" s="1"/>
  <c r="P397" i="1"/>
  <c r="I397" i="1"/>
  <c r="N397" i="1" s="1"/>
  <c r="E908" i="6" l="1"/>
  <c r="D908" i="6"/>
  <c r="C908" i="6"/>
  <c r="B908" i="6"/>
  <c r="G908" i="6"/>
  <c r="A909" i="6" s="1"/>
  <c r="F908" i="6"/>
  <c r="J397" i="1"/>
  <c r="B398" i="1" s="1"/>
  <c r="F909" i="6" l="1"/>
  <c r="B909" i="6"/>
  <c r="E909" i="6"/>
  <c r="D909" i="6"/>
  <c r="C909" i="6"/>
  <c r="G909" i="6"/>
  <c r="A910" i="6" s="1"/>
  <c r="D398" i="1"/>
  <c r="E398" i="1" s="1"/>
  <c r="F398" i="1" s="1"/>
  <c r="G398" i="1" s="1"/>
  <c r="I398" i="1" s="1"/>
  <c r="J398" i="1" s="1"/>
  <c r="B399" i="1" s="1"/>
  <c r="C398" i="1"/>
  <c r="K398" i="1"/>
  <c r="G910" i="6" l="1"/>
  <c r="A911" i="6" s="1"/>
  <c r="C910" i="6"/>
  <c r="F910" i="6"/>
  <c r="B910" i="6"/>
  <c r="E910" i="6"/>
  <c r="D910" i="6"/>
  <c r="L398" i="1"/>
  <c r="M398" i="1" s="1"/>
  <c r="N398" i="1"/>
  <c r="K399" i="1"/>
  <c r="C399" i="1"/>
  <c r="D399" i="1"/>
  <c r="E399" i="1" s="1"/>
  <c r="D911" i="6" l="1"/>
  <c r="G911" i="6"/>
  <c r="A912" i="6" s="1"/>
  <c r="C911" i="6"/>
  <c r="F911" i="6"/>
  <c r="E911" i="6"/>
  <c r="B911" i="6"/>
  <c r="P398" i="1"/>
  <c r="P399" i="1"/>
  <c r="F399" i="1"/>
  <c r="L399" i="1"/>
  <c r="M399" i="1" s="1"/>
  <c r="E912" i="6" l="1"/>
  <c r="D912" i="6"/>
  <c r="G912" i="6"/>
  <c r="A913" i="6" s="1"/>
  <c r="F912" i="6"/>
  <c r="C912" i="6"/>
  <c r="B912" i="6"/>
  <c r="G399" i="1"/>
  <c r="I399" i="1" s="1"/>
  <c r="N399" i="1" s="1"/>
  <c r="F913" i="6" l="1"/>
  <c r="B913" i="6"/>
  <c r="E913" i="6"/>
  <c r="G913" i="6"/>
  <c r="A914" i="6" s="1"/>
  <c r="D913" i="6"/>
  <c r="C913" i="6"/>
  <c r="J399" i="1"/>
  <c r="B400" i="1" s="1"/>
  <c r="G914" i="6" l="1"/>
  <c r="A915" i="6" s="1"/>
  <c r="C914" i="6"/>
  <c r="F914" i="6"/>
  <c r="B914" i="6"/>
  <c r="E914" i="6"/>
  <c r="D914" i="6"/>
  <c r="D400" i="1"/>
  <c r="E400" i="1" s="1"/>
  <c r="L400" i="1" s="1"/>
  <c r="M400" i="1" s="1"/>
  <c r="C400" i="1"/>
  <c r="K400" i="1"/>
  <c r="D915" i="6" l="1"/>
  <c r="G915" i="6"/>
  <c r="A916" i="6" s="1"/>
  <c r="C915" i="6"/>
  <c r="B915" i="6"/>
  <c r="F915" i="6"/>
  <c r="E915" i="6"/>
  <c r="F400" i="1"/>
  <c r="G400" i="1" s="1"/>
  <c r="I400" i="1" s="1"/>
  <c r="N400" i="1" s="1"/>
  <c r="P400" i="1"/>
  <c r="E916" i="6" l="1"/>
  <c r="D916" i="6"/>
  <c r="C916" i="6"/>
  <c r="B916" i="6"/>
  <c r="G916" i="6"/>
  <c r="A917" i="6" s="1"/>
  <c r="F916" i="6"/>
  <c r="J400" i="1"/>
  <c r="B401" i="1" s="1"/>
  <c r="F917" i="6" l="1"/>
  <c r="B917" i="6"/>
  <c r="E917" i="6"/>
  <c r="D917" i="6"/>
  <c r="C917" i="6"/>
  <c r="G917" i="6"/>
  <c r="A918" i="6" s="1"/>
  <c r="C401" i="1"/>
  <c r="D401" i="1"/>
  <c r="E401" i="1" s="1"/>
  <c r="L401" i="1" s="1"/>
  <c r="M401" i="1" s="1"/>
  <c r="K401" i="1"/>
  <c r="G918" i="6" l="1"/>
  <c r="A919" i="6" s="1"/>
  <c r="C918" i="6"/>
  <c r="F918" i="6"/>
  <c r="B918" i="6"/>
  <c r="E918" i="6"/>
  <c r="D918" i="6"/>
  <c r="P401" i="1"/>
  <c r="F401" i="1"/>
  <c r="G401" i="1" s="1"/>
  <c r="I401" i="1" s="1"/>
  <c r="N401" i="1" s="1"/>
  <c r="D919" i="6" l="1"/>
  <c r="G919" i="6"/>
  <c r="A920" i="6" s="1"/>
  <c r="C919" i="6"/>
  <c r="F919" i="6"/>
  <c r="E919" i="6"/>
  <c r="B919" i="6"/>
  <c r="J401" i="1"/>
  <c r="B402" i="1" s="1"/>
  <c r="E920" i="6" l="1"/>
  <c r="D920" i="6"/>
  <c r="G920" i="6"/>
  <c r="A921" i="6" s="1"/>
  <c r="F920" i="6"/>
  <c r="C920" i="6"/>
  <c r="B920" i="6"/>
  <c r="D402" i="1"/>
  <c r="E402" i="1" s="1"/>
  <c r="L402" i="1" s="1"/>
  <c r="M402" i="1" s="1"/>
  <c r="K402" i="1"/>
  <c r="C402" i="1"/>
  <c r="F921" i="6" l="1"/>
  <c r="B921" i="6"/>
  <c r="E921" i="6"/>
  <c r="G921" i="6"/>
  <c r="A922" i="6" s="1"/>
  <c r="D921" i="6"/>
  <c r="C921" i="6"/>
  <c r="F402" i="1"/>
  <c r="G402" i="1" s="1"/>
  <c r="I402" i="1" s="1"/>
  <c r="N402" i="1" s="1"/>
  <c r="P402" i="1"/>
  <c r="G922" i="6" l="1"/>
  <c r="A923" i="6" s="1"/>
  <c r="C922" i="6"/>
  <c r="F922" i="6"/>
  <c r="B922" i="6"/>
  <c r="E922" i="6"/>
  <c r="D922" i="6"/>
  <c r="J402" i="1"/>
  <c r="B403" i="1" s="1"/>
  <c r="D923" i="6" l="1"/>
  <c r="G923" i="6"/>
  <c r="A924" i="6" s="1"/>
  <c r="C923" i="6"/>
  <c r="B923" i="6"/>
  <c r="F923" i="6"/>
  <c r="E923" i="6"/>
  <c r="K403" i="1"/>
  <c r="P403" i="1" s="1"/>
  <c r="C403" i="1"/>
  <c r="D403" i="1"/>
  <c r="E403" i="1" s="1"/>
  <c r="E924" i="6" l="1"/>
  <c r="D924" i="6"/>
  <c r="G924" i="6"/>
  <c r="A925" i="6" s="1"/>
  <c r="C924" i="6"/>
  <c r="B924" i="6"/>
  <c r="F924" i="6"/>
  <c r="F403" i="1"/>
  <c r="G403" i="1" s="1"/>
  <c r="I403" i="1" s="1"/>
  <c r="N403" i="1" s="1"/>
  <c r="L403" i="1"/>
  <c r="M403" i="1" s="1"/>
  <c r="F925" i="6" l="1"/>
  <c r="B925" i="6"/>
  <c r="E925" i="6"/>
  <c r="D925" i="6"/>
  <c r="G925" i="6"/>
  <c r="A926" i="6" s="1"/>
  <c r="C925" i="6"/>
  <c r="J403" i="1"/>
  <c r="B404" i="1" s="1"/>
  <c r="G926" i="6" l="1"/>
  <c r="A927" i="6" s="1"/>
  <c r="C926" i="6"/>
  <c r="F926" i="6"/>
  <c r="B926" i="6"/>
  <c r="E926" i="6"/>
  <c r="D926" i="6"/>
  <c r="D404" i="1"/>
  <c r="E404" i="1" s="1"/>
  <c r="F404" i="1" s="1"/>
  <c r="G404" i="1" s="1"/>
  <c r="I404" i="1" s="1"/>
  <c r="N404" i="1" s="1"/>
  <c r="K404" i="1"/>
  <c r="C404" i="1"/>
  <c r="D927" i="6" l="1"/>
  <c r="G927" i="6"/>
  <c r="A928" i="6" s="1"/>
  <c r="C927" i="6"/>
  <c r="F927" i="6"/>
  <c r="B927" i="6"/>
  <c r="E927" i="6"/>
  <c r="P404" i="1"/>
  <c r="J404" i="1"/>
  <c r="B405" i="1" s="1"/>
  <c r="L404" i="1"/>
  <c r="M404" i="1" s="1"/>
  <c r="E928" i="6" l="1"/>
  <c r="D928" i="6"/>
  <c r="G928" i="6"/>
  <c r="A929" i="6" s="1"/>
  <c r="C928" i="6"/>
  <c r="F928" i="6"/>
  <c r="B928" i="6"/>
  <c r="C405" i="1"/>
  <c r="K405" i="1"/>
  <c r="D405" i="1"/>
  <c r="E405" i="1" s="1"/>
  <c r="L405" i="1" s="1"/>
  <c r="M405" i="1" s="1"/>
  <c r="F929" i="6" l="1"/>
  <c r="B929" i="6"/>
  <c r="E929" i="6"/>
  <c r="D929" i="6"/>
  <c r="G929" i="6"/>
  <c r="A930" i="6" s="1"/>
  <c r="C929" i="6"/>
  <c r="P405" i="1"/>
  <c r="F405" i="1"/>
  <c r="G405" i="1" s="1"/>
  <c r="I405" i="1" s="1"/>
  <c r="N405" i="1" s="1"/>
  <c r="G930" i="6" l="1"/>
  <c r="A931" i="6" s="1"/>
  <c r="C930" i="6"/>
  <c r="F930" i="6"/>
  <c r="B930" i="6"/>
  <c r="E930" i="6"/>
  <c r="D930" i="6"/>
  <c r="J405" i="1"/>
  <c r="B406" i="1" s="1"/>
  <c r="D931" i="6" l="1"/>
  <c r="G931" i="6"/>
  <c r="A932" i="6" s="1"/>
  <c r="C931" i="6"/>
  <c r="F931" i="6"/>
  <c r="B931" i="6"/>
  <c r="E931" i="6"/>
  <c r="C406" i="1"/>
  <c r="D406" i="1"/>
  <c r="E406" i="1" s="1"/>
  <c r="F406" i="1" s="1"/>
  <c r="K406" i="1"/>
  <c r="E932" i="6" l="1"/>
  <c r="D932" i="6"/>
  <c r="G932" i="6"/>
  <c r="A933" i="6" s="1"/>
  <c r="C932" i="6"/>
  <c r="F932" i="6"/>
  <c r="B932" i="6"/>
  <c r="P406" i="1"/>
  <c r="L406" i="1"/>
  <c r="M406" i="1" s="1"/>
  <c r="G406" i="1"/>
  <c r="I406" i="1" s="1"/>
  <c r="N406" i="1" s="1"/>
  <c r="F933" i="6" l="1"/>
  <c r="B933" i="6"/>
  <c r="E933" i="6"/>
  <c r="D933" i="6"/>
  <c r="C933" i="6"/>
  <c r="G933" i="6"/>
  <c r="A934" i="6" s="1"/>
  <c r="J406" i="1"/>
  <c r="B407" i="1" s="1"/>
  <c r="G934" i="6" l="1"/>
  <c r="A935" i="6" s="1"/>
  <c r="C934" i="6"/>
  <c r="F934" i="6"/>
  <c r="B934" i="6"/>
  <c r="E934" i="6"/>
  <c r="D934" i="6"/>
  <c r="C407" i="1"/>
  <c r="K407" i="1"/>
  <c r="D407" i="1"/>
  <c r="E407" i="1" s="1"/>
  <c r="F407" i="1" s="1"/>
  <c r="D935" i="6" l="1"/>
  <c r="G935" i="6"/>
  <c r="A936" i="6" s="1"/>
  <c r="C935" i="6"/>
  <c r="F935" i="6"/>
  <c r="B935" i="6"/>
  <c r="E935" i="6"/>
  <c r="P407" i="1"/>
  <c r="L407" i="1"/>
  <c r="M407" i="1" s="1"/>
  <c r="G407" i="1"/>
  <c r="I407" i="1" s="1"/>
  <c r="N407" i="1" s="1"/>
  <c r="E936" i="6" l="1"/>
  <c r="D936" i="6"/>
  <c r="G936" i="6"/>
  <c r="A937" i="6" s="1"/>
  <c r="C936" i="6"/>
  <c r="F936" i="6"/>
  <c r="B936" i="6"/>
  <c r="J407" i="1"/>
  <c r="B408" i="1" s="1"/>
  <c r="F937" i="6" l="1"/>
  <c r="B937" i="6"/>
  <c r="E937" i="6"/>
  <c r="D937" i="6"/>
  <c r="G937" i="6"/>
  <c r="A938" i="6" s="1"/>
  <c r="C937" i="6"/>
  <c r="D408" i="1"/>
  <c r="E408" i="1" s="1"/>
  <c r="L408" i="1" s="1"/>
  <c r="M408" i="1" s="1"/>
  <c r="C408" i="1"/>
  <c r="K408" i="1"/>
  <c r="G938" i="6" l="1"/>
  <c r="A939" i="6" s="1"/>
  <c r="C938" i="6"/>
  <c r="F938" i="6"/>
  <c r="B938" i="6"/>
  <c r="E938" i="6"/>
  <c r="D938" i="6"/>
  <c r="F408" i="1"/>
  <c r="G408" i="1" s="1"/>
  <c r="I408" i="1" s="1"/>
  <c r="N408" i="1" s="1"/>
  <c r="P408" i="1"/>
  <c r="D939" i="6" l="1"/>
  <c r="G939" i="6"/>
  <c r="A940" i="6" s="1"/>
  <c r="C939" i="6"/>
  <c r="F939" i="6"/>
  <c r="B939" i="6"/>
  <c r="E939" i="6"/>
  <c r="J408" i="1"/>
  <c r="B409" i="1" s="1"/>
  <c r="E940" i="6" l="1"/>
  <c r="D940" i="6"/>
  <c r="G940" i="6"/>
  <c r="A941" i="6" s="1"/>
  <c r="C940" i="6"/>
  <c r="B940" i="6"/>
  <c r="F940" i="6"/>
  <c r="D409" i="1"/>
  <c r="E409" i="1" s="1"/>
  <c r="L409" i="1" s="1"/>
  <c r="M409" i="1" s="1"/>
  <c r="K409" i="1"/>
  <c r="C409" i="1"/>
  <c r="F941" i="6" l="1"/>
  <c r="B941" i="6"/>
  <c r="E941" i="6"/>
  <c r="D941" i="6"/>
  <c r="G941" i="6"/>
  <c r="A942" i="6" s="1"/>
  <c r="C941" i="6"/>
  <c r="F409" i="1"/>
  <c r="G409" i="1" s="1"/>
  <c r="I409" i="1" s="1"/>
  <c r="N409" i="1" s="1"/>
  <c r="P409" i="1"/>
  <c r="G942" i="6" l="1"/>
  <c r="A943" i="6" s="1"/>
  <c r="C942" i="6"/>
  <c r="F942" i="6"/>
  <c r="B942" i="6"/>
  <c r="E942" i="6"/>
  <c r="D942" i="6"/>
  <c r="J409" i="1"/>
  <c r="B410" i="1" s="1"/>
  <c r="D943" i="6" l="1"/>
  <c r="G943" i="6"/>
  <c r="A944" i="6" s="1"/>
  <c r="C943" i="6"/>
  <c r="F943" i="6"/>
  <c r="B943" i="6"/>
  <c r="E943" i="6"/>
  <c r="K410" i="1"/>
  <c r="C410" i="1"/>
  <c r="D410" i="1"/>
  <c r="E410" i="1" s="1"/>
  <c r="F410" i="1" s="1"/>
  <c r="E944" i="6" l="1"/>
  <c r="D944" i="6"/>
  <c r="G944" i="6"/>
  <c r="A945" i="6" s="1"/>
  <c r="C944" i="6"/>
  <c r="F944" i="6"/>
  <c r="B944" i="6"/>
  <c r="L410" i="1"/>
  <c r="M410" i="1" s="1"/>
  <c r="G410" i="1"/>
  <c r="I410" i="1" s="1"/>
  <c r="N410" i="1" s="1"/>
  <c r="P410" i="1" s="1"/>
  <c r="F945" i="6" l="1"/>
  <c r="B945" i="6"/>
  <c r="E945" i="6"/>
  <c r="D945" i="6"/>
  <c r="G945" i="6"/>
  <c r="A946" i="6" s="1"/>
  <c r="C945" i="6"/>
  <c r="J410" i="1"/>
  <c r="B411" i="1" s="1"/>
  <c r="G946" i="6" l="1"/>
  <c r="A947" i="6" s="1"/>
  <c r="C946" i="6"/>
  <c r="F946" i="6"/>
  <c r="B946" i="6"/>
  <c r="E946" i="6"/>
  <c r="D946" i="6"/>
  <c r="K411" i="1"/>
  <c r="D411" i="1"/>
  <c r="E411" i="1" s="1"/>
  <c r="F411" i="1" s="1"/>
  <c r="G411" i="1" s="1"/>
  <c r="I411" i="1" s="1"/>
  <c r="J411" i="1" s="1"/>
  <c r="B412" i="1" s="1"/>
  <c r="C411" i="1"/>
  <c r="D947" i="6" l="1"/>
  <c r="G947" i="6"/>
  <c r="A948" i="6" s="1"/>
  <c r="C947" i="6"/>
  <c r="F947" i="6"/>
  <c r="B947" i="6"/>
  <c r="E947" i="6"/>
  <c r="P411" i="1"/>
  <c r="N411" i="1"/>
  <c r="L411" i="1"/>
  <c r="M411" i="1" s="1"/>
  <c r="D412" i="1"/>
  <c r="E412" i="1" s="1"/>
  <c r="C412" i="1"/>
  <c r="K412" i="1"/>
  <c r="E948" i="6" l="1"/>
  <c r="D948" i="6"/>
  <c r="G948" i="6"/>
  <c r="A949" i="6" s="1"/>
  <c r="C948" i="6"/>
  <c r="F948" i="6"/>
  <c r="B948" i="6"/>
  <c r="P412" i="1"/>
  <c r="F412" i="1"/>
  <c r="L412" i="1"/>
  <c r="M412" i="1" s="1"/>
  <c r="F949" i="6" l="1"/>
  <c r="B949" i="6"/>
  <c r="E949" i="6"/>
  <c r="D949" i="6"/>
  <c r="C949" i="6"/>
  <c r="G949" i="6"/>
  <c r="A950" i="6" s="1"/>
  <c r="G412" i="1"/>
  <c r="I412" i="1" s="1"/>
  <c r="N412" i="1" s="1"/>
  <c r="G950" i="6" l="1"/>
  <c r="A951" i="6" s="1"/>
  <c r="C950" i="6"/>
  <c r="F950" i="6"/>
  <c r="B950" i="6"/>
  <c r="E950" i="6"/>
  <c r="D950" i="6"/>
  <c r="J412" i="1"/>
  <c r="B413" i="1" s="1"/>
  <c r="D951" i="6" l="1"/>
  <c r="G951" i="6"/>
  <c r="A952" i="6" s="1"/>
  <c r="C951" i="6"/>
  <c r="F951" i="6"/>
  <c r="B951" i="6"/>
  <c r="E951" i="6"/>
  <c r="D413" i="1"/>
  <c r="E413" i="1" s="1"/>
  <c r="L413" i="1" s="1"/>
  <c r="M413" i="1" s="1"/>
  <c r="C413" i="1"/>
  <c r="K413" i="1"/>
  <c r="E952" i="6" l="1"/>
  <c r="D952" i="6"/>
  <c r="G952" i="6"/>
  <c r="A953" i="6" s="1"/>
  <c r="C952" i="6"/>
  <c r="F952" i="6"/>
  <c r="B952" i="6"/>
  <c r="F413" i="1"/>
  <c r="G413" i="1" s="1"/>
  <c r="I413" i="1" s="1"/>
  <c r="N413" i="1" s="1"/>
  <c r="P413" i="1"/>
  <c r="F953" i="6" l="1"/>
  <c r="B953" i="6"/>
  <c r="E953" i="6"/>
  <c r="D953" i="6"/>
  <c r="G953" i="6"/>
  <c r="A954" i="6" s="1"/>
  <c r="C953" i="6"/>
  <c r="J413" i="1"/>
  <c r="B414" i="1" s="1"/>
  <c r="G954" i="6" l="1"/>
  <c r="A955" i="6" s="1"/>
  <c r="C954" i="6"/>
  <c r="F954" i="6"/>
  <c r="B954" i="6"/>
  <c r="E954" i="6"/>
  <c r="D954" i="6"/>
  <c r="C414" i="1"/>
  <c r="K414" i="1"/>
  <c r="D414" i="1"/>
  <c r="E414" i="1" s="1"/>
  <c r="L414" i="1" s="1"/>
  <c r="M414" i="1" s="1"/>
  <c r="D955" i="6" l="1"/>
  <c r="G955" i="6"/>
  <c r="A956" i="6" s="1"/>
  <c r="C955" i="6"/>
  <c r="F955" i="6"/>
  <c r="B955" i="6"/>
  <c r="E955" i="6"/>
  <c r="P414" i="1"/>
  <c r="F414" i="1"/>
  <c r="G414" i="1" s="1"/>
  <c r="I414" i="1" s="1"/>
  <c r="E956" i="6" l="1"/>
  <c r="D956" i="6"/>
  <c r="G956" i="6"/>
  <c r="A957" i="6" s="1"/>
  <c r="C956" i="6"/>
  <c r="B956" i="6"/>
  <c r="F956" i="6"/>
  <c r="J414" i="1"/>
  <c r="B415" i="1" s="1"/>
  <c r="N414" i="1"/>
  <c r="F957" i="6" l="1"/>
  <c r="B957" i="6"/>
  <c r="E957" i="6"/>
  <c r="D957" i="6"/>
  <c r="G957" i="6"/>
  <c r="A958" i="6" s="1"/>
  <c r="C957" i="6"/>
  <c r="C415" i="1"/>
  <c r="D415" i="1"/>
  <c r="E415" i="1" s="1"/>
  <c r="F415" i="1" s="1"/>
  <c r="G415" i="1" s="1"/>
  <c r="I415" i="1" s="1"/>
  <c r="J415" i="1" s="1"/>
  <c r="B416" i="1" s="1"/>
  <c r="K415" i="1"/>
  <c r="G958" i="6" l="1"/>
  <c r="A959" i="6" s="1"/>
  <c r="C958" i="6"/>
  <c r="F958" i="6"/>
  <c r="B958" i="6"/>
  <c r="E958" i="6"/>
  <c r="D958" i="6"/>
  <c r="K416" i="1"/>
  <c r="D416" i="1"/>
  <c r="E416" i="1" s="1"/>
  <c r="L416" i="1" s="1"/>
  <c r="L415" i="1"/>
  <c r="M415" i="1" s="1"/>
  <c r="C416" i="1"/>
  <c r="N415" i="1"/>
  <c r="P415" i="1"/>
  <c r="D959" i="6" l="1"/>
  <c r="G959" i="6"/>
  <c r="A960" i="6" s="1"/>
  <c r="C959" i="6"/>
  <c r="F959" i="6"/>
  <c r="B959" i="6"/>
  <c r="E959" i="6"/>
  <c r="M416" i="1"/>
  <c r="F416" i="1"/>
  <c r="G416" i="1" s="1"/>
  <c r="I416" i="1" s="1"/>
  <c r="N416" i="1" s="1"/>
  <c r="P416" i="1"/>
  <c r="E960" i="6" l="1"/>
  <c r="D960" i="6"/>
  <c r="G960" i="6"/>
  <c r="A961" i="6" s="1"/>
  <c r="C960" i="6"/>
  <c r="F960" i="6"/>
  <c r="B960" i="6"/>
  <c r="J416" i="1"/>
  <c r="B417" i="1" s="1"/>
  <c r="F961" i="6" l="1"/>
  <c r="B961" i="6"/>
  <c r="E961" i="6"/>
  <c r="D961" i="6"/>
  <c r="G961" i="6"/>
  <c r="A962" i="6" s="1"/>
  <c r="C961" i="6"/>
  <c r="D417" i="1"/>
  <c r="E417" i="1" s="1"/>
  <c r="L417" i="1" s="1"/>
  <c r="M417" i="1" s="1"/>
  <c r="C417" i="1"/>
  <c r="K417" i="1"/>
  <c r="G962" i="6" l="1"/>
  <c r="A963" i="6" s="1"/>
  <c r="C962" i="6"/>
  <c r="F962" i="6"/>
  <c r="B962" i="6"/>
  <c r="E962" i="6"/>
  <c r="D962" i="6"/>
  <c r="F417" i="1"/>
  <c r="G417" i="1" s="1"/>
  <c r="I417" i="1" s="1"/>
  <c r="N417" i="1" s="1"/>
  <c r="P417" i="1"/>
  <c r="D963" i="6" l="1"/>
  <c r="G963" i="6"/>
  <c r="A964" i="6" s="1"/>
  <c r="C963" i="6"/>
  <c r="F963" i="6"/>
  <c r="B963" i="6"/>
  <c r="E963" i="6"/>
  <c r="J417" i="1"/>
  <c r="B418" i="1" s="1"/>
  <c r="E964" i="6" l="1"/>
  <c r="D964" i="6"/>
  <c r="G964" i="6"/>
  <c r="A965" i="6" s="1"/>
  <c r="C964" i="6"/>
  <c r="F964" i="6"/>
  <c r="B964" i="6"/>
  <c r="D418" i="1"/>
  <c r="E418" i="1" s="1"/>
  <c r="L418" i="1" s="1"/>
  <c r="M418" i="1" s="1"/>
  <c r="C418" i="1"/>
  <c r="K418" i="1"/>
  <c r="F965" i="6" l="1"/>
  <c r="B965" i="6"/>
  <c r="E965" i="6"/>
  <c r="D965" i="6"/>
  <c r="C965" i="6"/>
  <c r="G965" i="6"/>
  <c r="A966" i="6" s="1"/>
  <c r="F418" i="1"/>
  <c r="G418" i="1" s="1"/>
  <c r="I418" i="1" s="1"/>
  <c r="N418" i="1" s="1"/>
  <c r="P418" i="1"/>
  <c r="G966" i="6" l="1"/>
  <c r="A967" i="6" s="1"/>
  <c r="C966" i="6"/>
  <c r="F966" i="6"/>
  <c r="B966" i="6"/>
  <c r="E966" i="6"/>
  <c r="D966" i="6"/>
  <c r="J418" i="1"/>
  <c r="B419" i="1" s="1"/>
  <c r="D967" i="6" l="1"/>
  <c r="G967" i="6"/>
  <c r="A968" i="6" s="1"/>
  <c r="C967" i="6"/>
  <c r="F967" i="6"/>
  <c r="B967" i="6"/>
  <c r="E967" i="6"/>
  <c r="C419" i="1"/>
  <c r="K419" i="1"/>
  <c r="D419" i="1"/>
  <c r="E419" i="1" s="1"/>
  <c r="E968" i="6" l="1"/>
  <c r="D968" i="6"/>
  <c r="G968" i="6"/>
  <c r="A969" i="6" s="1"/>
  <c r="C968" i="6"/>
  <c r="F968" i="6"/>
  <c r="B968" i="6"/>
  <c r="P419" i="1"/>
  <c r="F419" i="1"/>
  <c r="G419" i="1" s="1"/>
  <c r="I419" i="1" s="1"/>
  <c r="N419" i="1" s="1"/>
  <c r="L419" i="1"/>
  <c r="M419" i="1" s="1"/>
  <c r="F969" i="6" l="1"/>
  <c r="B969" i="6"/>
  <c r="E969" i="6"/>
  <c r="D969" i="6"/>
  <c r="G969" i="6"/>
  <c r="A970" i="6" s="1"/>
  <c r="C969" i="6"/>
  <c r="J419" i="1"/>
  <c r="B420" i="1" s="1"/>
  <c r="G970" i="6" l="1"/>
  <c r="A971" i="6" s="1"/>
  <c r="C970" i="6"/>
  <c r="F970" i="6"/>
  <c r="B970" i="6"/>
  <c r="E970" i="6"/>
  <c r="D970" i="6"/>
  <c r="D420" i="1"/>
  <c r="E420" i="1" s="1"/>
  <c r="F420" i="1" s="1"/>
  <c r="G420" i="1" s="1"/>
  <c r="I420" i="1" s="1"/>
  <c r="N420" i="1" s="1"/>
  <c r="C420" i="1"/>
  <c r="K420" i="1"/>
  <c r="D971" i="6" l="1"/>
  <c r="G971" i="6"/>
  <c r="A972" i="6" s="1"/>
  <c r="C971" i="6"/>
  <c r="F971" i="6"/>
  <c r="B971" i="6"/>
  <c r="E971" i="6"/>
  <c r="P420" i="1"/>
  <c r="J420" i="1"/>
  <c r="B421" i="1" s="1"/>
  <c r="L420" i="1"/>
  <c r="M420" i="1" s="1"/>
  <c r="E972" i="6" l="1"/>
  <c r="D972" i="6"/>
  <c r="G972" i="6"/>
  <c r="A973" i="6" s="1"/>
  <c r="C972" i="6"/>
  <c r="B972" i="6"/>
  <c r="F972" i="6"/>
  <c r="C421" i="1"/>
  <c r="K421" i="1"/>
  <c r="D421" i="1"/>
  <c r="E421" i="1" s="1"/>
  <c r="F421" i="1" s="1"/>
  <c r="G421" i="1" s="1"/>
  <c r="I421" i="1" s="1"/>
  <c r="J421" i="1" s="1"/>
  <c r="B422" i="1" s="1"/>
  <c r="F973" i="6" l="1"/>
  <c r="B973" i="6"/>
  <c r="E973" i="6"/>
  <c r="D973" i="6"/>
  <c r="G973" i="6"/>
  <c r="A974" i="6" s="1"/>
  <c r="C973" i="6"/>
  <c r="P421" i="1"/>
  <c r="N421" i="1"/>
  <c r="L421" i="1"/>
  <c r="M421" i="1" s="1"/>
  <c r="C422" i="1"/>
  <c r="K422" i="1"/>
  <c r="D422" i="1"/>
  <c r="E422" i="1" s="1"/>
  <c r="L422" i="1" s="1"/>
  <c r="G974" i="6" l="1"/>
  <c r="A975" i="6" s="1"/>
  <c r="C974" i="6"/>
  <c r="F974" i="6"/>
  <c r="B974" i="6"/>
  <c r="E974" i="6"/>
  <c r="D974" i="6"/>
  <c r="M422" i="1"/>
  <c r="F422" i="1"/>
  <c r="G422" i="1" s="1"/>
  <c r="I422" i="1" s="1"/>
  <c r="J422" i="1" s="1"/>
  <c r="B423" i="1" s="1"/>
  <c r="D975" i="6" l="1"/>
  <c r="G975" i="6"/>
  <c r="A976" i="6" s="1"/>
  <c r="C975" i="6"/>
  <c r="F975" i="6"/>
  <c r="B975" i="6"/>
  <c r="E975" i="6"/>
  <c r="P423" i="1"/>
  <c r="N423" i="1"/>
  <c r="N422" i="1"/>
  <c r="E423" i="1"/>
  <c r="I423" i="1"/>
  <c r="K423" i="1"/>
  <c r="G423" i="1"/>
  <c r="F423" i="1"/>
  <c r="M423" i="1"/>
  <c r="L423" i="1"/>
  <c r="D423" i="1"/>
  <c r="J423" i="1"/>
  <c r="B424" i="1" s="1"/>
  <c r="C423" i="1"/>
  <c r="E976" i="6" l="1"/>
  <c r="D976" i="6"/>
  <c r="G976" i="6"/>
  <c r="A977" i="6" s="1"/>
  <c r="C976" i="6"/>
  <c r="F976" i="6"/>
  <c r="B976" i="6"/>
  <c r="P424" i="1"/>
  <c r="P422" i="1"/>
  <c r="N424" i="1"/>
  <c r="J424" i="1"/>
  <c r="B425" i="1" s="1"/>
  <c r="C424" i="1"/>
  <c r="E424" i="1"/>
  <c r="I424" i="1"/>
  <c r="K424" i="1"/>
  <c r="D424" i="1"/>
  <c r="F424" i="1"/>
  <c r="L424" i="1"/>
  <c r="M424" i="1"/>
  <c r="G424" i="1"/>
  <c r="F977" i="6" l="1"/>
  <c r="B977" i="6"/>
  <c r="E977" i="6"/>
  <c r="D977" i="6"/>
  <c r="G977" i="6"/>
  <c r="A978" i="6" s="1"/>
  <c r="C977" i="6"/>
  <c r="P425" i="1"/>
  <c r="N425" i="1"/>
  <c r="E425" i="1"/>
  <c r="I425" i="1"/>
  <c r="J425" i="1"/>
  <c r="B426" i="1" s="1"/>
  <c r="L425" i="1"/>
  <c r="D425" i="1"/>
  <c r="F425" i="1"/>
  <c r="K425" i="1"/>
  <c r="G425" i="1"/>
  <c r="C425" i="1"/>
  <c r="M425" i="1"/>
  <c r="G978" i="6" l="1"/>
  <c r="A979" i="6" s="1"/>
  <c r="C978" i="6"/>
  <c r="F978" i="6"/>
  <c r="B978" i="6"/>
  <c r="E978" i="6"/>
  <c r="D978" i="6"/>
  <c r="P426" i="1"/>
  <c r="N426" i="1"/>
  <c r="J426" i="1"/>
  <c r="B427" i="1" s="1"/>
  <c r="E426" i="1"/>
  <c r="L426" i="1"/>
  <c r="F426" i="1"/>
  <c r="M426" i="1"/>
  <c r="K426" i="1"/>
  <c r="C426" i="1"/>
  <c r="I426" i="1"/>
  <c r="D426" i="1"/>
  <c r="G426" i="1"/>
  <c r="D979" i="6" l="1"/>
  <c r="G979" i="6"/>
  <c r="A980" i="6" s="1"/>
  <c r="C979" i="6"/>
  <c r="F979" i="6"/>
  <c r="B979" i="6"/>
  <c r="E979" i="6"/>
  <c r="P427" i="1"/>
  <c r="N427" i="1"/>
  <c r="J427" i="1"/>
  <c r="B428" i="1" s="1"/>
  <c r="K427" i="1"/>
  <c r="G427" i="1"/>
  <c r="D427" i="1"/>
  <c r="E427" i="1"/>
  <c r="I427" i="1"/>
  <c r="L427" i="1"/>
  <c r="C427" i="1"/>
  <c r="M427" i="1"/>
  <c r="F427" i="1"/>
  <c r="E980" i="6" l="1"/>
  <c r="D980" i="6"/>
  <c r="G980" i="6"/>
  <c r="A981" i="6" s="1"/>
  <c r="C980" i="6"/>
  <c r="F980" i="6"/>
  <c r="B980" i="6"/>
  <c r="P428" i="1"/>
  <c r="N428" i="1"/>
  <c r="E428" i="1"/>
  <c r="I428" i="1"/>
  <c r="J428" i="1"/>
  <c r="B429" i="1" s="1"/>
  <c r="C428" i="1"/>
  <c r="L428" i="1"/>
  <c r="G428" i="1"/>
  <c r="M428" i="1"/>
  <c r="F428" i="1"/>
  <c r="D428" i="1"/>
  <c r="K428" i="1"/>
  <c r="F981" i="6" l="1"/>
  <c r="B981" i="6"/>
  <c r="E981" i="6"/>
  <c r="D981" i="6"/>
  <c r="C981" i="6"/>
  <c r="G981" i="6"/>
  <c r="A982" i="6" s="1"/>
  <c r="P429" i="1"/>
  <c r="N429" i="1"/>
  <c r="E429" i="1"/>
  <c r="I429" i="1"/>
  <c r="L429" i="1"/>
  <c r="D429" i="1"/>
  <c r="J429" i="1"/>
  <c r="B430" i="1" s="1"/>
  <c r="C429" i="1"/>
  <c r="M429" i="1"/>
  <c r="F429" i="1"/>
  <c r="K429" i="1"/>
  <c r="G429" i="1"/>
  <c r="G982" i="6" l="1"/>
  <c r="A983" i="6" s="1"/>
  <c r="C982" i="6"/>
  <c r="F982" i="6"/>
  <c r="B982" i="6"/>
  <c r="E982" i="6"/>
  <c r="D982" i="6"/>
  <c r="P430" i="1"/>
  <c r="N430" i="1"/>
  <c r="J430" i="1"/>
  <c r="B431" i="1" s="1"/>
  <c r="E430" i="1"/>
  <c r="I430" i="1"/>
  <c r="F430" i="1"/>
  <c r="M430" i="1"/>
  <c r="G430" i="1"/>
  <c r="K430" i="1"/>
  <c r="L430" i="1"/>
  <c r="D430" i="1"/>
  <c r="C430" i="1"/>
  <c r="D983" i="6" l="1"/>
  <c r="G983" i="6"/>
  <c r="A984" i="6" s="1"/>
  <c r="C983" i="6"/>
  <c r="F983" i="6"/>
  <c r="B983" i="6"/>
  <c r="E983" i="6"/>
  <c r="P431" i="1"/>
  <c r="N431" i="1"/>
  <c r="J431" i="1"/>
  <c r="B432" i="1" s="1"/>
  <c r="E431" i="1"/>
  <c r="L431" i="1"/>
  <c r="K431" i="1"/>
  <c r="G431" i="1"/>
  <c r="C431" i="1"/>
  <c r="D431" i="1"/>
  <c r="F431" i="1"/>
  <c r="I431" i="1"/>
  <c r="M431" i="1"/>
  <c r="E984" i="6" l="1"/>
  <c r="D984" i="6"/>
  <c r="G984" i="6"/>
  <c r="A985" i="6" s="1"/>
  <c r="C984" i="6"/>
  <c r="F984" i="6"/>
  <c r="B984" i="6"/>
  <c r="P432" i="1"/>
  <c r="N432" i="1"/>
  <c r="J432" i="1"/>
  <c r="B433" i="1" s="1"/>
  <c r="C432" i="1"/>
  <c r="I432" i="1"/>
  <c r="K432" i="1"/>
  <c r="F432" i="1"/>
  <c r="L432" i="1"/>
  <c r="E432" i="1"/>
  <c r="G432" i="1"/>
  <c r="D432" i="1"/>
  <c r="M432" i="1"/>
  <c r="F985" i="6" l="1"/>
  <c r="B985" i="6"/>
  <c r="E985" i="6"/>
  <c r="D985" i="6"/>
  <c r="G985" i="6"/>
  <c r="A986" i="6" s="1"/>
  <c r="C985" i="6"/>
  <c r="P433" i="1"/>
  <c r="N433" i="1"/>
  <c r="E433" i="1"/>
  <c r="J433" i="1"/>
  <c r="B434" i="1" s="1"/>
  <c r="I433" i="1"/>
  <c r="L433" i="1"/>
  <c r="D433" i="1"/>
  <c r="M433" i="1"/>
  <c r="F433" i="1"/>
  <c r="G433" i="1"/>
  <c r="K433" i="1"/>
  <c r="C433" i="1"/>
  <c r="G986" i="6" l="1"/>
  <c r="A987" i="6" s="1"/>
  <c r="C986" i="6"/>
  <c r="F986" i="6"/>
  <c r="B986" i="6"/>
  <c r="E986" i="6"/>
  <c r="D986" i="6"/>
  <c r="P434" i="1"/>
  <c r="N434" i="1"/>
  <c r="J434" i="1"/>
  <c r="B435" i="1" s="1"/>
  <c r="I434" i="1"/>
  <c r="E434" i="1"/>
  <c r="F434" i="1"/>
  <c r="M434" i="1"/>
  <c r="D434" i="1"/>
  <c r="L434" i="1"/>
  <c r="C434" i="1"/>
  <c r="G434" i="1"/>
  <c r="K434" i="1"/>
  <c r="D987" i="6" l="1"/>
  <c r="G987" i="6"/>
  <c r="A988" i="6" s="1"/>
  <c r="C987" i="6"/>
  <c r="F987" i="6"/>
  <c r="B987" i="6"/>
  <c r="E987" i="6"/>
  <c r="P435" i="1"/>
  <c r="N435" i="1"/>
  <c r="E435" i="1"/>
  <c r="K435" i="1"/>
  <c r="G435" i="1"/>
  <c r="C435" i="1"/>
  <c r="L435" i="1"/>
  <c r="I435" i="1"/>
  <c r="J435" i="1"/>
  <c r="B436" i="1" s="1"/>
  <c r="F435" i="1"/>
  <c r="M435" i="1"/>
  <c r="D435" i="1"/>
  <c r="E988" i="6" l="1"/>
  <c r="D988" i="6"/>
  <c r="G988" i="6"/>
  <c r="A989" i="6" s="1"/>
  <c r="C988" i="6"/>
  <c r="B988" i="6"/>
  <c r="F988" i="6"/>
  <c r="P436" i="1"/>
  <c r="N436" i="1"/>
  <c r="I436" i="1"/>
  <c r="L436" i="1"/>
  <c r="J436" i="1"/>
  <c r="B437" i="1" s="1"/>
  <c r="D436" i="1"/>
  <c r="E436" i="1"/>
  <c r="C436" i="1"/>
  <c r="F436" i="1"/>
  <c r="M436" i="1"/>
  <c r="K436" i="1"/>
  <c r="G436" i="1"/>
  <c r="F989" i="6" l="1"/>
  <c r="B989" i="6"/>
  <c r="E989" i="6"/>
  <c r="D989" i="6"/>
  <c r="G989" i="6"/>
  <c r="A990" i="6" s="1"/>
  <c r="C989" i="6"/>
  <c r="P437" i="1"/>
  <c r="N437" i="1"/>
  <c r="E437" i="1"/>
  <c r="I437" i="1"/>
  <c r="J437" i="1"/>
  <c r="B438" i="1" s="1"/>
  <c r="L437" i="1"/>
  <c r="D437" i="1"/>
  <c r="C437" i="1"/>
  <c r="K437" i="1"/>
  <c r="G437" i="1"/>
  <c r="F437" i="1"/>
  <c r="M437" i="1"/>
  <c r="G990" i="6" l="1"/>
  <c r="A991" i="6" s="1"/>
  <c r="C990" i="6"/>
  <c r="F990" i="6"/>
  <c r="B990" i="6"/>
  <c r="E990" i="6"/>
  <c r="D990" i="6"/>
  <c r="P438" i="1"/>
  <c r="N438" i="1"/>
  <c r="J438" i="1"/>
  <c r="B439" i="1" s="1"/>
  <c r="F438" i="1"/>
  <c r="M438" i="1"/>
  <c r="C438" i="1"/>
  <c r="E438" i="1"/>
  <c r="K438" i="1"/>
  <c r="D438" i="1"/>
  <c r="G438" i="1"/>
  <c r="L438" i="1"/>
  <c r="I438" i="1"/>
  <c r="D991" i="6" l="1"/>
  <c r="G991" i="6"/>
  <c r="A992" i="6" s="1"/>
  <c r="C991" i="6"/>
  <c r="F991" i="6"/>
  <c r="B991" i="6"/>
  <c r="E991" i="6"/>
  <c r="P439" i="1"/>
  <c r="N439" i="1"/>
  <c r="J439" i="1"/>
  <c r="B440" i="1" s="1"/>
  <c r="I439" i="1"/>
  <c r="K439" i="1"/>
  <c r="G439" i="1"/>
  <c r="F439" i="1"/>
  <c r="M439" i="1"/>
  <c r="E439" i="1"/>
  <c r="C439" i="1"/>
  <c r="L439" i="1"/>
  <c r="D439" i="1"/>
  <c r="E992" i="6" l="1"/>
  <c r="D992" i="6"/>
  <c r="G992" i="6"/>
  <c r="A993" i="6" s="1"/>
  <c r="C992" i="6"/>
  <c r="F992" i="6"/>
  <c r="B992" i="6"/>
  <c r="P440" i="1"/>
  <c r="N440" i="1"/>
  <c r="J440" i="1"/>
  <c r="B441" i="1" s="1"/>
  <c r="E440" i="1"/>
  <c r="I440" i="1"/>
  <c r="L440" i="1"/>
  <c r="F440" i="1"/>
  <c r="K440" i="1"/>
  <c r="G440" i="1"/>
  <c r="D440" i="1"/>
  <c r="C440" i="1"/>
  <c r="M440" i="1"/>
  <c r="F993" i="6" l="1"/>
  <c r="B993" i="6"/>
  <c r="E993" i="6"/>
  <c r="D993" i="6"/>
  <c r="G993" i="6"/>
  <c r="A994" i="6" s="1"/>
  <c r="C993" i="6"/>
  <c r="P441" i="1"/>
  <c r="N441" i="1"/>
  <c r="E441" i="1"/>
  <c r="I441" i="1"/>
  <c r="L441" i="1"/>
  <c r="D441" i="1"/>
  <c r="C441" i="1"/>
  <c r="J441" i="1"/>
  <c r="B442" i="1" s="1"/>
  <c r="F441" i="1"/>
  <c r="M441" i="1"/>
  <c r="K441" i="1"/>
  <c r="G441" i="1"/>
  <c r="G994" i="6" l="1"/>
  <c r="A995" i="6" s="1"/>
  <c r="C994" i="6"/>
  <c r="F994" i="6"/>
  <c r="B994" i="6"/>
  <c r="E994" i="6"/>
  <c r="D994" i="6"/>
  <c r="P442" i="1"/>
  <c r="N442" i="1"/>
  <c r="J442" i="1"/>
  <c r="B443" i="1" s="1"/>
  <c r="E442" i="1"/>
  <c r="L442" i="1"/>
  <c r="F442" i="1"/>
  <c r="M442" i="1"/>
  <c r="I442" i="1"/>
  <c r="K442" i="1"/>
  <c r="G442" i="1"/>
  <c r="C442" i="1"/>
  <c r="D442" i="1"/>
  <c r="D995" i="6" l="1"/>
  <c r="G995" i="6"/>
  <c r="A996" i="6" s="1"/>
  <c r="C995" i="6"/>
  <c r="F995" i="6"/>
  <c r="B995" i="6"/>
  <c r="E995" i="6"/>
  <c r="P443" i="1"/>
  <c r="N443" i="1"/>
  <c r="J443" i="1"/>
  <c r="B444" i="1" s="1"/>
  <c r="I443" i="1"/>
  <c r="K443" i="1"/>
  <c r="G443" i="1"/>
  <c r="L443" i="1"/>
  <c r="D443" i="1"/>
  <c r="C443" i="1"/>
  <c r="F443" i="1"/>
  <c r="M443" i="1"/>
  <c r="E443" i="1"/>
  <c r="E996" i="6" l="1"/>
  <c r="D996" i="6"/>
  <c r="G996" i="6"/>
  <c r="A997" i="6" s="1"/>
  <c r="C996" i="6"/>
  <c r="F996" i="6"/>
  <c r="B996" i="6"/>
  <c r="P444" i="1"/>
  <c r="N444" i="1"/>
  <c r="E444" i="1"/>
  <c r="J444" i="1"/>
  <c r="B445" i="1" s="1"/>
  <c r="I444" i="1"/>
  <c r="G444" i="1"/>
  <c r="M444" i="1"/>
  <c r="L444" i="1"/>
  <c r="C444" i="1"/>
  <c r="F444" i="1"/>
  <c r="K444" i="1"/>
  <c r="D444" i="1"/>
  <c r="F997" i="6" l="1"/>
  <c r="B997" i="6"/>
  <c r="E997" i="6"/>
  <c r="D997" i="6"/>
  <c r="C997" i="6"/>
  <c r="G997" i="6"/>
  <c r="A998" i="6" s="1"/>
  <c r="P445" i="1"/>
  <c r="N445" i="1"/>
  <c r="E445" i="1"/>
  <c r="I445" i="1"/>
  <c r="L445" i="1"/>
  <c r="D445" i="1"/>
  <c r="C445" i="1"/>
  <c r="J445" i="1"/>
  <c r="B446" i="1" s="1"/>
  <c r="K445" i="1"/>
  <c r="F445" i="1"/>
  <c r="G445" i="1"/>
  <c r="M445" i="1"/>
  <c r="G998" i="6" l="1"/>
  <c r="A999" i="6" s="1"/>
  <c r="C998" i="6"/>
  <c r="F998" i="6"/>
  <c r="B998" i="6"/>
  <c r="E998" i="6"/>
  <c r="D998" i="6"/>
  <c r="P446" i="1"/>
  <c r="N446" i="1"/>
  <c r="J446" i="1"/>
  <c r="B447" i="1" s="1"/>
  <c r="F446" i="1"/>
  <c r="M446" i="1"/>
  <c r="G446" i="1"/>
  <c r="E446" i="1"/>
  <c r="I446" i="1"/>
  <c r="L446" i="1"/>
  <c r="K446" i="1"/>
  <c r="C446" i="1"/>
  <c r="D446" i="1"/>
  <c r="D999" i="6" l="1"/>
  <c r="G999" i="6"/>
  <c r="A1000" i="6" s="1"/>
  <c r="C999" i="6"/>
  <c r="F999" i="6"/>
  <c r="B999" i="6"/>
  <c r="E999" i="6"/>
  <c r="P447" i="1"/>
  <c r="N447" i="1"/>
  <c r="J447" i="1"/>
  <c r="B448" i="1" s="1"/>
  <c r="E447" i="1"/>
  <c r="L447" i="1"/>
  <c r="K447" i="1"/>
  <c r="G447" i="1"/>
  <c r="I447" i="1"/>
  <c r="F447" i="1"/>
  <c r="D447" i="1"/>
  <c r="C447" i="1"/>
  <c r="M447" i="1"/>
  <c r="E1000" i="6" l="1"/>
  <c r="D1000" i="6"/>
  <c r="G1000" i="6"/>
  <c r="A1001" i="6" s="1"/>
  <c r="C1000" i="6"/>
  <c r="F1000" i="6"/>
  <c r="B1000" i="6"/>
  <c r="P448" i="1"/>
  <c r="N448" i="1"/>
  <c r="K448" i="1"/>
  <c r="F448" i="1"/>
  <c r="C448" i="1"/>
  <c r="J448" i="1"/>
  <c r="B449" i="1" s="1"/>
  <c r="I448" i="1"/>
  <c r="E448" i="1"/>
  <c r="M448" i="1"/>
  <c r="L448" i="1"/>
  <c r="D448" i="1"/>
  <c r="G448" i="1"/>
  <c r="F1001" i="6" l="1"/>
  <c r="B1001" i="6"/>
  <c r="E1001" i="6"/>
  <c r="D1001" i="6"/>
  <c r="G1001" i="6"/>
  <c r="A1002" i="6" s="1"/>
  <c r="C1001" i="6"/>
  <c r="P449" i="1"/>
  <c r="N449" i="1"/>
  <c r="E449" i="1"/>
  <c r="J449" i="1"/>
  <c r="B450" i="1" s="1"/>
  <c r="I449" i="1"/>
  <c r="L449" i="1"/>
  <c r="D449" i="1"/>
  <c r="C449" i="1"/>
  <c r="M449" i="1"/>
  <c r="G449" i="1"/>
  <c r="F449" i="1"/>
  <c r="K449" i="1"/>
  <c r="G1002" i="6" l="1"/>
  <c r="A1003" i="6" s="1"/>
  <c r="C1002" i="6"/>
  <c r="F1002" i="6"/>
  <c r="B1002" i="6"/>
  <c r="E1002" i="6"/>
  <c r="D1002" i="6"/>
  <c r="P450" i="1"/>
  <c r="N450" i="1"/>
  <c r="J450" i="1"/>
  <c r="B451" i="1" s="1"/>
  <c r="I450" i="1"/>
  <c r="E450" i="1"/>
  <c r="F450" i="1"/>
  <c r="M450" i="1"/>
  <c r="L450" i="1"/>
  <c r="D450" i="1"/>
  <c r="C450" i="1"/>
  <c r="G450" i="1"/>
  <c r="K450" i="1"/>
  <c r="D1003" i="6" l="1"/>
  <c r="G1003" i="6"/>
  <c r="A1004" i="6" s="1"/>
  <c r="C1003" i="6"/>
  <c r="F1003" i="6"/>
  <c r="B1003" i="6"/>
  <c r="E1003" i="6"/>
  <c r="P451" i="1"/>
  <c r="N451" i="1"/>
  <c r="E451" i="1"/>
  <c r="J451" i="1"/>
  <c r="B452" i="1" s="1"/>
  <c r="I451" i="1"/>
  <c r="K451" i="1"/>
  <c r="G451" i="1"/>
  <c r="L451" i="1"/>
  <c r="C451" i="1"/>
  <c r="M451" i="1"/>
  <c r="F451" i="1"/>
  <c r="D451" i="1"/>
  <c r="E1004" i="6" l="1"/>
  <c r="D1004" i="6"/>
  <c r="G1004" i="6"/>
  <c r="A1005" i="6" s="1"/>
  <c r="C1004" i="6"/>
  <c r="B1004" i="6"/>
  <c r="F1004" i="6"/>
  <c r="P452" i="1"/>
  <c r="N452" i="1"/>
  <c r="L452" i="1"/>
  <c r="I452" i="1"/>
  <c r="D452" i="1"/>
  <c r="J452" i="1"/>
  <c r="B453" i="1" s="1"/>
  <c r="E452" i="1"/>
  <c r="K452" i="1"/>
  <c r="F452" i="1"/>
  <c r="G452" i="1"/>
  <c r="M452" i="1"/>
  <c r="C452" i="1"/>
  <c r="F1005" i="6" l="1"/>
  <c r="B1005" i="6"/>
  <c r="E1005" i="6"/>
  <c r="D1005" i="6"/>
  <c r="G1005" i="6"/>
  <c r="A1006" i="6" s="1"/>
  <c r="C1005" i="6"/>
  <c r="P453" i="1"/>
  <c r="N453" i="1"/>
  <c r="E453" i="1"/>
  <c r="I453" i="1"/>
  <c r="L453" i="1"/>
  <c r="J453" i="1"/>
  <c r="B454" i="1" s="1"/>
  <c r="D453" i="1"/>
  <c r="C453" i="1"/>
  <c r="K453" i="1"/>
  <c r="G453" i="1"/>
  <c r="F453" i="1"/>
  <c r="M453" i="1"/>
  <c r="G1006" i="6" l="1"/>
  <c r="A1007" i="6" s="1"/>
  <c r="C1006" i="6"/>
  <c r="F1006" i="6"/>
  <c r="B1006" i="6"/>
  <c r="E1006" i="6"/>
  <c r="D1006" i="6"/>
  <c r="P454" i="1"/>
  <c r="N454" i="1"/>
  <c r="J454" i="1"/>
  <c r="B455" i="1" s="1"/>
  <c r="F454" i="1"/>
  <c r="M454" i="1"/>
  <c r="E454" i="1"/>
  <c r="C454" i="1"/>
  <c r="I454" i="1"/>
  <c r="G454" i="1"/>
  <c r="L454" i="1"/>
  <c r="K454" i="1"/>
  <c r="D454" i="1"/>
  <c r="D1007" i="6" l="1"/>
  <c r="G1007" i="6"/>
  <c r="A1008" i="6" s="1"/>
  <c r="C1007" i="6"/>
  <c r="F1007" i="6"/>
  <c r="B1007" i="6"/>
  <c r="E1007" i="6"/>
  <c r="P455" i="1"/>
  <c r="N455" i="1"/>
  <c r="I455" i="1"/>
  <c r="K455" i="1"/>
  <c r="G455" i="1"/>
  <c r="F455" i="1"/>
  <c r="M455" i="1"/>
  <c r="E455" i="1"/>
  <c r="J455" i="1"/>
  <c r="B456" i="1" s="1"/>
  <c r="D455" i="1"/>
  <c r="L455" i="1"/>
  <c r="C455" i="1"/>
  <c r="E1008" i="6" l="1"/>
  <c r="D1008" i="6"/>
  <c r="G1008" i="6"/>
  <c r="A1009" i="6" s="1"/>
  <c r="C1008" i="6"/>
  <c r="F1008" i="6"/>
  <c r="B1008" i="6"/>
  <c r="P456" i="1"/>
  <c r="N456" i="1"/>
  <c r="J456" i="1"/>
  <c r="B457" i="1" s="1"/>
  <c r="E456" i="1"/>
  <c r="L456" i="1"/>
  <c r="G456" i="1"/>
  <c r="C456" i="1"/>
  <c r="M456" i="1"/>
  <c r="I456" i="1"/>
  <c r="F456" i="1"/>
  <c r="K456" i="1"/>
  <c r="D456" i="1"/>
  <c r="F1009" i="6" l="1"/>
  <c r="B1009" i="6"/>
  <c r="E1009" i="6"/>
  <c r="D1009" i="6"/>
  <c r="G1009" i="6"/>
  <c r="A1010" i="6" s="1"/>
  <c r="C1009" i="6"/>
  <c r="P457" i="1"/>
  <c r="N457" i="1"/>
  <c r="E457" i="1"/>
  <c r="I457" i="1"/>
  <c r="L457" i="1"/>
  <c r="D457" i="1"/>
  <c r="C457" i="1"/>
  <c r="F457" i="1"/>
  <c r="M457" i="1"/>
  <c r="G457" i="1"/>
  <c r="J457" i="1"/>
  <c r="B458" i="1" s="1"/>
  <c r="K457" i="1"/>
  <c r="G1010" i="6" l="1"/>
  <c r="A1011" i="6" s="1"/>
  <c r="C1010" i="6"/>
  <c r="F1010" i="6"/>
  <c r="B1010" i="6"/>
  <c r="E1010" i="6"/>
  <c r="D1010" i="6"/>
  <c r="P458" i="1"/>
  <c r="N458" i="1"/>
  <c r="J458" i="1"/>
  <c r="B459" i="1" s="1"/>
  <c r="E458" i="1"/>
  <c r="I458" i="1"/>
  <c r="L458" i="1"/>
  <c r="F458" i="1"/>
  <c r="M458" i="1"/>
  <c r="K458" i="1"/>
  <c r="C458" i="1"/>
  <c r="G458" i="1"/>
  <c r="D458" i="1"/>
  <c r="D1011" i="6" l="1"/>
  <c r="G1011" i="6"/>
  <c r="A1012" i="6" s="1"/>
  <c r="C1011" i="6"/>
  <c r="F1011" i="6"/>
  <c r="B1011" i="6"/>
  <c r="E1011" i="6"/>
  <c r="P459" i="1"/>
  <c r="N459" i="1"/>
  <c r="J459" i="1"/>
  <c r="B460" i="1" s="1"/>
  <c r="K459" i="1"/>
  <c r="G459" i="1"/>
  <c r="D459" i="1"/>
  <c r="C459" i="1"/>
  <c r="E459" i="1"/>
  <c r="I459" i="1"/>
  <c r="L459" i="1"/>
  <c r="F459" i="1"/>
  <c r="M459" i="1"/>
  <c r="E1012" i="6" l="1"/>
  <c r="D1012" i="6"/>
  <c r="G1012" i="6"/>
  <c r="A1013" i="6" s="1"/>
  <c r="C1012" i="6"/>
  <c r="F1012" i="6"/>
  <c r="B1012" i="6"/>
  <c r="P460" i="1"/>
  <c r="N460" i="1"/>
  <c r="E460" i="1"/>
  <c r="I460" i="1"/>
  <c r="G460" i="1"/>
  <c r="M460" i="1"/>
  <c r="L460" i="1"/>
  <c r="K460" i="1"/>
  <c r="D460" i="1"/>
  <c r="C460" i="1"/>
  <c r="J460" i="1"/>
  <c r="B461" i="1" s="1"/>
  <c r="F460" i="1"/>
  <c r="F1013" i="6" l="1"/>
  <c r="B1013" i="6"/>
  <c r="E1013" i="6"/>
  <c r="D1013" i="6"/>
  <c r="C1013" i="6"/>
  <c r="G1013" i="6"/>
  <c r="A1014" i="6" s="1"/>
  <c r="P461" i="1"/>
  <c r="N461" i="1"/>
  <c r="E461" i="1"/>
  <c r="I461" i="1"/>
  <c r="L461" i="1"/>
  <c r="D461" i="1"/>
  <c r="C461" i="1"/>
  <c r="J461" i="1"/>
  <c r="B462" i="1" s="1"/>
  <c r="G461" i="1"/>
  <c r="K461" i="1"/>
  <c r="F461" i="1"/>
  <c r="M461" i="1"/>
  <c r="G1014" i="6" l="1"/>
  <c r="A1015" i="6" s="1"/>
  <c r="C1014" i="6"/>
  <c r="F1014" i="6"/>
  <c r="B1014" i="6"/>
  <c r="E1014" i="6"/>
  <c r="D1014" i="6"/>
  <c r="P462" i="1"/>
  <c r="N462" i="1"/>
  <c r="J462" i="1"/>
  <c r="B463" i="1" s="1"/>
  <c r="F462" i="1"/>
  <c r="M462" i="1"/>
  <c r="E462" i="1"/>
  <c r="I462" i="1"/>
  <c r="G462" i="1"/>
  <c r="L462" i="1"/>
  <c r="D462" i="1"/>
  <c r="C462" i="1"/>
  <c r="K462" i="1"/>
  <c r="D1015" i="6" l="1"/>
  <c r="G1015" i="6"/>
  <c r="A1016" i="6" s="1"/>
  <c r="C1015" i="6"/>
  <c r="F1015" i="6"/>
  <c r="B1015" i="6"/>
  <c r="E1015" i="6"/>
  <c r="P463" i="1"/>
  <c r="N463" i="1"/>
  <c r="J463" i="1"/>
  <c r="B464" i="1" s="1"/>
  <c r="E463" i="1"/>
  <c r="L463" i="1"/>
  <c r="K463" i="1"/>
  <c r="G463" i="1"/>
  <c r="I463" i="1"/>
  <c r="C463" i="1"/>
  <c r="M463" i="1"/>
  <c r="F463" i="1"/>
  <c r="D463" i="1"/>
  <c r="E1016" i="6" l="1"/>
  <c r="D1016" i="6"/>
  <c r="G1016" i="6"/>
  <c r="A1017" i="6" s="1"/>
  <c r="C1016" i="6"/>
  <c r="F1016" i="6"/>
  <c r="B1016" i="6"/>
  <c r="P464" i="1"/>
  <c r="N464" i="1"/>
  <c r="I464" i="1"/>
  <c r="L464" i="1"/>
  <c r="K464" i="1"/>
  <c r="F464" i="1"/>
  <c r="C464" i="1"/>
  <c r="E464" i="1"/>
  <c r="J464" i="1"/>
  <c r="B465" i="1" s="1"/>
  <c r="D464" i="1"/>
  <c r="G464" i="1"/>
  <c r="M464" i="1"/>
  <c r="F1017" i="6" l="1"/>
  <c r="B1017" i="6"/>
  <c r="E1017" i="6"/>
  <c r="D1017" i="6"/>
  <c r="G1017" i="6"/>
  <c r="A1018" i="6" s="1"/>
  <c r="C1017" i="6"/>
  <c r="P465" i="1"/>
  <c r="N465" i="1"/>
  <c r="E465" i="1"/>
  <c r="J465" i="1"/>
  <c r="B466" i="1" s="1"/>
  <c r="I465" i="1"/>
  <c r="L465" i="1"/>
  <c r="D465" i="1"/>
  <c r="C465" i="1"/>
  <c r="M465" i="1"/>
  <c r="K465" i="1"/>
  <c r="G465" i="1"/>
  <c r="F465" i="1"/>
  <c r="G1018" i="6" l="1"/>
  <c r="A1019" i="6" s="1"/>
  <c r="C1018" i="6"/>
  <c r="F1018" i="6"/>
  <c r="B1018" i="6"/>
  <c r="E1018" i="6"/>
  <c r="D1018" i="6"/>
  <c r="P466" i="1"/>
  <c r="N466" i="1"/>
  <c r="J466" i="1"/>
  <c r="B467" i="1" s="1"/>
  <c r="I466" i="1"/>
  <c r="E466" i="1"/>
  <c r="F466" i="1"/>
  <c r="M466" i="1"/>
  <c r="D466" i="1"/>
  <c r="K466" i="1"/>
  <c r="G466" i="1"/>
  <c r="C466" i="1"/>
  <c r="L466" i="1"/>
  <c r="D1019" i="6" l="1"/>
  <c r="G1019" i="6"/>
  <c r="A1020" i="6" s="1"/>
  <c r="C1019" i="6"/>
  <c r="F1019" i="6"/>
  <c r="B1019" i="6"/>
  <c r="E1019" i="6"/>
  <c r="P467" i="1"/>
  <c r="N467" i="1"/>
  <c r="E467" i="1"/>
  <c r="K467" i="1"/>
  <c r="G467" i="1"/>
  <c r="J467" i="1"/>
  <c r="B468" i="1" s="1"/>
  <c r="I467" i="1"/>
  <c r="D467" i="1"/>
  <c r="L467" i="1"/>
  <c r="C467" i="1"/>
  <c r="F467" i="1"/>
  <c r="M467" i="1"/>
  <c r="E1020" i="6" l="1"/>
  <c r="D1020" i="6"/>
  <c r="G1020" i="6"/>
  <c r="A1021" i="6" s="1"/>
  <c r="C1020" i="6"/>
  <c r="B1020" i="6"/>
  <c r="F1020" i="6"/>
  <c r="P468" i="1"/>
  <c r="N468" i="1"/>
  <c r="E468" i="1"/>
  <c r="L468" i="1"/>
  <c r="D468" i="1"/>
  <c r="J468" i="1"/>
  <c r="B469" i="1" s="1"/>
  <c r="G468" i="1"/>
  <c r="K468" i="1"/>
  <c r="I468" i="1"/>
  <c r="F468" i="1"/>
  <c r="C468" i="1"/>
  <c r="M468" i="1"/>
  <c r="F1021" i="6" l="1"/>
  <c r="B1021" i="6"/>
  <c r="E1021" i="6"/>
  <c r="D1021" i="6"/>
  <c r="G1021" i="6"/>
  <c r="A1022" i="6" s="1"/>
  <c r="C1021" i="6"/>
  <c r="P469" i="1"/>
  <c r="N469" i="1"/>
  <c r="E469" i="1"/>
  <c r="I469" i="1"/>
  <c r="L469" i="1"/>
  <c r="J469" i="1"/>
  <c r="B470" i="1" s="1"/>
  <c r="D469" i="1"/>
  <c r="C469" i="1"/>
  <c r="K469" i="1"/>
  <c r="G469" i="1"/>
  <c r="M469" i="1"/>
  <c r="F469" i="1"/>
  <c r="G1022" i="6" l="1"/>
  <c r="A1023" i="6" s="1"/>
  <c r="C1022" i="6"/>
  <c r="F1022" i="6"/>
  <c r="B1022" i="6"/>
  <c r="E1022" i="6"/>
  <c r="D1022" i="6"/>
  <c r="P470" i="1"/>
  <c r="N470" i="1"/>
  <c r="J470" i="1"/>
  <c r="B471" i="1" s="1"/>
  <c r="E470" i="1"/>
  <c r="F470" i="1"/>
  <c r="M470" i="1"/>
  <c r="I470" i="1"/>
  <c r="C470" i="1"/>
  <c r="L470" i="1"/>
  <c r="G470" i="1"/>
  <c r="K470" i="1"/>
  <c r="D470" i="1"/>
  <c r="D1023" i="6" l="1"/>
  <c r="G1023" i="6"/>
  <c r="A1024" i="6" s="1"/>
  <c r="C1023" i="6"/>
  <c r="F1023" i="6"/>
  <c r="B1023" i="6"/>
  <c r="E1023" i="6"/>
  <c r="P471" i="1"/>
  <c r="N471" i="1"/>
  <c r="I471" i="1"/>
  <c r="K471" i="1"/>
  <c r="G471" i="1"/>
  <c r="E471" i="1"/>
  <c r="L471" i="1"/>
  <c r="F471" i="1"/>
  <c r="M471" i="1"/>
  <c r="J471" i="1"/>
  <c r="B472" i="1" s="1"/>
  <c r="D471" i="1"/>
  <c r="C471" i="1"/>
  <c r="E1024" i="6" l="1"/>
  <c r="D1024" i="6"/>
  <c r="G1024" i="6"/>
  <c r="A1025" i="6" s="1"/>
  <c r="C1024" i="6"/>
  <c r="F1024" i="6"/>
  <c r="B1024" i="6"/>
  <c r="P472" i="1"/>
  <c r="N472" i="1"/>
  <c r="J472" i="1"/>
  <c r="B473" i="1" s="1"/>
  <c r="E472" i="1"/>
  <c r="I472" i="1"/>
  <c r="L472" i="1"/>
  <c r="D472" i="1"/>
  <c r="C472" i="1"/>
  <c r="M472" i="1"/>
  <c r="G472" i="1"/>
  <c r="K472" i="1"/>
  <c r="F472" i="1"/>
  <c r="F1025" i="6" l="1"/>
  <c r="B1025" i="6"/>
  <c r="E1025" i="6"/>
  <c r="D1025" i="6"/>
  <c r="G1025" i="6"/>
  <c r="A1026" i="6" s="1"/>
  <c r="C1025" i="6"/>
  <c r="P473" i="1"/>
  <c r="N473" i="1"/>
  <c r="E473" i="1"/>
  <c r="I473" i="1"/>
  <c r="L473" i="1"/>
  <c r="D473" i="1"/>
  <c r="C473" i="1"/>
  <c r="F473" i="1"/>
  <c r="K473" i="1"/>
  <c r="G473" i="1"/>
  <c r="J473" i="1"/>
  <c r="B474" i="1" s="1"/>
  <c r="M473" i="1"/>
  <c r="G1026" i="6" l="1"/>
  <c r="A1027" i="6" s="1"/>
  <c r="C1026" i="6"/>
  <c r="F1026" i="6"/>
  <c r="B1026" i="6"/>
  <c r="E1026" i="6"/>
  <c r="D1026" i="6"/>
  <c r="P474" i="1"/>
  <c r="N474" i="1"/>
  <c r="J474" i="1"/>
  <c r="B475" i="1" s="1"/>
  <c r="E474" i="1"/>
  <c r="L474" i="1"/>
  <c r="F474" i="1"/>
  <c r="M474" i="1"/>
  <c r="K474" i="1"/>
  <c r="I474" i="1"/>
  <c r="D474" i="1"/>
  <c r="C474" i="1"/>
  <c r="G474" i="1"/>
  <c r="D1027" i="6" l="1"/>
  <c r="G1027" i="6"/>
  <c r="A1028" i="6" s="1"/>
  <c r="C1027" i="6"/>
  <c r="F1027" i="6"/>
  <c r="B1027" i="6"/>
  <c r="E1027" i="6"/>
  <c r="P475" i="1"/>
  <c r="N475" i="1"/>
  <c r="E475" i="1"/>
  <c r="J475" i="1"/>
  <c r="B476" i="1" s="1"/>
  <c r="K475" i="1"/>
  <c r="G475" i="1"/>
  <c r="D475" i="1"/>
  <c r="C475" i="1"/>
  <c r="I475" i="1"/>
  <c r="F475" i="1"/>
  <c r="L475" i="1"/>
  <c r="M475" i="1"/>
  <c r="E1028" i="6" l="1"/>
  <c r="D1028" i="6"/>
  <c r="G1028" i="6"/>
  <c r="A1029" i="6" s="1"/>
  <c r="C1028" i="6"/>
  <c r="F1028" i="6"/>
  <c r="B1028" i="6"/>
  <c r="P476" i="1"/>
  <c r="N476" i="1"/>
  <c r="E476" i="1"/>
  <c r="I476" i="1"/>
  <c r="G476" i="1"/>
  <c r="M476" i="1"/>
  <c r="J476" i="1"/>
  <c r="B477" i="1" s="1"/>
  <c r="L476" i="1"/>
  <c r="D476" i="1"/>
  <c r="K476" i="1"/>
  <c r="F476" i="1"/>
  <c r="C476" i="1"/>
  <c r="F1029" i="6" l="1"/>
  <c r="B1029" i="6"/>
  <c r="E1029" i="6"/>
  <c r="D1029" i="6"/>
  <c r="C1029" i="6"/>
  <c r="G1029" i="6"/>
  <c r="A1030" i="6" s="1"/>
  <c r="P477" i="1"/>
  <c r="N477" i="1"/>
  <c r="E477" i="1"/>
  <c r="I477" i="1"/>
  <c r="J477" i="1"/>
  <c r="B478" i="1" s="1"/>
  <c r="L477" i="1"/>
  <c r="D477" i="1"/>
  <c r="C477" i="1"/>
  <c r="M477" i="1"/>
  <c r="G477" i="1"/>
  <c r="K477" i="1"/>
  <c r="F477" i="1"/>
  <c r="G1030" i="6" l="1"/>
  <c r="A1031" i="6" s="1"/>
  <c r="C1030" i="6"/>
  <c r="F1030" i="6"/>
  <c r="B1030" i="6"/>
  <c r="E1030" i="6"/>
  <c r="D1030" i="6"/>
  <c r="P478" i="1"/>
  <c r="N478" i="1"/>
  <c r="J478" i="1"/>
  <c r="B479" i="1" s="1"/>
  <c r="F478" i="1"/>
  <c r="M478" i="1"/>
  <c r="L478" i="1"/>
  <c r="G478" i="1"/>
  <c r="E478" i="1"/>
  <c r="I478" i="1"/>
  <c r="D478" i="1"/>
  <c r="C478" i="1"/>
  <c r="K478" i="1"/>
  <c r="D1031" i="6" l="1"/>
  <c r="G1031" i="6"/>
  <c r="A1032" i="6" s="1"/>
  <c r="C1031" i="6"/>
  <c r="F1031" i="6"/>
  <c r="B1031" i="6"/>
  <c r="E1031" i="6"/>
  <c r="P479" i="1"/>
  <c r="N479" i="1"/>
  <c r="J479" i="1"/>
  <c r="B480" i="1" s="1"/>
  <c r="I479" i="1"/>
  <c r="L479" i="1"/>
  <c r="K479" i="1"/>
  <c r="G479" i="1"/>
  <c r="E479" i="1"/>
  <c r="C479" i="1"/>
  <c r="M479" i="1"/>
  <c r="D479" i="1"/>
  <c r="F479" i="1"/>
  <c r="E1032" i="6" l="1"/>
  <c r="D1032" i="6"/>
  <c r="G1032" i="6"/>
  <c r="A1033" i="6" s="1"/>
  <c r="C1032" i="6"/>
  <c r="F1032" i="6"/>
  <c r="B1032" i="6"/>
  <c r="P480" i="1"/>
  <c r="N480" i="1"/>
  <c r="E480" i="1"/>
  <c r="I480" i="1"/>
  <c r="K480" i="1"/>
  <c r="F480" i="1"/>
  <c r="C480" i="1"/>
  <c r="J480" i="1"/>
  <c r="B481" i="1" s="1"/>
  <c r="L480" i="1"/>
  <c r="G480" i="1"/>
  <c r="D480" i="1"/>
  <c r="M480" i="1"/>
  <c r="F1033" i="6" l="1"/>
  <c r="B1033" i="6"/>
  <c r="E1033" i="6"/>
  <c r="D1033" i="6"/>
  <c r="G1033" i="6"/>
  <c r="A1034" i="6" s="1"/>
  <c r="C1033" i="6"/>
  <c r="P481" i="1"/>
  <c r="N481" i="1"/>
  <c r="E481" i="1"/>
  <c r="J481" i="1"/>
  <c r="B482" i="1" s="1"/>
  <c r="I481" i="1"/>
  <c r="L481" i="1"/>
  <c r="D481" i="1"/>
  <c r="C481" i="1"/>
  <c r="M481" i="1"/>
  <c r="K481" i="1"/>
  <c r="F481" i="1"/>
  <c r="G481" i="1"/>
  <c r="G1034" i="6" l="1"/>
  <c r="A1035" i="6" s="1"/>
  <c r="C1034" i="6"/>
  <c r="F1034" i="6"/>
  <c r="B1034" i="6"/>
  <c r="E1034" i="6"/>
  <c r="D1034" i="6"/>
  <c r="P482" i="1"/>
  <c r="N482" i="1"/>
  <c r="J482" i="1"/>
  <c r="B483" i="1" s="1"/>
  <c r="E482" i="1"/>
  <c r="I482" i="1"/>
  <c r="F482" i="1"/>
  <c r="M482" i="1"/>
  <c r="D482" i="1"/>
  <c r="L482" i="1"/>
  <c r="K482" i="1"/>
  <c r="G482" i="1"/>
  <c r="C482" i="1"/>
  <c r="D1035" i="6" l="1"/>
  <c r="G1035" i="6"/>
  <c r="A1036" i="6" s="1"/>
  <c r="C1035" i="6"/>
  <c r="F1035" i="6"/>
  <c r="B1035" i="6"/>
  <c r="E1035" i="6"/>
  <c r="P483" i="1"/>
  <c r="N483" i="1"/>
  <c r="E483" i="1"/>
  <c r="K483" i="1"/>
  <c r="G483" i="1"/>
  <c r="J483" i="1"/>
  <c r="B484" i="1" s="1"/>
  <c r="I483" i="1"/>
  <c r="L483" i="1"/>
  <c r="D483" i="1"/>
  <c r="F483" i="1"/>
  <c r="M483" i="1"/>
  <c r="C483" i="1"/>
  <c r="E1036" i="6" l="1"/>
  <c r="D1036" i="6"/>
  <c r="G1036" i="6"/>
  <c r="A1037" i="6" s="1"/>
  <c r="C1036" i="6"/>
  <c r="B1036" i="6"/>
  <c r="F1036" i="6"/>
  <c r="P484" i="1"/>
  <c r="N484" i="1"/>
  <c r="J484" i="1"/>
  <c r="B485" i="1" s="1"/>
  <c r="L484" i="1"/>
  <c r="D484" i="1"/>
  <c r="E484" i="1"/>
  <c r="I484" i="1"/>
  <c r="C484" i="1"/>
  <c r="M484" i="1"/>
  <c r="G484" i="1"/>
  <c r="K484" i="1"/>
  <c r="F484" i="1"/>
  <c r="F1037" i="6" l="1"/>
  <c r="B1037" i="6"/>
  <c r="E1037" i="6"/>
  <c r="D1037" i="6"/>
  <c r="G1037" i="6"/>
  <c r="A1038" i="6" s="1"/>
  <c r="C1037" i="6"/>
  <c r="P485" i="1"/>
  <c r="N485" i="1"/>
  <c r="E485" i="1"/>
  <c r="I485" i="1"/>
  <c r="L485" i="1"/>
  <c r="J485" i="1"/>
  <c r="B486" i="1" s="1"/>
  <c r="D485" i="1"/>
  <c r="C485" i="1"/>
  <c r="K485" i="1"/>
  <c r="G485" i="1"/>
  <c r="F485" i="1"/>
  <c r="M485" i="1"/>
  <c r="G1038" i="6" l="1"/>
  <c r="A1039" i="6" s="1"/>
  <c r="C1038" i="6"/>
  <c r="F1038" i="6"/>
  <c r="B1038" i="6"/>
  <c r="E1038" i="6"/>
  <c r="D1038" i="6"/>
  <c r="P486" i="1"/>
  <c r="N486" i="1"/>
  <c r="J486" i="1"/>
  <c r="B487" i="1" s="1"/>
  <c r="I486" i="1"/>
  <c r="F486" i="1"/>
  <c r="M486" i="1"/>
  <c r="L486" i="1"/>
  <c r="C486" i="1"/>
  <c r="E486" i="1"/>
  <c r="D486" i="1"/>
  <c r="K486" i="1"/>
  <c r="G486" i="1"/>
  <c r="D1039" i="6" l="1"/>
  <c r="G1039" i="6"/>
  <c r="A1040" i="6" s="1"/>
  <c r="C1039" i="6"/>
  <c r="F1039" i="6"/>
  <c r="B1039" i="6"/>
  <c r="E1039" i="6"/>
  <c r="P487" i="1"/>
  <c r="N487" i="1"/>
  <c r="E487" i="1"/>
  <c r="I487" i="1"/>
  <c r="K487" i="1"/>
  <c r="G487" i="1"/>
  <c r="J487" i="1"/>
  <c r="B488" i="1" s="1"/>
  <c r="F487" i="1"/>
  <c r="M487" i="1"/>
  <c r="L487" i="1"/>
  <c r="C487" i="1"/>
  <c r="D487" i="1"/>
  <c r="E1040" i="6" l="1"/>
  <c r="D1040" i="6"/>
  <c r="G1040" i="6"/>
  <c r="A1041" i="6" s="1"/>
  <c r="C1040" i="6"/>
  <c r="F1040" i="6"/>
  <c r="B1040" i="6"/>
  <c r="P488" i="1"/>
  <c r="N488" i="1"/>
  <c r="J488" i="1"/>
  <c r="B489" i="1" s="1"/>
  <c r="E488" i="1"/>
  <c r="L488" i="1"/>
  <c r="K488" i="1"/>
  <c r="D488" i="1"/>
  <c r="I488" i="1"/>
  <c r="F488" i="1"/>
  <c r="C488" i="1"/>
  <c r="M488" i="1"/>
  <c r="G488" i="1"/>
  <c r="F1041" i="6" l="1"/>
  <c r="B1041" i="6"/>
  <c r="E1041" i="6"/>
  <c r="D1041" i="6"/>
  <c r="G1041" i="6"/>
  <c r="A1042" i="6" s="1"/>
  <c r="C1041" i="6"/>
  <c r="P489" i="1"/>
  <c r="N489" i="1"/>
  <c r="E489" i="1"/>
  <c r="I489" i="1"/>
  <c r="J489" i="1"/>
  <c r="B490" i="1" s="1"/>
  <c r="L489" i="1"/>
  <c r="D489" i="1"/>
  <c r="C489" i="1"/>
  <c r="F489" i="1"/>
  <c r="K489" i="1"/>
  <c r="G489" i="1"/>
  <c r="M489" i="1"/>
  <c r="G1042" i="6" l="1"/>
  <c r="A1043" i="6" s="1"/>
  <c r="C1042" i="6"/>
  <c r="F1042" i="6"/>
  <c r="B1042" i="6"/>
  <c r="E1042" i="6"/>
  <c r="D1042" i="6"/>
  <c r="P490" i="1"/>
  <c r="N490" i="1"/>
  <c r="J490" i="1"/>
  <c r="B491" i="1" s="1"/>
  <c r="E490" i="1"/>
  <c r="L490" i="1"/>
  <c r="F490" i="1"/>
  <c r="M490" i="1"/>
  <c r="I490" i="1"/>
  <c r="K490" i="1"/>
  <c r="D490" i="1"/>
  <c r="G490" i="1"/>
  <c r="C490" i="1"/>
  <c r="D1043" i="6" l="1"/>
  <c r="G1043" i="6"/>
  <c r="A1044" i="6" s="1"/>
  <c r="C1043" i="6"/>
  <c r="F1043" i="6"/>
  <c r="B1043" i="6"/>
  <c r="E1043" i="6"/>
  <c r="P491" i="1"/>
  <c r="N491" i="1"/>
  <c r="J491" i="1"/>
  <c r="B492" i="1" s="1"/>
  <c r="E491" i="1"/>
  <c r="K491" i="1"/>
  <c r="G491" i="1"/>
  <c r="D491" i="1"/>
  <c r="C491" i="1"/>
  <c r="I491" i="1"/>
  <c r="M491" i="1"/>
  <c r="L491" i="1"/>
  <c r="F491" i="1"/>
  <c r="E1044" i="6" l="1"/>
  <c r="D1044" i="6"/>
  <c r="G1044" i="6"/>
  <c r="A1045" i="6" s="1"/>
  <c r="C1044" i="6"/>
  <c r="F1044" i="6"/>
  <c r="B1044" i="6"/>
  <c r="P492" i="1"/>
  <c r="N492" i="1"/>
  <c r="E492" i="1"/>
  <c r="I492" i="1"/>
  <c r="J492" i="1"/>
  <c r="B493" i="1" s="1"/>
  <c r="L492" i="1"/>
  <c r="G492" i="1"/>
  <c r="M492" i="1"/>
  <c r="F492" i="1"/>
  <c r="C492" i="1"/>
  <c r="D492" i="1"/>
  <c r="K492" i="1"/>
  <c r="G1045" i="6" l="1"/>
  <c r="A1046" i="6" s="1"/>
  <c r="F1045" i="6"/>
  <c r="B1045" i="6"/>
  <c r="E1045" i="6"/>
  <c r="D1045" i="6"/>
  <c r="C1045" i="6"/>
  <c r="P493" i="1"/>
  <c r="N493" i="1"/>
  <c r="E493" i="1"/>
  <c r="I493" i="1"/>
  <c r="L493" i="1"/>
  <c r="D493" i="1"/>
  <c r="C493" i="1"/>
  <c r="J493" i="1"/>
  <c r="B494" i="1" s="1"/>
  <c r="F493" i="1"/>
  <c r="M493" i="1"/>
  <c r="K493" i="1"/>
  <c r="G493" i="1"/>
  <c r="E1046" i="6" l="1"/>
  <c r="D1046" i="6"/>
  <c r="G1046" i="6"/>
  <c r="A1047" i="6" s="1"/>
  <c r="F1046" i="6"/>
  <c r="C1046" i="6"/>
  <c r="B1046" i="6"/>
  <c r="P494" i="1"/>
  <c r="N494" i="1"/>
  <c r="J494" i="1"/>
  <c r="B495" i="1" s="1"/>
  <c r="E494" i="1"/>
  <c r="I494" i="1"/>
  <c r="F494" i="1"/>
  <c r="M494" i="1"/>
  <c r="G494" i="1"/>
  <c r="L494" i="1"/>
  <c r="K494" i="1"/>
  <c r="C494" i="1"/>
  <c r="D494" i="1"/>
  <c r="F1047" i="6" l="1"/>
  <c r="B1047" i="6"/>
  <c r="E1047" i="6"/>
  <c r="G1047" i="6"/>
  <c r="A1048" i="6" s="1"/>
  <c r="D1047" i="6"/>
  <c r="C1047" i="6"/>
  <c r="P495" i="1"/>
  <c r="N495" i="1"/>
  <c r="J495" i="1"/>
  <c r="B496" i="1" s="1"/>
  <c r="L495" i="1"/>
  <c r="K495" i="1"/>
  <c r="G495" i="1"/>
  <c r="E495" i="1"/>
  <c r="D495" i="1"/>
  <c r="F495" i="1"/>
  <c r="I495" i="1"/>
  <c r="C495" i="1"/>
  <c r="M495" i="1"/>
  <c r="G1048" i="6" l="1"/>
  <c r="A1049" i="6" s="1"/>
  <c r="C1048" i="6"/>
  <c r="F1048" i="6"/>
  <c r="B1048" i="6"/>
  <c r="E1048" i="6"/>
  <c r="D1048" i="6"/>
  <c r="P496" i="1"/>
  <c r="N496" i="1"/>
  <c r="J496" i="1"/>
  <c r="B497" i="1" s="1"/>
  <c r="E496" i="1"/>
  <c r="K496" i="1"/>
  <c r="F496" i="1"/>
  <c r="C496" i="1"/>
  <c r="I496" i="1"/>
  <c r="L496" i="1"/>
  <c r="G496" i="1"/>
  <c r="D496" i="1"/>
  <c r="M496" i="1"/>
  <c r="D1049" i="6" l="1"/>
  <c r="G1049" i="6"/>
  <c r="A1050" i="6" s="1"/>
  <c r="C1049" i="6"/>
  <c r="B1049" i="6"/>
  <c r="F1049" i="6"/>
  <c r="E1049" i="6"/>
  <c r="P497" i="1"/>
  <c r="N497" i="1"/>
  <c r="E497" i="1"/>
  <c r="J497" i="1"/>
  <c r="B498" i="1" s="1"/>
  <c r="I497" i="1"/>
  <c r="L497" i="1"/>
  <c r="D497" i="1"/>
  <c r="C497" i="1"/>
  <c r="M497" i="1"/>
  <c r="F497" i="1"/>
  <c r="K497" i="1"/>
  <c r="G497" i="1"/>
  <c r="E1050" i="6" l="1"/>
  <c r="D1050" i="6"/>
  <c r="C1050" i="6"/>
  <c r="B1050" i="6"/>
  <c r="G1050" i="6"/>
  <c r="A1051" i="6" s="1"/>
  <c r="F1050" i="6"/>
  <c r="P498" i="1"/>
  <c r="N498" i="1"/>
  <c r="J498" i="1"/>
  <c r="B499" i="1" s="1"/>
  <c r="I498" i="1"/>
  <c r="F498" i="1"/>
  <c r="M498" i="1"/>
  <c r="D498" i="1"/>
  <c r="E498" i="1"/>
  <c r="L498" i="1"/>
  <c r="C498" i="1"/>
  <c r="K498" i="1"/>
  <c r="G498" i="1"/>
  <c r="F1051" i="6" l="1"/>
  <c r="B1051" i="6"/>
  <c r="E1051" i="6"/>
  <c r="D1051" i="6"/>
  <c r="C1051" i="6"/>
  <c r="G1051" i="6"/>
  <c r="A1052" i="6" s="1"/>
  <c r="P499" i="1"/>
  <c r="N499" i="1"/>
  <c r="E499" i="1"/>
  <c r="K499" i="1"/>
  <c r="G499" i="1"/>
  <c r="I499" i="1"/>
  <c r="L499" i="1"/>
  <c r="F499" i="1"/>
  <c r="C499" i="1"/>
  <c r="M499" i="1"/>
  <c r="J499" i="1"/>
  <c r="B500" i="1" s="1"/>
  <c r="D499" i="1"/>
  <c r="G1052" i="6" l="1"/>
  <c r="A1053" i="6" s="1"/>
  <c r="C1052" i="6"/>
  <c r="F1052" i="6"/>
  <c r="B1052" i="6"/>
  <c r="E1052" i="6"/>
  <c r="D1052" i="6"/>
  <c r="P500" i="1"/>
  <c r="N500" i="1"/>
  <c r="J500" i="1"/>
  <c r="B501" i="1" s="1"/>
  <c r="I500" i="1"/>
  <c r="L500" i="1"/>
  <c r="E500" i="1"/>
  <c r="D500" i="1"/>
  <c r="F500" i="1"/>
  <c r="C500" i="1"/>
  <c r="M500" i="1"/>
  <c r="K500" i="1"/>
  <c r="G500" i="1"/>
  <c r="E1053" i="6" l="1"/>
  <c r="D1053" i="6"/>
  <c r="G1053" i="6"/>
  <c r="A1054" i="6" s="1"/>
  <c r="C1053" i="6"/>
  <c r="F1053" i="6"/>
  <c r="B1053" i="6"/>
  <c r="P501" i="1"/>
  <c r="N501" i="1"/>
  <c r="E501" i="1"/>
  <c r="I501" i="1"/>
  <c r="J501" i="1"/>
  <c r="B502" i="1" s="1"/>
  <c r="L501" i="1"/>
  <c r="D501" i="1"/>
  <c r="C501" i="1"/>
  <c r="K501" i="1"/>
  <c r="G501" i="1"/>
  <c r="F501" i="1"/>
  <c r="M501" i="1"/>
  <c r="F1054" i="6" l="1"/>
  <c r="B1054" i="6"/>
  <c r="E1054" i="6"/>
  <c r="D1054" i="6"/>
  <c r="G1054" i="6"/>
  <c r="A1055" i="6" s="1"/>
  <c r="C1054" i="6"/>
  <c r="P502" i="1"/>
  <c r="N502" i="1"/>
  <c r="J502" i="1"/>
  <c r="B503" i="1" s="1"/>
  <c r="F502" i="1"/>
  <c r="M502" i="1"/>
  <c r="C502" i="1"/>
  <c r="I502" i="1"/>
  <c r="K502" i="1"/>
  <c r="D502" i="1"/>
  <c r="L502" i="1"/>
  <c r="G502" i="1"/>
  <c r="E502" i="1"/>
  <c r="G1055" i="6" l="1"/>
  <c r="A1056" i="6" s="1"/>
  <c r="C1055" i="6"/>
  <c r="F1055" i="6"/>
  <c r="B1055" i="6"/>
  <c r="E1055" i="6"/>
  <c r="D1055" i="6"/>
  <c r="P503" i="1"/>
  <c r="N503" i="1"/>
  <c r="J503" i="1"/>
  <c r="B504" i="1" s="1"/>
  <c r="I503" i="1"/>
  <c r="K503" i="1"/>
  <c r="G503" i="1"/>
  <c r="F503" i="1"/>
  <c r="M503" i="1"/>
  <c r="E503" i="1"/>
  <c r="L503" i="1"/>
  <c r="C503" i="1"/>
  <c r="D503" i="1"/>
  <c r="D1056" i="6" l="1"/>
  <c r="G1056" i="6"/>
  <c r="A1057" i="6" s="1"/>
  <c r="C1056" i="6"/>
  <c r="F1056" i="6"/>
  <c r="B1056" i="6"/>
  <c r="E1056" i="6"/>
  <c r="P504" i="1"/>
  <c r="N504" i="1"/>
  <c r="J504" i="1"/>
  <c r="B505" i="1" s="1"/>
  <c r="E504" i="1"/>
  <c r="I504" i="1"/>
  <c r="F504" i="1"/>
  <c r="K504" i="1"/>
  <c r="G504" i="1"/>
  <c r="L504" i="1"/>
  <c r="C504" i="1"/>
  <c r="M504" i="1"/>
  <c r="D504" i="1"/>
  <c r="E1057" i="6" l="1"/>
  <c r="D1057" i="6"/>
  <c r="G1057" i="6"/>
  <c r="A1058" i="6" s="1"/>
  <c r="C1057" i="6"/>
  <c r="B1057" i="6"/>
  <c r="F1057" i="6"/>
  <c r="P505" i="1"/>
  <c r="N505" i="1"/>
  <c r="E505" i="1"/>
  <c r="I505" i="1"/>
  <c r="L505" i="1"/>
  <c r="D505" i="1"/>
  <c r="C505" i="1"/>
  <c r="F505" i="1"/>
  <c r="J505" i="1"/>
  <c r="B506" i="1" s="1"/>
  <c r="M505" i="1"/>
  <c r="K505" i="1"/>
  <c r="G505" i="1"/>
  <c r="F1058" i="6" l="1"/>
  <c r="B1058" i="6"/>
  <c r="E1058" i="6"/>
  <c r="D1058" i="6"/>
  <c r="G1058" i="6"/>
  <c r="A1059" i="6" s="1"/>
  <c r="C1058" i="6"/>
  <c r="P506" i="1"/>
  <c r="N506" i="1"/>
  <c r="J506" i="1"/>
  <c r="B507" i="1" s="1"/>
  <c r="E506" i="1"/>
  <c r="L506" i="1"/>
  <c r="F506" i="1"/>
  <c r="M506" i="1"/>
  <c r="K506" i="1"/>
  <c r="G506" i="1"/>
  <c r="C506" i="1"/>
  <c r="D506" i="1"/>
  <c r="I506" i="1"/>
  <c r="G1059" i="6" l="1"/>
  <c r="A1060" i="6" s="1"/>
  <c r="C1059" i="6"/>
  <c r="F1059" i="6"/>
  <c r="B1059" i="6"/>
  <c r="E1059" i="6"/>
  <c r="D1059" i="6"/>
  <c r="P507" i="1"/>
  <c r="N507" i="1"/>
  <c r="E507" i="1"/>
  <c r="I507" i="1"/>
  <c r="K507" i="1"/>
  <c r="G507" i="1"/>
  <c r="L507" i="1"/>
  <c r="D507" i="1"/>
  <c r="C507" i="1"/>
  <c r="J507" i="1"/>
  <c r="B508" i="1" s="1"/>
  <c r="M507" i="1"/>
  <c r="F507" i="1"/>
  <c r="D1060" i="6" l="1"/>
  <c r="G1060" i="6"/>
  <c r="A1061" i="6" s="1"/>
  <c r="C1060" i="6"/>
  <c r="F1060" i="6"/>
  <c r="B1060" i="6"/>
  <c r="E1060" i="6"/>
  <c r="P508" i="1"/>
  <c r="N508" i="1"/>
  <c r="E508" i="1"/>
  <c r="J508" i="1"/>
  <c r="B509" i="1" s="1"/>
  <c r="I508" i="1"/>
  <c r="G508" i="1"/>
  <c r="M508" i="1"/>
  <c r="L508" i="1"/>
  <c r="C508" i="1"/>
  <c r="K508" i="1"/>
  <c r="F508" i="1"/>
  <c r="D508" i="1"/>
  <c r="E1061" i="6" l="1"/>
  <c r="D1061" i="6"/>
  <c r="G1061" i="6"/>
  <c r="A1062" i="6" s="1"/>
  <c r="C1061" i="6"/>
  <c r="F1061" i="6"/>
  <c r="B1061" i="6"/>
  <c r="P509" i="1"/>
  <c r="N509" i="1"/>
  <c r="E509" i="1"/>
  <c r="I509" i="1"/>
  <c r="L509" i="1"/>
  <c r="D509" i="1"/>
  <c r="C509" i="1"/>
  <c r="J509" i="1"/>
  <c r="B510" i="1" s="1"/>
  <c r="K509" i="1"/>
  <c r="F509" i="1"/>
  <c r="G509" i="1"/>
  <c r="M509" i="1"/>
  <c r="F1062" i="6" l="1"/>
  <c r="B1062" i="6"/>
  <c r="E1062" i="6"/>
  <c r="D1062" i="6"/>
  <c r="G1062" i="6"/>
  <c r="A1063" i="6" s="1"/>
  <c r="C1062" i="6"/>
  <c r="P510" i="1"/>
  <c r="N510" i="1"/>
  <c r="J510" i="1"/>
  <c r="B511" i="1" s="1"/>
  <c r="E510" i="1"/>
  <c r="F510" i="1"/>
  <c r="M510" i="1"/>
  <c r="I510" i="1"/>
  <c r="G510" i="1"/>
  <c r="L510" i="1"/>
  <c r="K510" i="1"/>
  <c r="D510" i="1"/>
  <c r="C510" i="1"/>
  <c r="G1063" i="6" l="1"/>
  <c r="A1064" i="6" s="1"/>
  <c r="C1063" i="6"/>
  <c r="F1063" i="6"/>
  <c r="B1063" i="6"/>
  <c r="E1063" i="6"/>
  <c r="D1063" i="6"/>
  <c r="P511" i="1"/>
  <c r="N511" i="1"/>
  <c r="J511" i="1"/>
  <c r="B512" i="1" s="1"/>
  <c r="L511" i="1"/>
  <c r="K511" i="1"/>
  <c r="G511" i="1"/>
  <c r="I511" i="1"/>
  <c r="E511" i="1"/>
  <c r="F511" i="1"/>
  <c r="D511" i="1"/>
  <c r="M511" i="1"/>
  <c r="C511" i="1"/>
  <c r="D1064" i="6" l="1"/>
  <c r="G1064" i="6"/>
  <c r="A1065" i="6" s="1"/>
  <c r="C1064" i="6"/>
  <c r="F1064" i="6"/>
  <c r="B1064" i="6"/>
  <c r="E1064" i="6"/>
  <c r="P512" i="1"/>
  <c r="N512" i="1"/>
  <c r="J512" i="1"/>
  <c r="B513" i="1" s="1"/>
  <c r="K512" i="1"/>
  <c r="F512" i="1"/>
  <c r="C512" i="1"/>
  <c r="E512" i="1"/>
  <c r="I512" i="1"/>
  <c r="L512" i="1"/>
  <c r="M512" i="1"/>
  <c r="D512" i="1"/>
  <c r="G512" i="1"/>
  <c r="E1065" i="6" l="1"/>
  <c r="D1065" i="6"/>
  <c r="G1065" i="6"/>
  <c r="A1066" i="6" s="1"/>
  <c r="C1065" i="6"/>
  <c r="F1065" i="6"/>
  <c r="B1065" i="6"/>
  <c r="P513" i="1"/>
  <c r="N513" i="1"/>
  <c r="E513" i="1"/>
  <c r="J513" i="1"/>
  <c r="B514" i="1" s="1"/>
  <c r="I513" i="1"/>
  <c r="L513" i="1"/>
  <c r="D513" i="1"/>
  <c r="C513" i="1"/>
  <c r="M513" i="1"/>
  <c r="G513" i="1"/>
  <c r="F513" i="1"/>
  <c r="K513" i="1"/>
  <c r="F1066" i="6" l="1"/>
  <c r="B1066" i="6"/>
  <c r="E1066" i="6"/>
  <c r="D1066" i="6"/>
  <c r="C1066" i="6"/>
  <c r="G1066" i="6"/>
  <c r="A1067" i="6" s="1"/>
  <c r="P514" i="1"/>
  <c r="N514" i="1"/>
  <c r="J514" i="1"/>
  <c r="B515" i="1" s="1"/>
  <c r="I514" i="1"/>
  <c r="F514" i="1"/>
  <c r="M514" i="1"/>
  <c r="L514" i="1"/>
  <c r="D514" i="1"/>
  <c r="E514" i="1"/>
  <c r="C514" i="1"/>
  <c r="G514" i="1"/>
  <c r="K514" i="1"/>
  <c r="G1067" i="6" l="1"/>
  <c r="A1068" i="6" s="1"/>
  <c r="C1067" i="6"/>
  <c r="F1067" i="6"/>
  <c r="B1067" i="6"/>
  <c r="E1067" i="6"/>
  <c r="D1067" i="6"/>
  <c r="P515" i="1"/>
  <c r="N515" i="1"/>
  <c r="E515" i="1"/>
  <c r="J515" i="1"/>
  <c r="B516" i="1" s="1"/>
  <c r="I515" i="1"/>
  <c r="K515" i="1"/>
  <c r="G515" i="1"/>
  <c r="L515" i="1"/>
  <c r="C515" i="1"/>
  <c r="M515" i="1"/>
  <c r="F515" i="1"/>
  <c r="D515" i="1"/>
  <c r="D1068" i="6" l="1"/>
  <c r="G1068" i="6"/>
  <c r="A1069" i="6" s="1"/>
  <c r="C1068" i="6"/>
  <c r="F1068" i="6"/>
  <c r="B1068" i="6"/>
  <c r="E1068" i="6"/>
  <c r="P516" i="1"/>
  <c r="N516" i="1"/>
  <c r="J516" i="1"/>
  <c r="B517" i="1" s="1"/>
  <c r="L516" i="1"/>
  <c r="D516" i="1"/>
  <c r="I516" i="1"/>
  <c r="K516" i="1"/>
  <c r="F516" i="1"/>
  <c r="E516" i="1"/>
  <c r="G516" i="1"/>
  <c r="C516" i="1"/>
  <c r="M516" i="1"/>
  <c r="E1069" i="6" l="1"/>
  <c r="D1069" i="6"/>
  <c r="G1069" i="6"/>
  <c r="A1070" i="6" s="1"/>
  <c r="C1069" i="6"/>
  <c r="F1069" i="6"/>
  <c r="B1069" i="6"/>
  <c r="P517" i="1"/>
  <c r="N517" i="1"/>
  <c r="E517" i="1"/>
  <c r="I517" i="1"/>
  <c r="L517" i="1"/>
  <c r="D517" i="1"/>
  <c r="C517" i="1"/>
  <c r="J517" i="1"/>
  <c r="B518" i="1" s="1"/>
  <c r="K517" i="1"/>
  <c r="G517" i="1"/>
  <c r="F517" i="1"/>
  <c r="M517" i="1"/>
  <c r="F1070" i="6" l="1"/>
  <c r="B1070" i="6"/>
  <c r="E1070" i="6"/>
  <c r="D1070" i="6"/>
  <c r="G1070" i="6"/>
  <c r="A1071" i="6" s="1"/>
  <c r="C1070" i="6"/>
  <c r="P518" i="1"/>
  <c r="N518" i="1"/>
  <c r="J518" i="1"/>
  <c r="B519" i="1" s="1"/>
  <c r="F518" i="1"/>
  <c r="M518" i="1"/>
  <c r="I518" i="1"/>
  <c r="C518" i="1"/>
  <c r="E518" i="1"/>
  <c r="L518" i="1"/>
  <c r="G518" i="1"/>
  <c r="K518" i="1"/>
  <c r="D518" i="1"/>
  <c r="G1071" i="6" l="1"/>
  <c r="A1072" i="6" s="1"/>
  <c r="C1071" i="6"/>
  <c r="F1071" i="6"/>
  <c r="B1071" i="6"/>
  <c r="E1071" i="6"/>
  <c r="D1071" i="6"/>
  <c r="P519" i="1"/>
  <c r="N519" i="1"/>
  <c r="I519" i="1"/>
  <c r="J519" i="1"/>
  <c r="B520" i="1" s="1"/>
  <c r="K519" i="1"/>
  <c r="G519" i="1"/>
  <c r="F519" i="1"/>
  <c r="M519" i="1"/>
  <c r="E519" i="1"/>
  <c r="D519" i="1"/>
  <c r="L519" i="1"/>
  <c r="C519" i="1"/>
  <c r="D1072" i="6" l="1"/>
  <c r="G1072" i="6"/>
  <c r="A1073" i="6" s="1"/>
  <c r="C1072" i="6"/>
  <c r="F1072" i="6"/>
  <c r="B1072" i="6"/>
  <c r="E1072" i="6"/>
  <c r="P520" i="1"/>
  <c r="N520" i="1"/>
  <c r="J520" i="1"/>
  <c r="B521" i="1" s="1"/>
  <c r="E520" i="1"/>
  <c r="L520" i="1"/>
  <c r="I520" i="1"/>
  <c r="G520" i="1"/>
  <c r="C520" i="1"/>
  <c r="M520" i="1"/>
  <c r="F520" i="1"/>
  <c r="K520" i="1"/>
  <c r="D520" i="1"/>
  <c r="E1073" i="6" l="1"/>
  <c r="D1073" i="6"/>
  <c r="G1073" i="6"/>
  <c r="A1074" i="6" s="1"/>
  <c r="C1073" i="6"/>
  <c r="B1073" i="6"/>
  <c r="F1073" i="6"/>
  <c r="P521" i="1"/>
  <c r="N521" i="1"/>
  <c r="E521" i="1"/>
  <c r="I521" i="1"/>
  <c r="L521" i="1"/>
  <c r="D521" i="1"/>
  <c r="C521" i="1"/>
  <c r="J521" i="1"/>
  <c r="B522" i="1" s="1"/>
  <c r="F521" i="1"/>
  <c r="G521" i="1"/>
  <c r="M521" i="1"/>
  <c r="K521" i="1"/>
  <c r="F1074" i="6" l="1"/>
  <c r="B1074" i="6"/>
  <c r="E1074" i="6"/>
  <c r="D1074" i="6"/>
  <c r="G1074" i="6"/>
  <c r="A1075" i="6" s="1"/>
  <c r="C1074" i="6"/>
  <c r="P522" i="1"/>
  <c r="N522" i="1"/>
  <c r="J522" i="1"/>
  <c r="B523" i="1" s="1"/>
  <c r="E522" i="1"/>
  <c r="I522" i="1"/>
  <c r="L522" i="1"/>
  <c r="F522" i="1"/>
  <c r="M522" i="1"/>
  <c r="K522" i="1"/>
  <c r="C522" i="1"/>
  <c r="G522" i="1"/>
  <c r="D522" i="1"/>
  <c r="G1075" i="6" l="1"/>
  <c r="A1076" i="6" s="1"/>
  <c r="C1075" i="6"/>
  <c r="F1075" i="6"/>
  <c r="B1075" i="6"/>
  <c r="E1075" i="6"/>
  <c r="D1075" i="6"/>
  <c r="P523" i="1"/>
  <c r="N523" i="1"/>
  <c r="E523" i="1"/>
  <c r="K523" i="1"/>
  <c r="G523" i="1"/>
  <c r="D523" i="1"/>
  <c r="C523" i="1"/>
  <c r="L523" i="1"/>
  <c r="F523" i="1"/>
  <c r="I523" i="1"/>
  <c r="J523" i="1"/>
  <c r="B524" i="1" s="1"/>
  <c r="M523" i="1"/>
  <c r="D1076" i="6" l="1"/>
  <c r="G1076" i="6"/>
  <c r="A1077" i="6" s="1"/>
  <c r="C1076" i="6"/>
  <c r="F1076" i="6"/>
  <c r="B1076" i="6"/>
  <c r="E1076" i="6"/>
  <c r="P524" i="1"/>
  <c r="N524" i="1"/>
  <c r="E524" i="1"/>
  <c r="I524" i="1"/>
  <c r="G524" i="1"/>
  <c r="M524" i="1"/>
  <c r="J524" i="1"/>
  <c r="B525" i="1" s="1"/>
  <c r="K524" i="1"/>
  <c r="D524" i="1"/>
  <c r="C524" i="1"/>
  <c r="L524" i="1"/>
  <c r="F524" i="1"/>
  <c r="E1077" i="6" l="1"/>
  <c r="D1077" i="6"/>
  <c r="G1077" i="6"/>
  <c r="A1078" i="6" s="1"/>
  <c r="C1077" i="6"/>
  <c r="F1077" i="6"/>
  <c r="B1077" i="6"/>
  <c r="P525" i="1"/>
  <c r="N525" i="1"/>
  <c r="E525" i="1"/>
  <c r="I525" i="1"/>
  <c r="L525" i="1"/>
  <c r="D525" i="1"/>
  <c r="C525" i="1"/>
  <c r="J525" i="1"/>
  <c r="B526" i="1" s="1"/>
  <c r="G525" i="1"/>
  <c r="K525" i="1"/>
  <c r="F525" i="1"/>
  <c r="M525" i="1"/>
  <c r="F1078" i="6" l="1"/>
  <c r="B1078" i="6"/>
  <c r="E1078" i="6"/>
  <c r="D1078" i="6"/>
  <c r="G1078" i="6"/>
  <c r="A1079" i="6" s="1"/>
  <c r="C1078" i="6"/>
  <c r="P526" i="1"/>
  <c r="N526" i="1"/>
  <c r="J526" i="1"/>
  <c r="B527" i="1" s="1"/>
  <c r="E526" i="1"/>
  <c r="F526" i="1"/>
  <c r="M526" i="1"/>
  <c r="G526" i="1"/>
  <c r="L526" i="1"/>
  <c r="I526" i="1"/>
  <c r="D526" i="1"/>
  <c r="K526" i="1"/>
  <c r="C526" i="1"/>
  <c r="G1079" i="6" l="1"/>
  <c r="A1080" i="6" s="1"/>
  <c r="C1079" i="6"/>
  <c r="F1079" i="6"/>
  <c r="B1079" i="6"/>
  <c r="E1079" i="6"/>
  <c r="D1079" i="6"/>
  <c r="P527" i="1"/>
  <c r="N527" i="1"/>
  <c r="J527" i="1"/>
  <c r="B528" i="1" s="1"/>
  <c r="E527" i="1"/>
  <c r="L527" i="1"/>
  <c r="K527" i="1"/>
  <c r="G527" i="1"/>
  <c r="I527" i="1"/>
  <c r="C527" i="1"/>
  <c r="M527" i="1"/>
  <c r="F527" i="1"/>
  <c r="D527" i="1"/>
  <c r="D1080" i="6" l="1"/>
  <c r="G1080" i="6"/>
  <c r="A1081" i="6" s="1"/>
  <c r="C1080" i="6"/>
  <c r="F1080" i="6"/>
  <c r="B1080" i="6"/>
  <c r="E1080" i="6"/>
  <c r="P528" i="1"/>
  <c r="N528" i="1"/>
  <c r="I528" i="1"/>
  <c r="L528" i="1"/>
  <c r="K528" i="1"/>
  <c r="F528" i="1"/>
  <c r="C528" i="1"/>
  <c r="J528" i="1"/>
  <c r="B529" i="1" s="1"/>
  <c r="E528" i="1"/>
  <c r="D528" i="1"/>
  <c r="G528" i="1"/>
  <c r="M528" i="1"/>
  <c r="E1081" i="6" l="1"/>
  <c r="D1081" i="6"/>
  <c r="G1081" i="6"/>
  <c r="A1082" i="6" s="1"/>
  <c r="C1081" i="6"/>
  <c r="F1081" i="6"/>
  <c r="B1081" i="6"/>
  <c r="P529" i="1"/>
  <c r="N529" i="1"/>
  <c r="E529" i="1"/>
  <c r="J529" i="1"/>
  <c r="B530" i="1" s="1"/>
  <c r="I529" i="1"/>
  <c r="L529" i="1"/>
  <c r="D529" i="1"/>
  <c r="C529" i="1"/>
  <c r="M529" i="1"/>
  <c r="G529" i="1"/>
  <c r="K529" i="1"/>
  <c r="F529" i="1"/>
  <c r="F1082" i="6" l="1"/>
  <c r="B1082" i="6"/>
  <c r="E1082" i="6"/>
  <c r="D1082" i="6"/>
  <c r="C1082" i="6"/>
  <c r="G1082" i="6"/>
  <c r="A1083" i="6" s="1"/>
  <c r="P530" i="1"/>
  <c r="N530" i="1"/>
  <c r="J530" i="1"/>
  <c r="B531" i="1" s="1"/>
  <c r="I530" i="1"/>
  <c r="F530" i="1"/>
  <c r="M530" i="1"/>
  <c r="E530" i="1"/>
  <c r="D530" i="1"/>
  <c r="L530" i="1"/>
  <c r="K530" i="1"/>
  <c r="G530" i="1"/>
  <c r="C530" i="1"/>
  <c r="G1083" i="6" l="1"/>
  <c r="A1084" i="6" s="1"/>
  <c r="C1083" i="6"/>
  <c r="F1083" i="6"/>
  <c r="B1083" i="6"/>
  <c r="E1083" i="6"/>
  <c r="D1083" i="6"/>
  <c r="P531" i="1"/>
  <c r="N531" i="1"/>
  <c r="E531" i="1"/>
  <c r="K531" i="1"/>
  <c r="G531" i="1"/>
  <c r="I531" i="1"/>
  <c r="J531" i="1"/>
  <c r="B532" i="1" s="1"/>
  <c r="D531" i="1"/>
  <c r="L531" i="1"/>
  <c r="C531" i="1"/>
  <c r="M531" i="1"/>
  <c r="F531" i="1"/>
  <c r="D1084" i="6" l="1"/>
  <c r="G1084" i="6"/>
  <c r="A1085" i="6" s="1"/>
  <c r="C1084" i="6"/>
  <c r="F1084" i="6"/>
  <c r="B1084" i="6"/>
  <c r="E1084" i="6"/>
  <c r="P532" i="1"/>
  <c r="N532" i="1"/>
  <c r="E532" i="1"/>
  <c r="J532" i="1"/>
  <c r="B533" i="1" s="1"/>
  <c r="L532" i="1"/>
  <c r="D532" i="1"/>
  <c r="G532" i="1"/>
  <c r="I532" i="1"/>
  <c r="K532" i="1"/>
  <c r="F532" i="1"/>
  <c r="C532" i="1"/>
  <c r="M532" i="1"/>
  <c r="E1085" i="6" l="1"/>
  <c r="D1085" i="6"/>
  <c r="G1085" i="6"/>
  <c r="A1086" i="6" s="1"/>
  <c r="C1085" i="6"/>
  <c r="F1085" i="6"/>
  <c r="B1085" i="6"/>
  <c r="P533" i="1"/>
  <c r="N533" i="1"/>
  <c r="E533" i="1"/>
  <c r="I533" i="1"/>
  <c r="L533" i="1"/>
  <c r="D533" i="1"/>
  <c r="C533" i="1"/>
  <c r="K533" i="1"/>
  <c r="G533" i="1"/>
  <c r="M533" i="1"/>
  <c r="J533" i="1"/>
  <c r="B534" i="1" s="1"/>
  <c r="F533" i="1"/>
  <c r="F1086" i="6" l="1"/>
  <c r="B1086" i="6"/>
  <c r="E1086" i="6"/>
  <c r="D1086" i="6"/>
  <c r="G1086" i="6"/>
  <c r="A1087" i="6" s="1"/>
  <c r="C1086" i="6"/>
  <c r="P534" i="1"/>
  <c r="N534" i="1"/>
  <c r="J534" i="1"/>
  <c r="B535" i="1" s="1"/>
  <c r="E534" i="1"/>
  <c r="F534" i="1"/>
  <c r="M534" i="1"/>
  <c r="C534" i="1"/>
  <c r="I534" i="1"/>
  <c r="L534" i="1"/>
  <c r="G534" i="1"/>
  <c r="K534" i="1"/>
  <c r="D534" i="1"/>
  <c r="G1087" i="6" l="1"/>
  <c r="A1088" i="6" s="1"/>
  <c r="C1087" i="6"/>
  <c r="F1087" i="6"/>
  <c r="B1087" i="6"/>
  <c r="E1087" i="6"/>
  <c r="D1087" i="6"/>
  <c r="P535" i="1"/>
  <c r="N535" i="1"/>
  <c r="I535" i="1"/>
  <c r="J535" i="1"/>
  <c r="B536" i="1" s="1"/>
  <c r="K535" i="1"/>
  <c r="G535" i="1"/>
  <c r="L535" i="1"/>
  <c r="F535" i="1"/>
  <c r="M535" i="1"/>
  <c r="E535" i="1"/>
  <c r="D535" i="1"/>
  <c r="C535" i="1"/>
  <c r="D1088" i="6" l="1"/>
  <c r="G1088" i="6"/>
  <c r="A1089" i="6" s="1"/>
  <c r="C1088" i="6"/>
  <c r="F1088" i="6"/>
  <c r="B1088" i="6"/>
  <c r="E1088" i="6"/>
  <c r="P536" i="1"/>
  <c r="N536" i="1"/>
  <c r="J536" i="1"/>
  <c r="B537" i="1" s="1"/>
  <c r="I536" i="1"/>
  <c r="L536" i="1"/>
  <c r="D536" i="1"/>
  <c r="C536" i="1"/>
  <c r="M536" i="1"/>
  <c r="E536" i="1"/>
  <c r="K536" i="1"/>
  <c r="G536" i="1"/>
  <c r="F536" i="1"/>
  <c r="E1089" i="6" l="1"/>
  <c r="D1089" i="6"/>
  <c r="G1089" i="6"/>
  <c r="A1090" i="6" s="1"/>
  <c r="C1089" i="6"/>
  <c r="B1089" i="6"/>
  <c r="F1089" i="6"/>
  <c r="P537" i="1"/>
  <c r="N537" i="1"/>
  <c r="E537" i="1"/>
  <c r="I537" i="1"/>
  <c r="L537" i="1"/>
  <c r="D537" i="1"/>
  <c r="C537" i="1"/>
  <c r="F537" i="1"/>
  <c r="J537" i="1"/>
  <c r="B538" i="1" s="1"/>
  <c r="K537" i="1"/>
  <c r="G537" i="1"/>
  <c r="M537" i="1"/>
  <c r="F1090" i="6" l="1"/>
  <c r="B1090" i="6"/>
  <c r="E1090" i="6"/>
  <c r="D1090" i="6"/>
  <c r="G1090" i="6"/>
  <c r="A1091" i="6" s="1"/>
  <c r="C1090" i="6"/>
  <c r="P538" i="1"/>
  <c r="N538" i="1"/>
  <c r="J538" i="1"/>
  <c r="B539" i="1" s="1"/>
  <c r="E538" i="1"/>
  <c r="L538" i="1"/>
  <c r="F538" i="1"/>
  <c r="M538" i="1"/>
  <c r="I538" i="1"/>
  <c r="K538" i="1"/>
  <c r="D538" i="1"/>
  <c r="G538" i="1"/>
  <c r="C538" i="1"/>
  <c r="G1091" i="6" l="1"/>
  <c r="A1092" i="6" s="1"/>
  <c r="C1091" i="6"/>
  <c r="F1091" i="6"/>
  <c r="B1091" i="6"/>
  <c r="E1091" i="6"/>
  <c r="D1091" i="6"/>
  <c r="P539" i="1"/>
  <c r="N539" i="1"/>
  <c r="E539" i="1"/>
  <c r="K539" i="1"/>
  <c r="G539" i="1"/>
  <c r="D539" i="1"/>
  <c r="C539" i="1"/>
  <c r="J539" i="1"/>
  <c r="B540" i="1" s="1"/>
  <c r="I539" i="1"/>
  <c r="L539" i="1"/>
  <c r="F539" i="1"/>
  <c r="M539" i="1"/>
  <c r="D1092" i="6" l="1"/>
  <c r="G1092" i="6"/>
  <c r="A1093" i="6" s="1"/>
  <c r="C1092" i="6"/>
  <c r="F1092" i="6"/>
  <c r="B1092" i="6"/>
  <c r="E1092" i="6"/>
  <c r="P540" i="1"/>
  <c r="N540" i="1"/>
  <c r="E540" i="1"/>
  <c r="I540" i="1"/>
  <c r="G540" i="1"/>
  <c r="M540" i="1"/>
  <c r="J540" i="1"/>
  <c r="B541" i="1" s="1"/>
  <c r="D540" i="1"/>
  <c r="K540" i="1"/>
  <c r="F540" i="1"/>
  <c r="C540" i="1"/>
  <c r="L540" i="1"/>
  <c r="E1093" i="6" l="1"/>
  <c r="D1093" i="6"/>
  <c r="G1093" i="6"/>
  <c r="A1094" i="6" s="1"/>
  <c r="C1093" i="6"/>
  <c r="F1093" i="6"/>
  <c r="B1093" i="6"/>
  <c r="P541" i="1"/>
  <c r="N541" i="1"/>
  <c r="E541" i="1"/>
  <c r="I541" i="1"/>
  <c r="J541" i="1"/>
  <c r="B542" i="1" s="1"/>
  <c r="L541" i="1"/>
  <c r="D541" i="1"/>
  <c r="C541" i="1"/>
  <c r="M541" i="1"/>
  <c r="G541" i="1"/>
  <c r="K541" i="1"/>
  <c r="F541" i="1"/>
  <c r="F1094" i="6" l="1"/>
  <c r="B1094" i="6"/>
  <c r="E1094" i="6"/>
  <c r="D1094" i="6"/>
  <c r="G1094" i="6"/>
  <c r="A1095" i="6" s="1"/>
  <c r="C1094" i="6"/>
  <c r="P542" i="1"/>
  <c r="N542" i="1"/>
  <c r="J542" i="1"/>
  <c r="B543" i="1" s="1"/>
  <c r="E542" i="1"/>
  <c r="F542" i="1"/>
  <c r="M542" i="1"/>
  <c r="L542" i="1"/>
  <c r="G542" i="1"/>
  <c r="D542" i="1"/>
  <c r="C542" i="1"/>
  <c r="I542" i="1"/>
  <c r="K542" i="1"/>
  <c r="G1095" i="6" l="1"/>
  <c r="A1096" i="6" s="1"/>
  <c r="C1095" i="6"/>
  <c r="F1095" i="6"/>
  <c r="B1095" i="6"/>
  <c r="E1095" i="6"/>
  <c r="D1095" i="6"/>
  <c r="P543" i="1"/>
  <c r="N543" i="1"/>
  <c r="J543" i="1"/>
  <c r="B544" i="1" s="1"/>
  <c r="I543" i="1"/>
  <c r="L543" i="1"/>
  <c r="K543" i="1"/>
  <c r="G543" i="1"/>
  <c r="E543" i="1"/>
  <c r="D543" i="1"/>
  <c r="C543" i="1"/>
  <c r="M543" i="1"/>
  <c r="F543" i="1"/>
  <c r="D1096" i="6" l="1"/>
  <c r="G1096" i="6"/>
  <c r="A1097" i="6" s="1"/>
  <c r="C1096" i="6"/>
  <c r="F1096" i="6"/>
  <c r="B1096" i="6"/>
  <c r="E1096" i="6"/>
  <c r="P544" i="1"/>
  <c r="N544" i="1"/>
  <c r="E544" i="1"/>
  <c r="K544" i="1"/>
  <c r="F544" i="1"/>
  <c r="C544" i="1"/>
  <c r="I544" i="1"/>
  <c r="L544" i="1"/>
  <c r="G544" i="1"/>
  <c r="D544" i="1"/>
  <c r="M544" i="1"/>
  <c r="J544" i="1"/>
  <c r="B545" i="1" s="1"/>
  <c r="E1097" i="6" l="1"/>
  <c r="D1097" i="6"/>
  <c r="G1097" i="6"/>
  <c r="A1098" i="6" s="1"/>
  <c r="C1097" i="6"/>
  <c r="F1097" i="6"/>
  <c r="B1097" i="6"/>
  <c r="P545" i="1"/>
  <c r="N545" i="1"/>
  <c r="E545" i="1"/>
  <c r="J545" i="1"/>
  <c r="B546" i="1" s="1"/>
  <c r="I545" i="1"/>
  <c r="L545" i="1"/>
  <c r="D545" i="1"/>
  <c r="C545" i="1"/>
  <c r="M545" i="1"/>
  <c r="K545" i="1"/>
  <c r="F545" i="1"/>
  <c r="G545" i="1"/>
  <c r="F1098" i="6" l="1"/>
  <c r="B1098" i="6"/>
  <c r="E1098" i="6"/>
  <c r="D1098" i="6"/>
  <c r="C1098" i="6"/>
  <c r="G1098" i="6"/>
  <c r="A1099" i="6" s="1"/>
  <c r="P546" i="1"/>
  <c r="N546" i="1"/>
  <c r="J546" i="1"/>
  <c r="B547" i="1" s="1"/>
  <c r="E546" i="1"/>
  <c r="I546" i="1"/>
  <c r="F546" i="1"/>
  <c r="M546" i="1"/>
  <c r="D546" i="1"/>
  <c r="L546" i="1"/>
  <c r="K546" i="1"/>
  <c r="C546" i="1"/>
  <c r="G546" i="1"/>
  <c r="G1099" i="6" l="1"/>
  <c r="A1100" i="6" s="1"/>
  <c r="C1099" i="6"/>
  <c r="F1099" i="6"/>
  <c r="B1099" i="6"/>
  <c r="E1099" i="6"/>
  <c r="D1099" i="6"/>
  <c r="P547" i="1"/>
  <c r="N547" i="1"/>
  <c r="E547" i="1"/>
  <c r="K547" i="1"/>
  <c r="G547" i="1"/>
  <c r="I547" i="1"/>
  <c r="J547" i="1"/>
  <c r="B548" i="1" s="1"/>
  <c r="L547" i="1"/>
  <c r="D547" i="1"/>
  <c r="F547" i="1"/>
  <c r="C547" i="1"/>
  <c r="M547" i="1"/>
  <c r="D1100" i="6" l="1"/>
  <c r="G1100" i="6"/>
  <c r="A1101" i="6" s="1"/>
  <c r="C1100" i="6"/>
  <c r="F1100" i="6"/>
  <c r="B1100" i="6"/>
  <c r="E1100" i="6"/>
  <c r="P548" i="1"/>
  <c r="N548" i="1"/>
  <c r="J548" i="1"/>
  <c r="B549" i="1" s="1"/>
  <c r="E548" i="1"/>
  <c r="L548" i="1"/>
  <c r="D548" i="1"/>
  <c r="I548" i="1"/>
  <c r="C548" i="1"/>
  <c r="M548" i="1"/>
  <c r="G548" i="1"/>
  <c r="K548" i="1"/>
  <c r="F548" i="1"/>
  <c r="E1101" i="6" l="1"/>
  <c r="D1101" i="6"/>
  <c r="G1101" i="6"/>
  <c r="A1102" i="6" s="1"/>
  <c r="C1101" i="6"/>
  <c r="F1101" i="6"/>
  <c r="B1101" i="6"/>
  <c r="P549" i="1"/>
  <c r="N549" i="1"/>
  <c r="E549" i="1"/>
  <c r="I549" i="1"/>
  <c r="L549" i="1"/>
  <c r="D549" i="1"/>
  <c r="C549" i="1"/>
  <c r="K549" i="1"/>
  <c r="G549" i="1"/>
  <c r="J549" i="1"/>
  <c r="B550" i="1" s="1"/>
  <c r="F549" i="1"/>
  <c r="M549" i="1"/>
  <c r="F1102" i="6" l="1"/>
  <c r="B1102" i="6"/>
  <c r="E1102" i="6"/>
  <c r="D1102" i="6"/>
  <c r="G1102" i="6"/>
  <c r="A1103" i="6" s="1"/>
  <c r="C1102" i="6"/>
  <c r="P550" i="1"/>
  <c r="N550" i="1"/>
  <c r="J550" i="1"/>
  <c r="B551" i="1" s="1"/>
  <c r="I550" i="1"/>
  <c r="F550" i="1"/>
  <c r="M550" i="1"/>
  <c r="E550" i="1"/>
  <c r="L550" i="1"/>
  <c r="C550" i="1"/>
  <c r="D550" i="1"/>
  <c r="K550" i="1"/>
  <c r="G550" i="1"/>
  <c r="G1103" i="6" l="1"/>
  <c r="A1104" i="6" s="1"/>
  <c r="C1103" i="6"/>
  <c r="F1103" i="6"/>
  <c r="B1103" i="6"/>
  <c r="E1103" i="6"/>
  <c r="D1103" i="6"/>
  <c r="P551" i="1"/>
  <c r="N551" i="1"/>
  <c r="E551" i="1"/>
  <c r="I551" i="1"/>
  <c r="J551" i="1"/>
  <c r="B552" i="1" s="1"/>
  <c r="K551" i="1"/>
  <c r="G551" i="1"/>
  <c r="F551" i="1"/>
  <c r="M551" i="1"/>
  <c r="L551" i="1"/>
  <c r="C551" i="1"/>
  <c r="D551" i="1"/>
  <c r="D1104" i="6" l="1"/>
  <c r="G1104" i="6"/>
  <c r="A1105" i="6" s="1"/>
  <c r="C1104" i="6"/>
  <c r="F1104" i="6"/>
  <c r="B1104" i="6"/>
  <c r="E1104" i="6"/>
  <c r="P552" i="1"/>
  <c r="N552" i="1"/>
  <c r="J552" i="1"/>
  <c r="B553" i="1" s="1"/>
  <c r="E552" i="1"/>
  <c r="I552" i="1"/>
  <c r="K552" i="1"/>
  <c r="D552" i="1"/>
  <c r="F552" i="1"/>
  <c r="L552" i="1"/>
  <c r="C552" i="1"/>
  <c r="M552" i="1"/>
  <c r="G552" i="1"/>
  <c r="E1105" i="6" l="1"/>
  <c r="D1105" i="6"/>
  <c r="G1105" i="6"/>
  <c r="A1106" i="6" s="1"/>
  <c r="C1105" i="6"/>
  <c r="B1105" i="6"/>
  <c r="F1105" i="6"/>
  <c r="P553" i="1"/>
  <c r="N553" i="1"/>
  <c r="E553" i="1"/>
  <c r="I553" i="1"/>
  <c r="J553" i="1"/>
  <c r="B554" i="1" s="1"/>
  <c r="L553" i="1"/>
  <c r="D553" i="1"/>
  <c r="C553" i="1"/>
  <c r="F553" i="1"/>
  <c r="K553" i="1"/>
  <c r="G553" i="1"/>
  <c r="M553" i="1"/>
  <c r="F1106" i="6" l="1"/>
  <c r="B1106" i="6"/>
  <c r="E1106" i="6"/>
  <c r="D1106" i="6"/>
  <c r="G1106" i="6"/>
  <c r="A1107" i="6" s="1"/>
  <c r="C1106" i="6"/>
  <c r="P554" i="1"/>
  <c r="N554" i="1"/>
  <c r="J554" i="1"/>
  <c r="B555" i="1" s="1"/>
  <c r="E554" i="1"/>
  <c r="L554" i="1"/>
  <c r="F554" i="1"/>
  <c r="M554" i="1"/>
  <c r="K554" i="1"/>
  <c r="I554" i="1"/>
  <c r="D554" i="1"/>
  <c r="G554" i="1"/>
  <c r="C554" i="1"/>
  <c r="G1107" i="6" l="1"/>
  <c r="A1108" i="6" s="1"/>
  <c r="C1107" i="6"/>
  <c r="F1107" i="6"/>
  <c r="B1107" i="6"/>
  <c r="E1107" i="6"/>
  <c r="D1107" i="6"/>
  <c r="P555" i="1"/>
  <c r="N555" i="1"/>
  <c r="J555" i="1"/>
  <c r="B556" i="1" s="1"/>
  <c r="K555" i="1"/>
  <c r="G555" i="1"/>
  <c r="E555" i="1"/>
  <c r="I555" i="1"/>
  <c r="D555" i="1"/>
  <c r="C555" i="1"/>
  <c r="L555" i="1"/>
  <c r="M555" i="1"/>
  <c r="F555" i="1"/>
  <c r="D1108" i="6" l="1"/>
  <c r="G1108" i="6"/>
  <c r="A1109" i="6" s="1"/>
  <c r="C1108" i="6"/>
  <c r="F1108" i="6"/>
  <c r="B1108" i="6"/>
  <c r="E1108" i="6"/>
  <c r="P556" i="1"/>
  <c r="N556" i="1"/>
  <c r="E556" i="1"/>
  <c r="I556" i="1"/>
  <c r="L556" i="1"/>
  <c r="G556" i="1"/>
  <c r="M556" i="1"/>
  <c r="J556" i="1"/>
  <c r="B557" i="1" s="1"/>
  <c r="F556" i="1"/>
  <c r="C556" i="1"/>
  <c r="D556" i="1"/>
  <c r="K556" i="1"/>
  <c r="E1109" i="6" l="1"/>
  <c r="D1109" i="6"/>
  <c r="G1109" i="6"/>
  <c r="A1110" i="6" s="1"/>
  <c r="C1109" i="6"/>
  <c r="F1109" i="6"/>
  <c r="B1109" i="6"/>
  <c r="P557" i="1"/>
  <c r="N557" i="1"/>
  <c r="E557" i="1"/>
  <c r="I557" i="1"/>
  <c r="L557" i="1"/>
  <c r="J557" i="1"/>
  <c r="B558" i="1" s="1"/>
  <c r="D557" i="1"/>
  <c r="C557" i="1"/>
  <c r="F557" i="1"/>
  <c r="M557" i="1"/>
  <c r="K557" i="1"/>
  <c r="G557" i="1"/>
  <c r="F1110" i="6" l="1"/>
  <c r="B1110" i="6"/>
  <c r="E1110" i="6"/>
  <c r="D1110" i="6"/>
  <c r="G1110" i="6"/>
  <c r="A1111" i="6" s="1"/>
  <c r="C1110" i="6"/>
  <c r="P558" i="1"/>
  <c r="N558" i="1"/>
  <c r="J558" i="1"/>
  <c r="B559" i="1" s="1"/>
  <c r="E558" i="1"/>
  <c r="I558" i="1"/>
  <c r="F558" i="1"/>
  <c r="M558" i="1"/>
  <c r="G558" i="1"/>
  <c r="K558" i="1"/>
  <c r="C558" i="1"/>
  <c r="L558" i="1"/>
  <c r="D558" i="1"/>
  <c r="G1111" i="6" l="1"/>
  <c r="A1112" i="6" s="1"/>
  <c r="C1111" i="6"/>
  <c r="F1111" i="6"/>
  <c r="B1111" i="6"/>
  <c r="E1111" i="6"/>
  <c r="D1111" i="6"/>
  <c r="P559" i="1"/>
  <c r="N559" i="1"/>
  <c r="J559" i="1"/>
  <c r="B560" i="1" s="1"/>
  <c r="L559" i="1"/>
  <c r="K559" i="1"/>
  <c r="G559" i="1"/>
  <c r="E559" i="1"/>
  <c r="I559" i="1"/>
  <c r="D559" i="1"/>
  <c r="F559" i="1"/>
  <c r="C559" i="1"/>
  <c r="M559" i="1"/>
  <c r="D1112" i="6" l="1"/>
  <c r="G1112" i="6"/>
  <c r="A1113" i="6" s="1"/>
  <c r="C1112" i="6"/>
  <c r="F1112" i="6"/>
  <c r="B1112" i="6"/>
  <c r="E1112" i="6"/>
  <c r="P560" i="1"/>
  <c r="N560" i="1"/>
  <c r="J560" i="1"/>
  <c r="B561" i="1" s="1"/>
  <c r="K560" i="1"/>
  <c r="F560" i="1"/>
  <c r="C560" i="1"/>
  <c r="E560" i="1"/>
  <c r="L560" i="1"/>
  <c r="I560" i="1"/>
  <c r="G560" i="1"/>
  <c r="D560" i="1"/>
  <c r="M560" i="1"/>
  <c r="E1113" i="6" l="1"/>
  <c r="D1113" i="6"/>
  <c r="G1113" i="6"/>
  <c r="A1114" i="6" s="1"/>
  <c r="C1113" i="6"/>
  <c r="F1113" i="6"/>
  <c r="B1113" i="6"/>
  <c r="P561" i="1"/>
  <c r="N561" i="1"/>
  <c r="E561" i="1"/>
  <c r="J561" i="1"/>
  <c r="B562" i="1" s="1"/>
  <c r="I561" i="1"/>
  <c r="L561" i="1"/>
  <c r="D561" i="1"/>
  <c r="C561" i="1"/>
  <c r="M561" i="1"/>
  <c r="F561" i="1"/>
  <c r="K561" i="1"/>
  <c r="G561" i="1"/>
  <c r="F1114" i="6" l="1"/>
  <c r="B1114" i="6"/>
  <c r="E1114" i="6"/>
  <c r="D1114" i="6"/>
  <c r="C1114" i="6"/>
  <c r="G1114" i="6"/>
  <c r="A1115" i="6" s="1"/>
  <c r="P562" i="1"/>
  <c r="N562" i="1"/>
  <c r="J562" i="1"/>
  <c r="B563" i="1" s="1"/>
  <c r="I562" i="1"/>
  <c r="F562" i="1"/>
  <c r="M562" i="1"/>
  <c r="D562" i="1"/>
  <c r="E562" i="1"/>
  <c r="L562" i="1"/>
  <c r="K562" i="1"/>
  <c r="G562" i="1"/>
  <c r="C562" i="1"/>
  <c r="G1115" i="6" l="1"/>
  <c r="A1116" i="6" s="1"/>
  <c r="C1115" i="6"/>
  <c r="F1115" i="6"/>
  <c r="B1115" i="6"/>
  <c r="E1115" i="6"/>
  <c r="D1115" i="6"/>
  <c r="P563" i="1"/>
  <c r="N563" i="1"/>
  <c r="E563" i="1"/>
  <c r="K563" i="1"/>
  <c r="G563" i="1"/>
  <c r="J563" i="1"/>
  <c r="B564" i="1" s="1"/>
  <c r="L563" i="1"/>
  <c r="F563" i="1"/>
  <c r="C563" i="1"/>
  <c r="M563" i="1"/>
  <c r="I563" i="1"/>
  <c r="D563" i="1"/>
  <c r="D1116" i="6" l="1"/>
  <c r="G1116" i="6"/>
  <c r="A1117" i="6" s="1"/>
  <c r="C1116" i="6"/>
  <c r="F1116" i="6"/>
  <c r="B1116" i="6"/>
  <c r="E1116" i="6"/>
  <c r="P564" i="1"/>
  <c r="N564" i="1"/>
  <c r="E564" i="1"/>
  <c r="I564" i="1"/>
  <c r="L564" i="1"/>
  <c r="D564" i="1"/>
  <c r="J564" i="1"/>
  <c r="B565" i="1" s="1"/>
  <c r="F564" i="1"/>
  <c r="C564" i="1"/>
  <c r="M564" i="1"/>
  <c r="K564" i="1"/>
  <c r="G564" i="1"/>
  <c r="E1117" i="6" l="1"/>
  <c r="D1117" i="6"/>
  <c r="G1117" i="6"/>
  <c r="A1118" i="6" s="1"/>
  <c r="C1117" i="6"/>
  <c r="F1117" i="6"/>
  <c r="B1117" i="6"/>
  <c r="P565" i="1"/>
  <c r="N565" i="1"/>
  <c r="E565" i="1"/>
  <c r="I565" i="1"/>
  <c r="J565" i="1"/>
  <c r="B566" i="1" s="1"/>
  <c r="L565" i="1"/>
  <c r="D565" i="1"/>
  <c r="C565" i="1"/>
  <c r="K565" i="1"/>
  <c r="G565" i="1"/>
  <c r="F565" i="1"/>
  <c r="M565" i="1"/>
  <c r="F1118" i="6" l="1"/>
  <c r="B1118" i="6"/>
  <c r="E1118" i="6"/>
  <c r="D1118" i="6"/>
  <c r="G1118" i="6"/>
  <c r="A1119" i="6" s="1"/>
  <c r="C1118" i="6"/>
  <c r="P566" i="1"/>
  <c r="N566" i="1"/>
  <c r="J566" i="1"/>
  <c r="B567" i="1" s="1"/>
  <c r="F566" i="1"/>
  <c r="M566" i="1"/>
  <c r="I566" i="1"/>
  <c r="C566" i="1"/>
  <c r="L566" i="1"/>
  <c r="E566" i="1"/>
  <c r="K566" i="1"/>
  <c r="D566" i="1"/>
  <c r="G566" i="1"/>
  <c r="G1119" i="6" l="1"/>
  <c r="A1120" i="6" s="1"/>
  <c r="C1119" i="6"/>
  <c r="F1119" i="6"/>
  <c r="B1119" i="6"/>
  <c r="E1119" i="6"/>
  <c r="D1119" i="6"/>
  <c r="P567" i="1"/>
  <c r="N567" i="1"/>
  <c r="J567" i="1"/>
  <c r="B568" i="1" s="1"/>
  <c r="I567" i="1"/>
  <c r="E567" i="1"/>
  <c r="K567" i="1"/>
  <c r="G567" i="1"/>
  <c r="F567" i="1"/>
  <c r="M567" i="1"/>
  <c r="L567" i="1"/>
  <c r="D567" i="1"/>
  <c r="C567" i="1"/>
  <c r="D1120" i="6" l="1"/>
  <c r="G1120" i="6"/>
  <c r="A1121" i="6" s="1"/>
  <c r="C1120" i="6"/>
  <c r="F1120" i="6"/>
  <c r="B1120" i="6"/>
  <c r="E1120" i="6"/>
  <c r="P568" i="1"/>
  <c r="N568" i="1"/>
  <c r="J568" i="1"/>
  <c r="B569" i="1" s="1"/>
  <c r="E568" i="1"/>
  <c r="I568" i="1"/>
  <c r="F568" i="1"/>
  <c r="K568" i="1"/>
  <c r="G568" i="1"/>
  <c r="L568" i="1"/>
  <c r="D568" i="1"/>
  <c r="C568" i="1"/>
  <c r="M568" i="1"/>
  <c r="E1121" i="6" l="1"/>
  <c r="D1121" i="6"/>
  <c r="G1121" i="6"/>
  <c r="A1122" i="6" s="1"/>
  <c r="C1121" i="6"/>
  <c r="B1121" i="6"/>
  <c r="F1121" i="6"/>
  <c r="P569" i="1"/>
  <c r="N569" i="1"/>
  <c r="E569" i="1"/>
  <c r="I569" i="1"/>
  <c r="L569" i="1"/>
  <c r="D569" i="1"/>
  <c r="C569" i="1"/>
  <c r="F569" i="1"/>
  <c r="J569" i="1"/>
  <c r="B570" i="1" s="1"/>
  <c r="M569" i="1"/>
  <c r="K569" i="1"/>
  <c r="G569" i="1"/>
  <c r="F1122" i="6" l="1"/>
  <c r="B1122" i="6"/>
  <c r="E1122" i="6"/>
  <c r="D1122" i="6"/>
  <c r="G1122" i="6"/>
  <c r="A1123" i="6" s="1"/>
  <c r="C1122" i="6"/>
  <c r="P570" i="1"/>
  <c r="N570" i="1"/>
  <c r="J570" i="1"/>
  <c r="B571" i="1" s="1"/>
  <c r="E570" i="1"/>
  <c r="L570" i="1"/>
  <c r="F570" i="1"/>
  <c r="M570" i="1"/>
  <c r="K570" i="1"/>
  <c r="G570" i="1"/>
  <c r="C570" i="1"/>
  <c r="D570" i="1"/>
  <c r="I570" i="1"/>
  <c r="G1123" i="6" l="1"/>
  <c r="A1124" i="6" s="1"/>
  <c r="C1123" i="6"/>
  <c r="F1123" i="6"/>
  <c r="B1123" i="6"/>
  <c r="E1123" i="6"/>
  <c r="D1123" i="6"/>
  <c r="P571" i="1"/>
  <c r="N571" i="1"/>
  <c r="I571" i="1"/>
  <c r="K571" i="1"/>
  <c r="G571" i="1"/>
  <c r="J571" i="1"/>
  <c r="B572" i="1" s="1"/>
  <c r="L571" i="1"/>
  <c r="D571" i="1"/>
  <c r="C571" i="1"/>
  <c r="E571" i="1"/>
  <c r="F571" i="1"/>
  <c r="M571" i="1"/>
  <c r="D1124" i="6" l="1"/>
  <c r="G1124" i="6"/>
  <c r="A1125" i="6" s="1"/>
  <c r="C1124" i="6"/>
  <c r="F1124" i="6"/>
  <c r="B1124" i="6"/>
  <c r="E1124" i="6"/>
  <c r="P572" i="1"/>
  <c r="N572" i="1"/>
  <c r="E572" i="1"/>
  <c r="J572" i="1"/>
  <c r="B573" i="1" s="1"/>
  <c r="I572" i="1"/>
  <c r="G572" i="1"/>
  <c r="M572" i="1"/>
  <c r="L572" i="1"/>
  <c r="C572" i="1"/>
  <c r="F572" i="1"/>
  <c r="K572" i="1"/>
  <c r="D572" i="1"/>
  <c r="E1125" i="6" l="1"/>
  <c r="D1125" i="6"/>
  <c r="G1125" i="6"/>
  <c r="A1126" i="6" s="1"/>
  <c r="C1125" i="6"/>
  <c r="F1125" i="6"/>
  <c r="B1125" i="6"/>
  <c r="P573" i="1"/>
  <c r="N573" i="1"/>
  <c r="E573" i="1"/>
  <c r="I573" i="1"/>
  <c r="L573" i="1"/>
  <c r="J573" i="1"/>
  <c r="B574" i="1" s="1"/>
  <c r="D573" i="1"/>
  <c r="C573" i="1"/>
  <c r="K573" i="1"/>
  <c r="F573" i="1"/>
  <c r="G573" i="1"/>
  <c r="M573" i="1"/>
  <c r="F1126" i="6" l="1"/>
  <c r="B1126" i="6"/>
  <c r="E1126" i="6"/>
  <c r="D1126" i="6"/>
  <c r="G1126" i="6"/>
  <c r="A1127" i="6" s="1"/>
  <c r="C1126" i="6"/>
  <c r="P574" i="1"/>
  <c r="N574" i="1"/>
  <c r="J574" i="1"/>
  <c r="B575" i="1" s="1"/>
  <c r="F574" i="1"/>
  <c r="M574" i="1"/>
  <c r="G574" i="1"/>
  <c r="I574" i="1"/>
  <c r="L574" i="1"/>
  <c r="E574" i="1"/>
  <c r="K574" i="1"/>
  <c r="C574" i="1"/>
  <c r="D574" i="1"/>
  <c r="G1127" i="6" l="1"/>
  <c r="A1128" i="6" s="1"/>
  <c r="C1127" i="6"/>
  <c r="F1127" i="6"/>
  <c r="B1127" i="6"/>
  <c r="E1127" i="6"/>
  <c r="D1127" i="6"/>
  <c r="P575" i="1"/>
  <c r="N575" i="1"/>
  <c r="J575" i="1"/>
  <c r="B576" i="1" s="1"/>
  <c r="L575" i="1"/>
  <c r="K575" i="1"/>
  <c r="G575" i="1"/>
  <c r="I575" i="1"/>
  <c r="E575" i="1"/>
  <c r="F575" i="1"/>
  <c r="D575" i="1"/>
  <c r="C575" i="1"/>
  <c r="M575" i="1"/>
  <c r="D1128" i="6" l="1"/>
  <c r="G1128" i="6"/>
  <c r="A1129" i="6" s="1"/>
  <c r="C1128" i="6"/>
  <c r="F1128" i="6"/>
  <c r="B1128" i="6"/>
  <c r="E1128" i="6"/>
  <c r="P576" i="1"/>
  <c r="N576" i="1"/>
  <c r="J576" i="1"/>
  <c r="B577" i="1" s="1"/>
  <c r="E576" i="1"/>
  <c r="K576" i="1"/>
  <c r="F576" i="1"/>
  <c r="C576" i="1"/>
  <c r="I576" i="1"/>
  <c r="M576" i="1"/>
  <c r="D576" i="1"/>
  <c r="G576" i="1"/>
  <c r="L576" i="1"/>
  <c r="E1129" i="6" l="1"/>
  <c r="D1129" i="6"/>
  <c r="G1129" i="6"/>
  <c r="A1130" i="6" s="1"/>
  <c r="C1129" i="6"/>
  <c r="F1129" i="6"/>
  <c r="B1129" i="6"/>
  <c r="P577" i="1"/>
  <c r="N577" i="1"/>
  <c r="E577" i="1"/>
  <c r="J577" i="1"/>
  <c r="B578" i="1" s="1"/>
  <c r="I577" i="1"/>
  <c r="L577" i="1"/>
  <c r="D577" i="1"/>
  <c r="C577" i="1"/>
  <c r="M577" i="1"/>
  <c r="G577" i="1"/>
  <c r="F577" i="1"/>
  <c r="K577" i="1"/>
  <c r="F1130" i="6" l="1"/>
  <c r="B1130" i="6"/>
  <c r="E1130" i="6"/>
  <c r="D1130" i="6"/>
  <c r="C1130" i="6"/>
  <c r="G1130" i="6"/>
  <c r="A1131" i="6" s="1"/>
  <c r="P578" i="1"/>
  <c r="N578" i="1"/>
  <c r="J578" i="1"/>
  <c r="B579" i="1" s="1"/>
  <c r="I578" i="1"/>
  <c r="F578" i="1"/>
  <c r="M578" i="1"/>
  <c r="L578" i="1"/>
  <c r="D578" i="1"/>
  <c r="C578" i="1"/>
  <c r="G578" i="1"/>
  <c r="E578" i="1"/>
  <c r="K578" i="1"/>
  <c r="G1131" i="6" l="1"/>
  <c r="A1132" i="6" s="1"/>
  <c r="C1131" i="6"/>
  <c r="F1131" i="6"/>
  <c r="B1131" i="6"/>
  <c r="E1131" i="6"/>
  <c r="D1131" i="6"/>
  <c r="P579" i="1"/>
  <c r="N579" i="1"/>
  <c r="E579" i="1"/>
  <c r="J579" i="1"/>
  <c r="B580" i="1" s="1"/>
  <c r="I579" i="1"/>
  <c r="K579" i="1"/>
  <c r="G579" i="1"/>
  <c r="L579" i="1"/>
  <c r="C579" i="1"/>
  <c r="M579" i="1"/>
  <c r="F579" i="1"/>
  <c r="D579" i="1"/>
  <c r="D1132" i="6" l="1"/>
  <c r="G1132" i="6"/>
  <c r="A1133" i="6" s="1"/>
  <c r="C1132" i="6"/>
  <c r="F1132" i="6"/>
  <c r="B1132" i="6"/>
  <c r="E1132" i="6"/>
  <c r="P580" i="1"/>
  <c r="N580" i="1"/>
  <c r="E580" i="1"/>
  <c r="L580" i="1"/>
  <c r="J580" i="1"/>
  <c r="B581" i="1" s="1"/>
  <c r="D580" i="1"/>
  <c r="I580" i="1"/>
  <c r="K580" i="1"/>
  <c r="F580" i="1"/>
  <c r="G580" i="1"/>
  <c r="C580" i="1"/>
  <c r="M580" i="1"/>
  <c r="E1133" i="6" l="1"/>
  <c r="D1133" i="6"/>
  <c r="G1133" i="6"/>
  <c r="A1134" i="6" s="1"/>
  <c r="C1133" i="6"/>
  <c r="F1133" i="6"/>
  <c r="B1133" i="6"/>
  <c r="P581" i="1"/>
  <c r="N581" i="1"/>
  <c r="E581" i="1"/>
  <c r="I581" i="1"/>
  <c r="L581" i="1"/>
  <c r="D581" i="1"/>
  <c r="C581" i="1"/>
  <c r="K581" i="1"/>
  <c r="G581" i="1"/>
  <c r="J581" i="1"/>
  <c r="B582" i="1" s="1"/>
  <c r="M581" i="1"/>
  <c r="F581" i="1"/>
  <c r="F1134" i="6" l="1"/>
  <c r="B1134" i="6"/>
  <c r="E1134" i="6"/>
  <c r="D1134" i="6"/>
  <c r="G1134" i="6"/>
  <c r="A1135" i="6" s="1"/>
  <c r="C1134" i="6"/>
  <c r="P582" i="1"/>
  <c r="N582" i="1"/>
  <c r="J582" i="1"/>
  <c r="B583" i="1" s="1"/>
  <c r="F582" i="1"/>
  <c r="M582" i="1"/>
  <c r="C582" i="1"/>
  <c r="I582" i="1"/>
  <c r="G582" i="1"/>
  <c r="K582" i="1"/>
  <c r="L582" i="1"/>
  <c r="D582" i="1"/>
  <c r="E582" i="1"/>
  <c r="G1135" i="6" l="1"/>
  <c r="A1136" i="6" s="1"/>
  <c r="C1135" i="6"/>
  <c r="F1135" i="6"/>
  <c r="B1135" i="6"/>
  <c r="E1135" i="6"/>
  <c r="D1135" i="6"/>
  <c r="P583" i="1"/>
  <c r="N583" i="1"/>
  <c r="I583" i="1"/>
  <c r="E583" i="1"/>
  <c r="K583" i="1"/>
  <c r="G583" i="1"/>
  <c r="F583" i="1"/>
  <c r="M583" i="1"/>
  <c r="L583" i="1"/>
  <c r="J583" i="1"/>
  <c r="B584" i="1" s="1"/>
  <c r="D583" i="1"/>
  <c r="C583" i="1"/>
  <c r="D1136" i="6" l="1"/>
  <c r="G1136" i="6"/>
  <c r="A1137" i="6" s="1"/>
  <c r="C1136" i="6"/>
  <c r="F1136" i="6"/>
  <c r="B1136" i="6"/>
  <c r="E1136" i="6"/>
  <c r="P584" i="1"/>
  <c r="N584" i="1"/>
  <c r="J584" i="1"/>
  <c r="B585" i="1" s="1"/>
  <c r="E584" i="1"/>
  <c r="I584" i="1"/>
  <c r="L584" i="1"/>
  <c r="G584" i="1"/>
  <c r="C584" i="1"/>
  <c r="M584" i="1"/>
  <c r="F584" i="1"/>
  <c r="K584" i="1"/>
  <c r="D584" i="1"/>
  <c r="E1137" i="6" l="1"/>
  <c r="D1137" i="6"/>
  <c r="G1137" i="6"/>
  <c r="A1138" i="6" s="1"/>
  <c r="C1137" i="6"/>
  <c r="B1137" i="6"/>
  <c r="F1137" i="6"/>
  <c r="P585" i="1"/>
  <c r="N585" i="1"/>
  <c r="E585" i="1"/>
  <c r="I585" i="1"/>
  <c r="L585" i="1"/>
  <c r="D585" i="1"/>
  <c r="C585" i="1"/>
  <c r="F585" i="1"/>
  <c r="J585" i="1"/>
  <c r="B586" i="1" s="1"/>
  <c r="G585" i="1"/>
  <c r="M585" i="1"/>
  <c r="K585" i="1"/>
  <c r="F1138" i="6" l="1"/>
  <c r="B1138" i="6"/>
  <c r="E1138" i="6"/>
  <c r="D1138" i="6"/>
  <c r="G1138" i="6"/>
  <c r="A1139" i="6" s="1"/>
  <c r="C1138" i="6"/>
  <c r="P586" i="1"/>
  <c r="N586" i="1"/>
  <c r="J586" i="1"/>
  <c r="B587" i="1" s="1"/>
  <c r="E586" i="1"/>
  <c r="I586" i="1"/>
  <c r="L586" i="1"/>
  <c r="F586" i="1"/>
  <c r="M586" i="1"/>
  <c r="K586" i="1"/>
  <c r="C586" i="1"/>
  <c r="G586" i="1"/>
  <c r="D586" i="1"/>
  <c r="G1139" i="6" l="1"/>
  <c r="A1140" i="6" s="1"/>
  <c r="C1139" i="6"/>
  <c r="F1139" i="6"/>
  <c r="B1139" i="6"/>
  <c r="E1139" i="6"/>
  <c r="D1139" i="6"/>
  <c r="P587" i="1"/>
  <c r="N587" i="1"/>
  <c r="K587" i="1"/>
  <c r="G587" i="1"/>
  <c r="D587" i="1"/>
  <c r="C587" i="1"/>
  <c r="I587" i="1"/>
  <c r="J587" i="1"/>
  <c r="B588" i="1" s="1"/>
  <c r="E587" i="1"/>
  <c r="L587" i="1"/>
  <c r="F587" i="1"/>
  <c r="M587" i="1"/>
  <c r="D1140" i="6" l="1"/>
  <c r="G1140" i="6"/>
  <c r="A1141" i="6" s="1"/>
  <c r="C1140" i="6"/>
  <c r="F1140" i="6"/>
  <c r="B1140" i="6"/>
  <c r="E1140" i="6"/>
  <c r="P588" i="1"/>
  <c r="N588" i="1"/>
  <c r="E588" i="1"/>
  <c r="I588" i="1"/>
  <c r="J588" i="1"/>
  <c r="B589" i="1" s="1"/>
  <c r="G588" i="1"/>
  <c r="M588" i="1"/>
  <c r="K588" i="1"/>
  <c r="D588" i="1"/>
  <c r="L588" i="1"/>
  <c r="C588" i="1"/>
  <c r="F588" i="1"/>
  <c r="E1141" i="6" l="1"/>
  <c r="D1141" i="6"/>
  <c r="G1141" i="6"/>
  <c r="A1142" i="6" s="1"/>
  <c r="C1141" i="6"/>
  <c r="F1141" i="6"/>
  <c r="B1141" i="6"/>
  <c r="P589" i="1"/>
  <c r="N589" i="1"/>
  <c r="E589" i="1"/>
  <c r="I589" i="1"/>
  <c r="L589" i="1"/>
  <c r="J589" i="1"/>
  <c r="B590" i="1" s="1"/>
  <c r="D589" i="1"/>
  <c r="C589" i="1"/>
  <c r="G589" i="1"/>
  <c r="K589" i="1"/>
  <c r="F589" i="1"/>
  <c r="M589" i="1"/>
  <c r="F1142" i="6" l="1"/>
  <c r="B1142" i="6"/>
  <c r="E1142" i="6"/>
  <c r="D1142" i="6"/>
  <c r="G1142" i="6"/>
  <c r="A1143" i="6" s="1"/>
  <c r="C1142" i="6"/>
  <c r="P590" i="1"/>
  <c r="N590" i="1"/>
  <c r="J590" i="1"/>
  <c r="B591" i="1" s="1"/>
  <c r="F590" i="1"/>
  <c r="M590" i="1"/>
  <c r="G590" i="1"/>
  <c r="E590" i="1"/>
  <c r="I590" i="1"/>
  <c r="D590" i="1"/>
  <c r="L590" i="1"/>
  <c r="K590" i="1"/>
  <c r="C590" i="1"/>
  <c r="G1143" i="6" l="1"/>
  <c r="A1144" i="6" s="1"/>
  <c r="C1143" i="6"/>
  <c r="F1143" i="6"/>
  <c r="B1143" i="6"/>
  <c r="E1143" i="6"/>
  <c r="D1143" i="6"/>
  <c r="P591" i="1"/>
  <c r="N591" i="1"/>
  <c r="J591" i="1"/>
  <c r="B592" i="1" s="1"/>
  <c r="E591" i="1"/>
  <c r="L591" i="1"/>
  <c r="K591" i="1"/>
  <c r="G591" i="1"/>
  <c r="I591" i="1"/>
  <c r="C591" i="1"/>
  <c r="M591" i="1"/>
  <c r="F591" i="1"/>
  <c r="D591" i="1"/>
  <c r="D1144" i="6" l="1"/>
  <c r="G1144" i="6"/>
  <c r="A1145" i="6" s="1"/>
  <c r="C1144" i="6"/>
  <c r="F1144" i="6"/>
  <c r="B1144" i="6"/>
  <c r="E1144" i="6"/>
  <c r="P592" i="1"/>
  <c r="N592" i="1"/>
  <c r="J592" i="1"/>
  <c r="B593" i="1" s="1"/>
  <c r="I592" i="1"/>
  <c r="L592" i="1"/>
  <c r="K592" i="1"/>
  <c r="F592" i="1"/>
  <c r="C592" i="1"/>
  <c r="D592" i="1"/>
  <c r="E592" i="1"/>
  <c r="G592" i="1"/>
  <c r="M592" i="1"/>
  <c r="E1145" i="6" l="1"/>
  <c r="D1145" i="6"/>
  <c r="G1145" i="6"/>
  <c r="A1146" i="6" s="1"/>
  <c r="C1145" i="6"/>
  <c r="F1145" i="6"/>
  <c r="B1145" i="6"/>
  <c r="P593" i="1"/>
  <c r="N593" i="1"/>
  <c r="E593" i="1"/>
  <c r="J593" i="1"/>
  <c r="B594" i="1" s="1"/>
  <c r="I593" i="1"/>
  <c r="L593" i="1"/>
  <c r="D593" i="1"/>
  <c r="C593" i="1"/>
  <c r="M593" i="1"/>
  <c r="K593" i="1"/>
  <c r="G593" i="1"/>
  <c r="F593" i="1"/>
  <c r="F1146" i="6" l="1"/>
  <c r="B1146" i="6"/>
  <c r="E1146" i="6"/>
  <c r="D1146" i="6"/>
  <c r="C1146" i="6"/>
  <c r="G1146" i="6"/>
  <c r="A1147" i="6" s="1"/>
  <c r="P594" i="1"/>
  <c r="N594" i="1"/>
  <c r="J594" i="1"/>
  <c r="B595" i="1" s="1"/>
  <c r="I594" i="1"/>
  <c r="F594" i="1"/>
  <c r="M594" i="1"/>
  <c r="D594" i="1"/>
  <c r="E594" i="1"/>
  <c r="L594" i="1"/>
  <c r="K594" i="1"/>
  <c r="G594" i="1"/>
  <c r="C594" i="1"/>
  <c r="G1147" i="6" l="1"/>
  <c r="A1148" i="6" s="1"/>
  <c r="C1147" i="6"/>
  <c r="F1147" i="6"/>
  <c r="B1147" i="6"/>
  <c r="E1147" i="6"/>
  <c r="D1147" i="6"/>
  <c r="P595" i="1"/>
  <c r="N595" i="1"/>
  <c r="E595" i="1"/>
  <c r="J595" i="1"/>
  <c r="B596" i="1" s="1"/>
  <c r="K595" i="1"/>
  <c r="G595" i="1"/>
  <c r="I595" i="1"/>
  <c r="L595" i="1"/>
  <c r="D595" i="1"/>
  <c r="C595" i="1"/>
  <c r="M595" i="1"/>
  <c r="F595" i="1"/>
  <c r="D1148" i="6" l="1"/>
  <c r="G1148" i="6"/>
  <c r="A1149" i="6" s="1"/>
  <c r="C1148" i="6"/>
  <c r="F1148" i="6"/>
  <c r="B1148" i="6"/>
  <c r="E1148" i="6"/>
  <c r="P596" i="1"/>
  <c r="N596" i="1"/>
  <c r="E596" i="1"/>
  <c r="L596" i="1"/>
  <c r="D596" i="1"/>
  <c r="I596" i="1"/>
  <c r="J596" i="1"/>
  <c r="B597" i="1" s="1"/>
  <c r="G596" i="1"/>
  <c r="K596" i="1"/>
  <c r="F596" i="1"/>
  <c r="C596" i="1"/>
  <c r="M596" i="1"/>
  <c r="E1149" i="6" l="1"/>
  <c r="D1149" i="6"/>
  <c r="G1149" i="6"/>
  <c r="A1150" i="6" s="1"/>
  <c r="C1149" i="6"/>
  <c r="F1149" i="6"/>
  <c r="B1149" i="6"/>
  <c r="P597" i="1"/>
  <c r="N597" i="1"/>
  <c r="E597" i="1"/>
  <c r="I597" i="1"/>
  <c r="L597" i="1"/>
  <c r="D597" i="1"/>
  <c r="C597" i="1"/>
  <c r="J597" i="1"/>
  <c r="B598" i="1" s="1"/>
  <c r="K597" i="1"/>
  <c r="G597" i="1"/>
  <c r="M597" i="1"/>
  <c r="F597" i="1"/>
  <c r="F1150" i="6" l="1"/>
  <c r="B1150" i="6"/>
  <c r="E1150" i="6"/>
  <c r="D1150" i="6"/>
  <c r="G1150" i="6"/>
  <c r="A1151" i="6" s="1"/>
  <c r="C1150" i="6"/>
  <c r="P598" i="1"/>
  <c r="N598" i="1"/>
  <c r="J598" i="1"/>
  <c r="B599" i="1" s="1"/>
  <c r="E598" i="1"/>
  <c r="F598" i="1"/>
  <c r="M598" i="1"/>
  <c r="C598" i="1"/>
  <c r="L598" i="1"/>
  <c r="I598" i="1"/>
  <c r="G598" i="1"/>
  <c r="K598" i="1"/>
  <c r="D598" i="1"/>
  <c r="G1151" i="6" l="1"/>
  <c r="A1152" i="6" s="1"/>
  <c r="C1151" i="6"/>
  <c r="F1151" i="6"/>
  <c r="B1151" i="6"/>
  <c r="E1151" i="6"/>
  <c r="D1151" i="6"/>
  <c r="P599" i="1"/>
  <c r="N599" i="1"/>
  <c r="I599" i="1"/>
  <c r="E599" i="1"/>
  <c r="K599" i="1"/>
  <c r="G599" i="1"/>
  <c r="L599" i="1"/>
  <c r="F599" i="1"/>
  <c r="M599" i="1"/>
  <c r="J599" i="1"/>
  <c r="B600" i="1" s="1"/>
  <c r="D599" i="1"/>
  <c r="C599" i="1"/>
  <c r="D1152" i="6" l="1"/>
  <c r="G1152" i="6"/>
  <c r="A1153" i="6" s="1"/>
  <c r="C1152" i="6"/>
  <c r="F1152" i="6"/>
  <c r="B1152" i="6"/>
  <c r="E1152" i="6"/>
  <c r="P600" i="1"/>
  <c r="N600" i="1"/>
  <c r="J600" i="1"/>
  <c r="B601" i="1" s="1"/>
  <c r="I600" i="1"/>
  <c r="E600" i="1"/>
  <c r="L600" i="1"/>
  <c r="C600" i="1"/>
  <c r="M600" i="1"/>
  <c r="D600" i="1"/>
  <c r="G600" i="1"/>
  <c r="K600" i="1"/>
  <c r="F600" i="1"/>
  <c r="E1153" i="6" l="1"/>
  <c r="D1153" i="6"/>
  <c r="G1153" i="6"/>
  <c r="A1154" i="6" s="1"/>
  <c r="C1153" i="6"/>
  <c r="B1153" i="6"/>
  <c r="F1153" i="6"/>
  <c r="P601" i="1"/>
  <c r="N601" i="1"/>
  <c r="E601" i="1"/>
  <c r="I601" i="1"/>
  <c r="L601" i="1"/>
  <c r="D601" i="1"/>
  <c r="C601" i="1"/>
  <c r="J601" i="1"/>
  <c r="B602" i="1" s="1"/>
  <c r="F601" i="1"/>
  <c r="K601" i="1"/>
  <c r="G601" i="1"/>
  <c r="M601" i="1"/>
  <c r="F1154" i="6" l="1"/>
  <c r="B1154" i="6"/>
  <c r="E1154" i="6"/>
  <c r="D1154" i="6"/>
  <c r="G1154" i="6"/>
  <c r="A1155" i="6" s="1"/>
  <c r="C1154" i="6"/>
  <c r="P602" i="1"/>
  <c r="N602" i="1"/>
  <c r="J602" i="1"/>
  <c r="B603" i="1" s="1"/>
  <c r="E602" i="1"/>
  <c r="L602" i="1"/>
  <c r="F602" i="1"/>
  <c r="M602" i="1"/>
  <c r="K602" i="1"/>
  <c r="I602" i="1"/>
  <c r="D602" i="1"/>
  <c r="C602" i="1"/>
  <c r="G602" i="1"/>
  <c r="G1155" i="6" l="1"/>
  <c r="A1156" i="6" s="1"/>
  <c r="C1155" i="6"/>
  <c r="F1155" i="6"/>
  <c r="B1155" i="6"/>
  <c r="E1155" i="6"/>
  <c r="D1155" i="6"/>
  <c r="P603" i="1"/>
  <c r="N603" i="1"/>
  <c r="E603" i="1"/>
  <c r="K603" i="1"/>
  <c r="G603" i="1"/>
  <c r="I603" i="1"/>
  <c r="D603" i="1"/>
  <c r="C603" i="1"/>
  <c r="L603" i="1"/>
  <c r="J603" i="1"/>
  <c r="B604" i="1" s="1"/>
  <c r="F603" i="1"/>
  <c r="M603" i="1"/>
  <c r="D1156" i="6" l="1"/>
  <c r="G1156" i="6"/>
  <c r="A1157" i="6" s="1"/>
  <c r="C1156" i="6"/>
  <c r="F1156" i="6"/>
  <c r="B1156" i="6"/>
  <c r="E1156" i="6"/>
  <c r="P604" i="1"/>
  <c r="N604" i="1"/>
  <c r="E604" i="1"/>
  <c r="I604" i="1"/>
  <c r="G604" i="1"/>
  <c r="M604" i="1"/>
  <c r="J604" i="1"/>
  <c r="B605" i="1" s="1"/>
  <c r="D604" i="1"/>
  <c r="L604" i="1"/>
  <c r="K604" i="1"/>
  <c r="F604" i="1"/>
  <c r="C604" i="1"/>
  <c r="E1157" i="6" l="1"/>
  <c r="D1157" i="6"/>
  <c r="G1157" i="6"/>
  <c r="A1158" i="6" s="1"/>
  <c r="C1157" i="6"/>
  <c r="F1157" i="6"/>
  <c r="B1157" i="6"/>
  <c r="P605" i="1"/>
  <c r="N605" i="1"/>
  <c r="E605" i="1"/>
  <c r="I605" i="1"/>
  <c r="J605" i="1"/>
  <c r="B606" i="1" s="1"/>
  <c r="L605" i="1"/>
  <c r="D605" i="1"/>
  <c r="C605" i="1"/>
  <c r="M605" i="1"/>
  <c r="G605" i="1"/>
  <c r="K605" i="1"/>
  <c r="F605" i="1"/>
  <c r="F1158" i="6" l="1"/>
  <c r="B1158" i="6"/>
  <c r="E1158" i="6"/>
  <c r="D1158" i="6"/>
  <c r="G1158" i="6"/>
  <c r="A1159" i="6" s="1"/>
  <c r="C1158" i="6"/>
  <c r="P606" i="1"/>
  <c r="N606" i="1"/>
  <c r="J606" i="1"/>
  <c r="B607" i="1" s="1"/>
  <c r="F606" i="1"/>
  <c r="M606" i="1"/>
  <c r="E606" i="1"/>
  <c r="L606" i="1"/>
  <c r="G606" i="1"/>
  <c r="I606" i="1"/>
  <c r="D606" i="1"/>
  <c r="C606" i="1"/>
  <c r="K606" i="1"/>
  <c r="G1159" i="6" l="1"/>
  <c r="A1160" i="6" s="1"/>
  <c r="C1159" i="6"/>
  <c r="F1159" i="6"/>
  <c r="B1159" i="6"/>
  <c r="E1159" i="6"/>
  <c r="D1159" i="6"/>
  <c r="P607" i="1"/>
  <c r="N607" i="1"/>
  <c r="J607" i="1"/>
  <c r="B608" i="1" s="1"/>
  <c r="I607" i="1"/>
  <c r="L607" i="1"/>
  <c r="K607" i="1"/>
  <c r="G607" i="1"/>
  <c r="E607" i="1"/>
  <c r="D607" i="1"/>
  <c r="C607" i="1"/>
  <c r="M607" i="1"/>
  <c r="F607" i="1"/>
  <c r="D1160" i="6" l="1"/>
  <c r="G1160" i="6"/>
  <c r="A1161" i="6" s="1"/>
  <c r="C1160" i="6"/>
  <c r="F1160" i="6"/>
  <c r="B1160" i="6"/>
  <c r="E1160" i="6"/>
  <c r="P608" i="1"/>
  <c r="N608" i="1"/>
  <c r="E608" i="1"/>
  <c r="J608" i="1"/>
  <c r="B609" i="1" s="1"/>
  <c r="K608" i="1"/>
  <c r="F608" i="1"/>
  <c r="C608" i="1"/>
  <c r="G608" i="1"/>
  <c r="I608" i="1"/>
  <c r="D608" i="1"/>
  <c r="L608" i="1"/>
  <c r="M608" i="1"/>
  <c r="E1161" i="6" l="1"/>
  <c r="D1161" i="6"/>
  <c r="G1161" i="6"/>
  <c r="A1162" i="6" s="1"/>
  <c r="C1161" i="6"/>
  <c r="F1161" i="6"/>
  <c r="B1161" i="6"/>
  <c r="P609" i="1"/>
  <c r="N609" i="1"/>
  <c r="E609" i="1"/>
  <c r="J609" i="1"/>
  <c r="B610" i="1" s="1"/>
  <c r="I609" i="1"/>
  <c r="L609" i="1"/>
  <c r="D609" i="1"/>
  <c r="C609" i="1"/>
  <c r="M609" i="1"/>
  <c r="K609" i="1"/>
  <c r="F609" i="1"/>
  <c r="G609" i="1"/>
  <c r="F1162" i="6" l="1"/>
  <c r="B1162" i="6"/>
  <c r="E1162" i="6"/>
  <c r="D1162" i="6"/>
  <c r="C1162" i="6"/>
  <c r="G1162" i="6"/>
  <c r="A1163" i="6" s="1"/>
  <c r="P610" i="1"/>
  <c r="N610" i="1"/>
  <c r="J610" i="1"/>
  <c r="B611" i="1" s="1"/>
  <c r="E610" i="1"/>
  <c r="I610" i="1"/>
  <c r="F610" i="1"/>
  <c r="M610" i="1"/>
  <c r="D610" i="1"/>
  <c r="L610" i="1"/>
  <c r="K610" i="1"/>
  <c r="G610" i="1"/>
  <c r="C610" i="1"/>
  <c r="G1163" i="6" l="1"/>
  <c r="A1164" i="6" s="1"/>
  <c r="C1163" i="6"/>
  <c r="F1163" i="6"/>
  <c r="B1163" i="6"/>
  <c r="E1163" i="6"/>
  <c r="D1163" i="6"/>
  <c r="P611" i="1"/>
  <c r="N611" i="1"/>
  <c r="E611" i="1"/>
  <c r="J611" i="1"/>
  <c r="B612" i="1" s="1"/>
  <c r="K611" i="1"/>
  <c r="G611" i="1"/>
  <c r="I611" i="1"/>
  <c r="L611" i="1"/>
  <c r="D611" i="1"/>
  <c r="F611" i="1"/>
  <c r="M611" i="1"/>
  <c r="C611" i="1"/>
  <c r="D1164" i="6" l="1"/>
  <c r="G1164" i="6"/>
  <c r="A1165" i="6" s="1"/>
  <c r="C1164" i="6"/>
  <c r="F1164" i="6"/>
  <c r="B1164" i="6"/>
  <c r="E1164" i="6"/>
  <c r="P612" i="1"/>
  <c r="N612" i="1"/>
  <c r="J612" i="1"/>
  <c r="B613" i="1" s="1"/>
  <c r="L612" i="1"/>
  <c r="I612" i="1"/>
  <c r="D612" i="1"/>
  <c r="C612" i="1"/>
  <c r="M612" i="1"/>
  <c r="E612" i="1"/>
  <c r="G612" i="1"/>
  <c r="K612" i="1"/>
  <c r="F612" i="1"/>
  <c r="E1165" i="6" l="1"/>
  <c r="D1165" i="6"/>
  <c r="G1165" i="6"/>
  <c r="A1166" i="6" s="1"/>
  <c r="C1165" i="6"/>
  <c r="F1165" i="6"/>
  <c r="B1165" i="6"/>
  <c r="P613" i="1"/>
  <c r="N613" i="1"/>
  <c r="E613" i="1"/>
  <c r="I613" i="1"/>
  <c r="L613" i="1"/>
  <c r="D613" i="1"/>
  <c r="C613" i="1"/>
  <c r="K613" i="1"/>
  <c r="G613" i="1"/>
  <c r="J613" i="1"/>
  <c r="B614" i="1" s="1"/>
  <c r="F613" i="1"/>
  <c r="M613" i="1"/>
  <c r="F1166" i="6" l="1"/>
  <c r="B1166" i="6"/>
  <c r="E1166" i="6"/>
  <c r="D1166" i="6"/>
  <c r="G1166" i="6"/>
  <c r="A1167" i="6" s="1"/>
  <c r="C1166" i="6"/>
  <c r="P614" i="1"/>
  <c r="N614" i="1"/>
  <c r="J614" i="1"/>
  <c r="B615" i="1" s="1"/>
  <c r="E614" i="1"/>
  <c r="I614" i="1"/>
  <c r="F614" i="1"/>
  <c r="M614" i="1"/>
  <c r="L614" i="1"/>
  <c r="C614" i="1"/>
  <c r="D614" i="1"/>
  <c r="K614" i="1"/>
  <c r="G614" i="1"/>
  <c r="G1167" i="6" l="1"/>
  <c r="A1168" i="6" s="1"/>
  <c r="C1167" i="6"/>
  <c r="F1167" i="6"/>
  <c r="B1167" i="6"/>
  <c r="E1167" i="6"/>
  <c r="D1167" i="6"/>
  <c r="P615" i="1"/>
  <c r="N615" i="1"/>
  <c r="E615" i="1"/>
  <c r="I615" i="1"/>
  <c r="K615" i="1"/>
  <c r="G615" i="1"/>
  <c r="F615" i="1"/>
  <c r="M615" i="1"/>
  <c r="J615" i="1"/>
  <c r="B616" i="1" s="1"/>
  <c r="L615" i="1"/>
  <c r="C615" i="1"/>
  <c r="D615" i="1"/>
  <c r="D1168" i="6" l="1"/>
  <c r="G1168" i="6"/>
  <c r="A1169" i="6" s="1"/>
  <c r="C1168" i="6"/>
  <c r="F1168" i="6"/>
  <c r="B1168" i="6"/>
  <c r="E1168" i="6"/>
  <c r="P616" i="1"/>
  <c r="N616" i="1"/>
  <c r="J616" i="1"/>
  <c r="B617" i="1" s="1"/>
  <c r="I616" i="1"/>
  <c r="E616" i="1"/>
  <c r="K616" i="1"/>
  <c r="D616" i="1"/>
  <c r="L616" i="1"/>
  <c r="F616" i="1"/>
  <c r="C616" i="1"/>
  <c r="M616" i="1"/>
  <c r="G616" i="1"/>
  <c r="E1169" i="6" l="1"/>
  <c r="D1169" i="6"/>
  <c r="G1169" i="6"/>
  <c r="A1170" i="6" s="1"/>
  <c r="C1169" i="6"/>
  <c r="B1169" i="6"/>
  <c r="F1169" i="6"/>
  <c r="P617" i="1"/>
  <c r="N617" i="1"/>
  <c r="E617" i="1"/>
  <c r="I617" i="1"/>
  <c r="J617" i="1"/>
  <c r="B618" i="1" s="1"/>
  <c r="L617" i="1"/>
  <c r="D617" i="1"/>
  <c r="C617" i="1"/>
  <c r="F617" i="1"/>
  <c r="K617" i="1"/>
  <c r="G617" i="1"/>
  <c r="M617" i="1"/>
  <c r="F1170" i="6" l="1"/>
  <c r="B1170" i="6"/>
  <c r="E1170" i="6"/>
  <c r="D1170" i="6"/>
  <c r="G1170" i="6"/>
  <c r="A1171" i="6" s="1"/>
  <c r="C1170" i="6"/>
  <c r="P618" i="1"/>
  <c r="N618" i="1"/>
  <c r="J618" i="1"/>
  <c r="B619" i="1" s="1"/>
  <c r="E618" i="1"/>
  <c r="L618" i="1"/>
  <c r="F618" i="1"/>
  <c r="M618" i="1"/>
  <c r="K618" i="1"/>
  <c r="I618" i="1"/>
  <c r="D618" i="1"/>
  <c r="G618" i="1"/>
  <c r="C618" i="1"/>
  <c r="G1171" i="6" l="1"/>
  <c r="A1172" i="6" s="1"/>
  <c r="C1171" i="6"/>
  <c r="F1171" i="6"/>
  <c r="B1171" i="6"/>
  <c r="E1171" i="6"/>
  <c r="D1171" i="6"/>
  <c r="P619" i="1"/>
  <c r="N619" i="1"/>
  <c r="J619" i="1"/>
  <c r="B620" i="1" s="1"/>
  <c r="K619" i="1"/>
  <c r="G619" i="1"/>
  <c r="D619" i="1"/>
  <c r="C619" i="1"/>
  <c r="E619" i="1"/>
  <c r="M619" i="1"/>
  <c r="I619" i="1"/>
  <c r="L619" i="1"/>
  <c r="F619" i="1"/>
  <c r="D1172" i="6" l="1"/>
  <c r="G1172" i="6"/>
  <c r="A1173" i="6" s="1"/>
  <c r="C1172" i="6"/>
  <c r="F1172" i="6"/>
  <c r="B1172" i="6"/>
  <c r="E1172" i="6"/>
  <c r="P620" i="1"/>
  <c r="N620" i="1"/>
  <c r="E620" i="1"/>
  <c r="I620" i="1"/>
  <c r="L620" i="1"/>
  <c r="G620" i="1"/>
  <c r="M620" i="1"/>
  <c r="J620" i="1"/>
  <c r="B621" i="1" s="1"/>
  <c r="F620" i="1"/>
  <c r="C620" i="1"/>
  <c r="D620" i="1"/>
  <c r="K620" i="1"/>
  <c r="E1173" i="6" l="1"/>
  <c r="D1173" i="6"/>
  <c r="G1173" i="6"/>
  <c r="A1174" i="6" s="1"/>
  <c r="C1173" i="6"/>
  <c r="F1173" i="6"/>
  <c r="B1173" i="6"/>
  <c r="P621" i="1"/>
  <c r="N621" i="1"/>
  <c r="E621" i="1"/>
  <c r="I621" i="1"/>
  <c r="L621" i="1"/>
  <c r="D621" i="1"/>
  <c r="C621" i="1"/>
  <c r="J621" i="1"/>
  <c r="B622" i="1" s="1"/>
  <c r="F621" i="1"/>
  <c r="M621" i="1"/>
  <c r="K621" i="1"/>
  <c r="G621" i="1"/>
  <c r="F1174" i="6" l="1"/>
  <c r="B1174" i="6"/>
  <c r="E1174" i="6"/>
  <c r="D1174" i="6"/>
  <c r="G1174" i="6"/>
  <c r="A1175" i="6" s="1"/>
  <c r="C1174" i="6"/>
  <c r="P622" i="1"/>
  <c r="N622" i="1"/>
  <c r="J622" i="1"/>
  <c r="B623" i="1" s="1"/>
  <c r="E622" i="1"/>
  <c r="I622" i="1"/>
  <c r="F622" i="1"/>
  <c r="M622" i="1"/>
  <c r="G622" i="1"/>
  <c r="L622" i="1"/>
  <c r="K622" i="1"/>
  <c r="C622" i="1"/>
  <c r="D622" i="1"/>
  <c r="G1175" i="6" l="1"/>
  <c r="A1176" i="6" s="1"/>
  <c r="C1175" i="6"/>
  <c r="F1175" i="6"/>
  <c r="B1175" i="6"/>
  <c r="E1175" i="6"/>
  <c r="D1175" i="6"/>
  <c r="P623" i="1"/>
  <c r="N623" i="1"/>
  <c r="J623" i="1"/>
  <c r="B624" i="1" s="1"/>
  <c r="L623" i="1"/>
  <c r="K623" i="1"/>
  <c r="G623" i="1"/>
  <c r="I623" i="1"/>
  <c r="E623" i="1"/>
  <c r="D623" i="1"/>
  <c r="F623" i="1"/>
  <c r="C623" i="1"/>
  <c r="M623" i="1"/>
  <c r="D1176" i="6" l="1"/>
  <c r="G1176" i="6"/>
  <c r="A1177" i="6" s="1"/>
  <c r="C1176" i="6"/>
  <c r="F1176" i="6"/>
  <c r="B1176" i="6"/>
  <c r="E1176" i="6"/>
  <c r="P624" i="1"/>
  <c r="N624" i="1"/>
  <c r="J624" i="1"/>
  <c r="B625" i="1" s="1"/>
  <c r="E624" i="1"/>
  <c r="K624" i="1"/>
  <c r="F624" i="1"/>
  <c r="C624" i="1"/>
  <c r="I624" i="1"/>
  <c r="L624" i="1"/>
  <c r="G624" i="1"/>
  <c r="D624" i="1"/>
  <c r="M624" i="1"/>
  <c r="E1177" i="6" l="1"/>
  <c r="D1177" i="6"/>
  <c r="G1177" i="6"/>
  <c r="A1178" i="6" s="1"/>
  <c r="C1177" i="6"/>
  <c r="F1177" i="6"/>
  <c r="B1177" i="6"/>
  <c r="P625" i="1"/>
  <c r="N625" i="1"/>
  <c r="E625" i="1"/>
  <c r="J625" i="1"/>
  <c r="B626" i="1" s="1"/>
  <c r="I625" i="1"/>
  <c r="L625" i="1"/>
  <c r="D625" i="1"/>
  <c r="C625" i="1"/>
  <c r="M625" i="1"/>
  <c r="F625" i="1"/>
  <c r="G625" i="1"/>
  <c r="K625" i="1"/>
  <c r="F1178" i="6" l="1"/>
  <c r="B1178" i="6"/>
  <c r="E1178" i="6"/>
  <c r="D1178" i="6"/>
  <c r="C1178" i="6"/>
  <c r="G1178" i="6"/>
  <c r="A1179" i="6" s="1"/>
  <c r="P626" i="1"/>
  <c r="N626" i="1"/>
  <c r="J626" i="1"/>
  <c r="B627" i="1" s="1"/>
  <c r="I626" i="1"/>
  <c r="F626" i="1"/>
  <c r="M626" i="1"/>
  <c r="E626" i="1"/>
  <c r="D626" i="1"/>
  <c r="L626" i="1"/>
  <c r="C626" i="1"/>
  <c r="K626" i="1"/>
  <c r="G626" i="1"/>
  <c r="G1179" i="6" l="1"/>
  <c r="A1180" i="6" s="1"/>
  <c r="C1179" i="6"/>
  <c r="F1179" i="6"/>
  <c r="B1179" i="6"/>
  <c r="E1179" i="6"/>
  <c r="D1179" i="6"/>
  <c r="P627" i="1"/>
  <c r="N627" i="1"/>
  <c r="E627" i="1"/>
  <c r="J627" i="1"/>
  <c r="B628" i="1" s="1"/>
  <c r="K627" i="1"/>
  <c r="G627" i="1"/>
  <c r="L627" i="1"/>
  <c r="I627" i="1"/>
  <c r="F627" i="1"/>
  <c r="C627" i="1"/>
  <c r="M627" i="1"/>
  <c r="D627" i="1"/>
  <c r="D1180" i="6" l="1"/>
  <c r="G1180" i="6"/>
  <c r="A1181" i="6" s="1"/>
  <c r="C1180" i="6"/>
  <c r="F1180" i="6"/>
  <c r="B1180" i="6"/>
  <c r="E1180" i="6"/>
  <c r="P628" i="1"/>
  <c r="N628" i="1"/>
  <c r="I628" i="1"/>
  <c r="L628" i="1"/>
  <c r="D628" i="1"/>
  <c r="E628" i="1"/>
  <c r="J628" i="1"/>
  <c r="B629" i="1" s="1"/>
  <c r="C628" i="1"/>
  <c r="M628" i="1"/>
  <c r="F628" i="1"/>
  <c r="K628" i="1"/>
  <c r="G628" i="1"/>
  <c r="E1181" i="6" l="1"/>
  <c r="D1181" i="6"/>
  <c r="G1181" i="6"/>
  <c r="A1182" i="6" s="1"/>
  <c r="C1181" i="6"/>
  <c r="F1181" i="6"/>
  <c r="B1181" i="6"/>
  <c r="P629" i="1"/>
  <c r="N629" i="1"/>
  <c r="E629" i="1"/>
  <c r="I629" i="1"/>
  <c r="J629" i="1"/>
  <c r="B630" i="1" s="1"/>
  <c r="L629" i="1"/>
  <c r="D629" i="1"/>
  <c r="C629" i="1"/>
  <c r="K629" i="1"/>
  <c r="G629" i="1"/>
  <c r="F629" i="1"/>
  <c r="M629" i="1"/>
  <c r="F1182" i="6" l="1"/>
  <c r="B1182" i="6"/>
  <c r="E1182" i="6"/>
  <c r="D1182" i="6"/>
  <c r="G1182" i="6"/>
  <c r="A1183" i="6" s="1"/>
  <c r="C1182" i="6"/>
  <c r="P630" i="1"/>
  <c r="N630" i="1"/>
  <c r="J630" i="1"/>
  <c r="B631" i="1" s="1"/>
  <c r="E630" i="1"/>
  <c r="F630" i="1"/>
  <c r="M630" i="1"/>
  <c r="C630" i="1"/>
  <c r="I630" i="1"/>
  <c r="L630" i="1"/>
  <c r="K630" i="1"/>
  <c r="D630" i="1"/>
  <c r="G630" i="1"/>
  <c r="G1183" i="6" l="1"/>
  <c r="A1184" i="6" s="1"/>
  <c r="C1183" i="6"/>
  <c r="F1183" i="6"/>
  <c r="B1183" i="6"/>
  <c r="E1183" i="6"/>
  <c r="D1183" i="6"/>
  <c r="P631" i="1"/>
  <c r="N631" i="1"/>
  <c r="J631" i="1"/>
  <c r="B632" i="1" s="1"/>
  <c r="I631" i="1"/>
  <c r="K631" i="1"/>
  <c r="G631" i="1"/>
  <c r="E631" i="1"/>
  <c r="F631" i="1"/>
  <c r="M631" i="1"/>
  <c r="L631" i="1"/>
  <c r="C631" i="1"/>
  <c r="D631" i="1"/>
  <c r="D1184" i="6" l="1"/>
  <c r="G1184" i="6"/>
  <c r="A1185" i="6" s="1"/>
  <c r="C1184" i="6"/>
  <c r="F1184" i="6"/>
  <c r="B1184" i="6"/>
  <c r="E1184" i="6"/>
  <c r="P632" i="1"/>
  <c r="N632" i="1"/>
  <c r="J632" i="1"/>
  <c r="B633" i="1" s="1"/>
  <c r="I632" i="1"/>
  <c r="E632" i="1"/>
  <c r="F632" i="1"/>
  <c r="L632" i="1"/>
  <c r="K632" i="1"/>
  <c r="G632" i="1"/>
  <c r="D632" i="1"/>
  <c r="C632" i="1"/>
  <c r="M632" i="1"/>
  <c r="E1185" i="6" l="1"/>
  <c r="D1185" i="6"/>
  <c r="G1185" i="6"/>
  <c r="A1186" i="6" s="1"/>
  <c r="C1185" i="6"/>
  <c r="B1185" i="6"/>
  <c r="F1185" i="6"/>
  <c r="P633" i="1"/>
  <c r="N633" i="1"/>
  <c r="E633" i="1"/>
  <c r="I633" i="1"/>
  <c r="L633" i="1"/>
  <c r="J633" i="1"/>
  <c r="B634" i="1" s="1"/>
  <c r="D633" i="1"/>
  <c r="C633" i="1"/>
  <c r="F633" i="1"/>
  <c r="M633" i="1"/>
  <c r="K633" i="1"/>
  <c r="G633" i="1"/>
  <c r="F1186" i="6" l="1"/>
  <c r="B1186" i="6"/>
  <c r="E1186" i="6"/>
  <c r="D1186" i="6"/>
  <c r="G1186" i="6"/>
  <c r="A1187" i="6" s="1"/>
  <c r="C1186" i="6"/>
  <c r="P634" i="1"/>
  <c r="N634" i="1"/>
  <c r="J634" i="1"/>
  <c r="B635" i="1" s="1"/>
  <c r="E634" i="1"/>
  <c r="L634" i="1"/>
  <c r="F634" i="1"/>
  <c r="M634" i="1"/>
  <c r="K634" i="1"/>
  <c r="I634" i="1"/>
  <c r="G634" i="1"/>
  <c r="C634" i="1"/>
  <c r="D634" i="1"/>
  <c r="G1187" i="6" l="1"/>
  <c r="A1188" i="6" s="1"/>
  <c r="C1187" i="6"/>
  <c r="F1187" i="6"/>
  <c r="B1187" i="6"/>
  <c r="E1187" i="6"/>
  <c r="D1187" i="6"/>
  <c r="P635" i="1"/>
  <c r="N635" i="1"/>
  <c r="I635" i="1"/>
  <c r="K635" i="1"/>
  <c r="G635" i="1"/>
  <c r="E635" i="1"/>
  <c r="L635" i="1"/>
  <c r="D635" i="1"/>
  <c r="C635" i="1"/>
  <c r="J635" i="1"/>
  <c r="B636" i="1" s="1"/>
  <c r="F635" i="1"/>
  <c r="M635" i="1"/>
  <c r="D1188" i="6" l="1"/>
  <c r="G1188" i="6"/>
  <c r="A1189" i="6" s="1"/>
  <c r="C1188" i="6"/>
  <c r="F1188" i="6"/>
  <c r="B1188" i="6"/>
  <c r="E1188" i="6"/>
  <c r="P636" i="1"/>
  <c r="N636" i="1"/>
  <c r="E636" i="1"/>
  <c r="J636" i="1"/>
  <c r="B637" i="1" s="1"/>
  <c r="I636" i="1"/>
  <c r="G636" i="1"/>
  <c r="M636" i="1"/>
  <c r="L636" i="1"/>
  <c r="C636" i="1"/>
  <c r="K636" i="1"/>
  <c r="F636" i="1"/>
  <c r="D636" i="1"/>
  <c r="E1189" i="6" l="1"/>
  <c r="D1189" i="6"/>
  <c r="G1189" i="6"/>
  <c r="A1190" i="6" s="1"/>
  <c r="C1189" i="6"/>
  <c r="F1189" i="6"/>
  <c r="B1189" i="6"/>
  <c r="P637" i="1"/>
  <c r="N637" i="1"/>
  <c r="E637" i="1"/>
  <c r="I637" i="1"/>
  <c r="L637" i="1"/>
  <c r="D637" i="1"/>
  <c r="C637" i="1"/>
  <c r="K637" i="1"/>
  <c r="F637" i="1"/>
  <c r="G637" i="1"/>
  <c r="J637" i="1"/>
  <c r="B638" i="1" s="1"/>
  <c r="M637" i="1"/>
  <c r="F1190" i="6" l="1"/>
  <c r="B1190" i="6"/>
  <c r="E1190" i="6"/>
  <c r="D1190" i="6"/>
  <c r="G1190" i="6"/>
  <c r="A1191" i="6" s="1"/>
  <c r="C1190" i="6"/>
  <c r="P638" i="1"/>
  <c r="N638" i="1"/>
  <c r="J638" i="1"/>
  <c r="B639" i="1" s="1"/>
  <c r="F638" i="1"/>
  <c r="M638" i="1"/>
  <c r="G638" i="1"/>
  <c r="E638" i="1"/>
  <c r="K638" i="1"/>
  <c r="I638" i="1"/>
  <c r="L638" i="1"/>
  <c r="C638" i="1"/>
  <c r="D638" i="1"/>
  <c r="G1191" i="6" l="1"/>
  <c r="A1192" i="6" s="1"/>
  <c r="C1191" i="6"/>
  <c r="F1191" i="6"/>
  <c r="B1191" i="6"/>
  <c r="E1191" i="6"/>
  <c r="D1191" i="6"/>
  <c r="P639" i="1"/>
  <c r="N639" i="1"/>
  <c r="J639" i="1"/>
  <c r="B640" i="1" s="1"/>
  <c r="L639" i="1"/>
  <c r="K639" i="1"/>
  <c r="G639" i="1"/>
  <c r="E639" i="1"/>
  <c r="F639" i="1"/>
  <c r="D639" i="1"/>
  <c r="C639" i="1"/>
  <c r="M639" i="1"/>
  <c r="I639" i="1"/>
  <c r="D1192" i="6" l="1"/>
  <c r="G1192" i="6"/>
  <c r="A1193" i="6" s="1"/>
  <c r="C1192" i="6"/>
  <c r="F1192" i="6"/>
  <c r="B1192" i="6"/>
  <c r="E1192" i="6"/>
  <c r="P640" i="1"/>
  <c r="N640" i="1"/>
  <c r="E640" i="1"/>
  <c r="I640" i="1"/>
  <c r="K640" i="1"/>
  <c r="F640" i="1"/>
  <c r="C640" i="1"/>
  <c r="J640" i="1"/>
  <c r="B641" i="1" s="1"/>
  <c r="L640" i="1"/>
  <c r="M640" i="1"/>
  <c r="D640" i="1"/>
  <c r="G640" i="1"/>
  <c r="E1193" i="6" l="1"/>
  <c r="D1193" i="6"/>
  <c r="G1193" i="6"/>
  <c r="A1194" i="6" s="1"/>
  <c r="C1193" i="6"/>
  <c r="F1193" i="6"/>
  <c r="B1193" i="6"/>
  <c r="P641" i="1"/>
  <c r="N641" i="1"/>
  <c r="E641" i="1"/>
  <c r="J641" i="1"/>
  <c r="B642" i="1" s="1"/>
  <c r="I641" i="1"/>
  <c r="L641" i="1"/>
  <c r="D641" i="1"/>
  <c r="C641" i="1"/>
  <c r="M641" i="1"/>
  <c r="G641" i="1"/>
  <c r="F641" i="1"/>
  <c r="K641" i="1"/>
  <c r="F1194" i="6" l="1"/>
  <c r="B1194" i="6"/>
  <c r="E1194" i="6"/>
  <c r="D1194" i="6"/>
  <c r="C1194" i="6"/>
  <c r="G1194" i="6"/>
  <c r="A1195" i="6" s="1"/>
  <c r="P642" i="1"/>
  <c r="N642" i="1"/>
  <c r="J642" i="1"/>
  <c r="B643" i="1" s="1"/>
  <c r="I642" i="1"/>
  <c r="F642" i="1"/>
  <c r="M642" i="1"/>
  <c r="L642" i="1"/>
  <c r="D642" i="1"/>
  <c r="E642" i="1"/>
  <c r="C642" i="1"/>
  <c r="G642" i="1"/>
  <c r="K642" i="1"/>
  <c r="G1195" i="6" l="1"/>
  <c r="A1196" i="6" s="1"/>
  <c r="C1195" i="6"/>
  <c r="F1195" i="6"/>
  <c r="B1195" i="6"/>
  <c r="E1195" i="6"/>
  <c r="D1195" i="6"/>
  <c r="P643" i="1"/>
  <c r="N643" i="1"/>
  <c r="E643" i="1"/>
  <c r="J643" i="1"/>
  <c r="B644" i="1" s="1"/>
  <c r="I643" i="1"/>
  <c r="K643" i="1"/>
  <c r="G643" i="1"/>
  <c r="M643" i="1"/>
  <c r="C643" i="1"/>
  <c r="F643" i="1"/>
  <c r="D643" i="1"/>
  <c r="L643" i="1"/>
  <c r="D1196" i="6" l="1"/>
  <c r="G1196" i="6"/>
  <c r="A1197" i="6" s="1"/>
  <c r="C1196" i="6"/>
  <c r="F1196" i="6"/>
  <c r="B1196" i="6"/>
  <c r="E1196" i="6"/>
  <c r="P644" i="1"/>
  <c r="N644" i="1"/>
  <c r="L644" i="1"/>
  <c r="E644" i="1"/>
  <c r="D644" i="1"/>
  <c r="J644" i="1"/>
  <c r="B645" i="1" s="1"/>
  <c r="I644" i="1"/>
  <c r="K644" i="1"/>
  <c r="F644" i="1"/>
  <c r="G644" i="1"/>
  <c r="C644" i="1"/>
  <c r="M644" i="1"/>
  <c r="E1197" i="6" l="1"/>
  <c r="D1197" i="6"/>
  <c r="G1197" i="6"/>
  <c r="A1198" i="6" s="1"/>
  <c r="C1197" i="6"/>
  <c r="F1197" i="6"/>
  <c r="B1197" i="6"/>
  <c r="P645" i="1"/>
  <c r="N645" i="1"/>
  <c r="E645" i="1"/>
  <c r="I645" i="1"/>
  <c r="L645" i="1"/>
  <c r="D645" i="1"/>
  <c r="C645" i="1"/>
  <c r="K645" i="1"/>
  <c r="G645" i="1"/>
  <c r="J645" i="1"/>
  <c r="B646" i="1" s="1"/>
  <c r="F645" i="1"/>
  <c r="M645" i="1"/>
  <c r="F1198" i="6" l="1"/>
  <c r="B1198" i="6"/>
  <c r="E1198" i="6"/>
  <c r="D1198" i="6"/>
  <c r="G1198" i="6"/>
  <c r="A1199" i="6" s="1"/>
  <c r="C1198" i="6"/>
  <c r="P646" i="1"/>
  <c r="N646" i="1"/>
  <c r="J646" i="1"/>
  <c r="B647" i="1" s="1"/>
  <c r="E646" i="1"/>
  <c r="F646" i="1"/>
  <c r="M646" i="1"/>
  <c r="C646" i="1"/>
  <c r="I646" i="1"/>
  <c r="L646" i="1"/>
  <c r="G646" i="1"/>
  <c r="K646" i="1"/>
  <c r="D646" i="1"/>
  <c r="G1199" i="6" l="1"/>
  <c r="A1200" i="6" s="1"/>
  <c r="C1199" i="6"/>
  <c r="F1199" i="6"/>
  <c r="B1199" i="6"/>
  <c r="E1199" i="6"/>
  <c r="D1199" i="6"/>
  <c r="P647" i="1"/>
  <c r="N647" i="1"/>
  <c r="I647" i="1"/>
  <c r="K647" i="1"/>
  <c r="G647" i="1"/>
  <c r="J647" i="1"/>
  <c r="B648" i="1" s="1"/>
  <c r="F647" i="1"/>
  <c r="M647" i="1"/>
  <c r="E647" i="1"/>
  <c r="L647" i="1"/>
  <c r="D647" i="1"/>
  <c r="C647" i="1"/>
  <c r="D1200" i="6" l="1"/>
  <c r="G1200" i="6"/>
  <c r="A1201" i="6" s="1"/>
  <c r="C1200" i="6"/>
  <c r="F1200" i="6"/>
  <c r="B1200" i="6"/>
  <c r="E1200" i="6"/>
  <c r="P648" i="1"/>
  <c r="N648" i="1"/>
  <c r="J648" i="1"/>
  <c r="B649" i="1" s="1"/>
  <c r="E648" i="1"/>
  <c r="L648" i="1"/>
  <c r="I648" i="1"/>
  <c r="G648" i="1"/>
  <c r="C648" i="1"/>
  <c r="M648" i="1"/>
  <c r="F648" i="1"/>
  <c r="K648" i="1"/>
  <c r="D648" i="1"/>
  <c r="E1201" i="6" l="1"/>
  <c r="D1201" i="6"/>
  <c r="G1201" i="6"/>
  <c r="A1202" i="6" s="1"/>
  <c r="C1201" i="6"/>
  <c r="B1201" i="6"/>
  <c r="F1201" i="6"/>
  <c r="P649" i="1"/>
  <c r="N649" i="1"/>
  <c r="E649" i="1"/>
  <c r="I649" i="1"/>
  <c r="L649" i="1"/>
  <c r="J649" i="1"/>
  <c r="B650" i="1" s="1"/>
  <c r="D649" i="1"/>
  <c r="C649" i="1"/>
  <c r="F649" i="1"/>
  <c r="G649" i="1"/>
  <c r="M649" i="1"/>
  <c r="K649" i="1"/>
  <c r="F1202" i="6" l="1"/>
  <c r="B1202" i="6"/>
  <c r="E1202" i="6"/>
  <c r="D1202" i="6"/>
  <c r="G1202" i="6"/>
  <c r="A1203" i="6" s="1"/>
  <c r="C1202" i="6"/>
  <c r="P650" i="1"/>
  <c r="N650" i="1"/>
  <c r="J650" i="1"/>
  <c r="B651" i="1" s="1"/>
  <c r="E650" i="1"/>
  <c r="I650" i="1"/>
  <c r="L650" i="1"/>
  <c r="F650" i="1"/>
  <c r="M650" i="1"/>
  <c r="K650" i="1"/>
  <c r="C650" i="1"/>
  <c r="G650" i="1"/>
  <c r="D650" i="1"/>
  <c r="G1203" i="6" l="1"/>
  <c r="A1204" i="6" s="1"/>
  <c r="C1203" i="6"/>
  <c r="F1203" i="6"/>
  <c r="B1203" i="6"/>
  <c r="E1203" i="6"/>
  <c r="D1203" i="6"/>
  <c r="P651" i="1"/>
  <c r="N651" i="1"/>
  <c r="K651" i="1"/>
  <c r="G651" i="1"/>
  <c r="J651" i="1"/>
  <c r="B652" i="1" s="1"/>
  <c r="I651" i="1"/>
  <c r="D651" i="1"/>
  <c r="C651" i="1"/>
  <c r="L651" i="1"/>
  <c r="F651" i="1"/>
  <c r="E651" i="1"/>
  <c r="M651" i="1"/>
  <c r="D1204" i="6" l="1"/>
  <c r="G1204" i="6"/>
  <c r="A1205" i="6" s="1"/>
  <c r="C1204" i="6"/>
  <c r="F1204" i="6"/>
  <c r="B1204" i="6"/>
  <c r="E1204" i="6"/>
  <c r="P652" i="1"/>
  <c r="N652" i="1"/>
  <c r="E652" i="1"/>
  <c r="I652" i="1"/>
  <c r="J652" i="1"/>
  <c r="B653" i="1" s="1"/>
  <c r="G652" i="1"/>
  <c r="M652" i="1"/>
  <c r="K652" i="1"/>
  <c r="L652" i="1"/>
  <c r="D652" i="1"/>
  <c r="C652" i="1"/>
  <c r="F652" i="1"/>
  <c r="E1205" i="6" l="1"/>
  <c r="D1205" i="6"/>
  <c r="G1205" i="6"/>
  <c r="A1206" i="6" s="1"/>
  <c r="C1205" i="6"/>
  <c r="F1205" i="6"/>
  <c r="B1205" i="6"/>
  <c r="P653" i="1"/>
  <c r="N653" i="1"/>
  <c r="E653" i="1"/>
  <c r="I653" i="1"/>
  <c r="L653" i="1"/>
  <c r="D653" i="1"/>
  <c r="C653" i="1"/>
  <c r="J653" i="1"/>
  <c r="B654" i="1" s="1"/>
  <c r="G653" i="1"/>
  <c r="K653" i="1"/>
  <c r="F653" i="1"/>
  <c r="M653" i="1"/>
  <c r="F1206" i="6" l="1"/>
  <c r="B1206" i="6"/>
  <c r="E1206" i="6"/>
  <c r="D1206" i="6"/>
  <c r="G1206" i="6"/>
  <c r="A1207" i="6" s="1"/>
  <c r="C1206" i="6"/>
  <c r="P654" i="1"/>
  <c r="N654" i="1"/>
  <c r="J654" i="1"/>
  <c r="B655" i="1" s="1"/>
  <c r="F654" i="1"/>
  <c r="M654" i="1"/>
  <c r="G654" i="1"/>
  <c r="I654" i="1"/>
  <c r="E654" i="1"/>
  <c r="D654" i="1"/>
  <c r="L654" i="1"/>
  <c r="K654" i="1"/>
  <c r="C654" i="1"/>
  <c r="G1207" i="6" l="1"/>
  <c r="A1208" i="6" s="1"/>
  <c r="C1207" i="6"/>
  <c r="F1207" i="6"/>
  <c r="B1207" i="6"/>
  <c r="E1207" i="6"/>
  <c r="D1207" i="6"/>
  <c r="P655" i="1"/>
  <c r="N655" i="1"/>
  <c r="J655" i="1"/>
  <c r="B656" i="1" s="1"/>
  <c r="E655" i="1"/>
  <c r="L655" i="1"/>
  <c r="K655" i="1"/>
  <c r="G655" i="1"/>
  <c r="I655" i="1"/>
  <c r="C655" i="1"/>
  <c r="M655" i="1"/>
  <c r="F655" i="1"/>
  <c r="D655" i="1"/>
  <c r="D1208" i="6" l="1"/>
  <c r="G1208" i="6"/>
  <c r="A1209" i="6" s="1"/>
  <c r="C1208" i="6"/>
  <c r="F1208" i="6"/>
  <c r="B1208" i="6"/>
  <c r="E1208" i="6"/>
  <c r="P656" i="1"/>
  <c r="N656" i="1"/>
  <c r="E656" i="1"/>
  <c r="I656" i="1"/>
  <c r="J656" i="1"/>
  <c r="B657" i="1" s="1"/>
  <c r="L656" i="1"/>
  <c r="K656" i="1"/>
  <c r="F656" i="1"/>
  <c r="C656" i="1"/>
  <c r="D656" i="1"/>
  <c r="M656" i="1"/>
  <c r="G656" i="1"/>
  <c r="E1209" i="6" l="1"/>
  <c r="D1209" i="6"/>
  <c r="G1209" i="6"/>
  <c r="A1210" i="6" s="1"/>
  <c r="C1209" i="6"/>
  <c r="F1209" i="6"/>
  <c r="B1209" i="6"/>
  <c r="P657" i="1"/>
  <c r="N657" i="1"/>
  <c r="E657" i="1"/>
  <c r="J657" i="1"/>
  <c r="B658" i="1" s="1"/>
  <c r="I657" i="1"/>
  <c r="L657" i="1"/>
  <c r="D657" i="1"/>
  <c r="C657" i="1"/>
  <c r="M657" i="1"/>
  <c r="G657" i="1"/>
  <c r="K657" i="1"/>
  <c r="F657" i="1"/>
  <c r="F1210" i="6" l="1"/>
  <c r="B1210" i="6"/>
  <c r="E1210" i="6"/>
  <c r="D1210" i="6"/>
  <c r="C1210" i="6"/>
  <c r="G1210" i="6"/>
  <c r="A1211" i="6" s="1"/>
  <c r="P658" i="1"/>
  <c r="N658" i="1"/>
  <c r="J658" i="1"/>
  <c r="B659" i="1" s="1"/>
  <c r="I658" i="1"/>
  <c r="F658" i="1"/>
  <c r="M658" i="1"/>
  <c r="D658" i="1"/>
  <c r="K658" i="1"/>
  <c r="G658" i="1"/>
  <c r="E658" i="1"/>
  <c r="C658" i="1"/>
  <c r="L658" i="1"/>
  <c r="G1211" i="6" l="1"/>
  <c r="A1212" i="6" s="1"/>
  <c r="C1211" i="6"/>
  <c r="F1211" i="6"/>
  <c r="B1211" i="6"/>
  <c r="E1211" i="6"/>
  <c r="D1211" i="6"/>
  <c r="P659" i="1"/>
  <c r="N659" i="1"/>
  <c r="E659" i="1"/>
  <c r="K659" i="1"/>
  <c r="G659" i="1"/>
  <c r="L659" i="1"/>
  <c r="J659" i="1"/>
  <c r="B660" i="1" s="1"/>
  <c r="I659" i="1"/>
  <c r="D659" i="1"/>
  <c r="C659" i="1"/>
  <c r="M659" i="1"/>
  <c r="F659" i="1"/>
  <c r="D1212" i="6" l="1"/>
  <c r="G1212" i="6"/>
  <c r="A1213" i="6" s="1"/>
  <c r="C1212" i="6"/>
  <c r="F1212" i="6"/>
  <c r="B1212" i="6"/>
  <c r="E1212" i="6"/>
  <c r="P660" i="1"/>
  <c r="N660" i="1"/>
  <c r="E660" i="1"/>
  <c r="L660" i="1"/>
  <c r="J660" i="1"/>
  <c r="B661" i="1" s="1"/>
  <c r="I660" i="1"/>
  <c r="D660" i="1"/>
  <c r="G660" i="1"/>
  <c r="K660" i="1"/>
  <c r="F660" i="1"/>
  <c r="C660" i="1"/>
  <c r="M660" i="1"/>
  <c r="E1213" i="6" l="1"/>
  <c r="D1213" i="6"/>
  <c r="G1213" i="6"/>
  <c r="A1214" i="6" s="1"/>
  <c r="C1213" i="6"/>
  <c r="F1213" i="6"/>
  <c r="B1213" i="6"/>
  <c r="P661" i="1"/>
  <c r="N661" i="1"/>
  <c r="E661" i="1"/>
  <c r="I661" i="1"/>
  <c r="L661" i="1"/>
  <c r="D661" i="1"/>
  <c r="C661" i="1"/>
  <c r="K661" i="1"/>
  <c r="G661" i="1"/>
  <c r="J661" i="1"/>
  <c r="B662" i="1" s="1"/>
  <c r="M661" i="1"/>
  <c r="F661" i="1"/>
  <c r="F1214" i="6" l="1"/>
  <c r="B1214" i="6"/>
  <c r="E1214" i="6"/>
  <c r="D1214" i="6"/>
  <c r="G1214" i="6"/>
  <c r="A1215" i="6" s="1"/>
  <c r="C1214" i="6"/>
  <c r="P662" i="1"/>
  <c r="N662" i="1"/>
  <c r="J662" i="1"/>
  <c r="B663" i="1" s="1"/>
  <c r="E662" i="1"/>
  <c r="F662" i="1"/>
  <c r="M662" i="1"/>
  <c r="C662" i="1"/>
  <c r="I662" i="1"/>
  <c r="L662" i="1"/>
  <c r="G662" i="1"/>
  <c r="D662" i="1"/>
  <c r="K662" i="1"/>
  <c r="G1215" i="6" l="1"/>
  <c r="A1216" i="6" s="1"/>
  <c r="C1215" i="6"/>
  <c r="F1215" i="6"/>
  <c r="B1215" i="6"/>
  <c r="E1215" i="6"/>
  <c r="D1215" i="6"/>
  <c r="P663" i="1"/>
  <c r="N663" i="1"/>
  <c r="I663" i="1"/>
  <c r="K663" i="1"/>
  <c r="G663" i="1"/>
  <c r="L663" i="1"/>
  <c r="F663" i="1"/>
  <c r="M663" i="1"/>
  <c r="J663" i="1"/>
  <c r="B664" i="1" s="1"/>
  <c r="D663" i="1"/>
  <c r="C663" i="1"/>
  <c r="E663" i="1"/>
  <c r="D1216" i="6" l="1"/>
  <c r="G1216" i="6"/>
  <c r="A1217" i="6" s="1"/>
  <c r="C1216" i="6"/>
  <c r="F1216" i="6"/>
  <c r="E1216" i="6"/>
  <c r="B1216" i="6"/>
  <c r="P664" i="1"/>
  <c r="N664" i="1"/>
  <c r="J664" i="1"/>
  <c r="B665" i="1" s="1"/>
  <c r="I664" i="1"/>
  <c r="E664" i="1"/>
  <c r="L664" i="1"/>
  <c r="D664" i="1"/>
  <c r="C664" i="1"/>
  <c r="M664" i="1"/>
  <c r="K664" i="1"/>
  <c r="G664" i="1"/>
  <c r="F664" i="1"/>
  <c r="E1217" i="6" l="1"/>
  <c r="D1217" i="6"/>
  <c r="G1217" i="6"/>
  <c r="A1218" i="6" s="1"/>
  <c r="C1217" i="6"/>
  <c r="F1217" i="6"/>
  <c r="B1217" i="6"/>
  <c r="P665" i="1"/>
  <c r="N665" i="1"/>
  <c r="E665" i="1"/>
  <c r="I665" i="1"/>
  <c r="L665" i="1"/>
  <c r="J665" i="1"/>
  <c r="B666" i="1" s="1"/>
  <c r="D665" i="1"/>
  <c r="C665" i="1"/>
  <c r="F665" i="1"/>
  <c r="K665" i="1"/>
  <c r="G665" i="1"/>
  <c r="M665" i="1"/>
  <c r="F1218" i="6" l="1"/>
  <c r="B1218" i="6"/>
  <c r="E1218" i="6"/>
  <c r="D1218" i="6"/>
  <c r="G1218" i="6"/>
  <c r="A1219" i="6" s="1"/>
  <c r="C1218" i="6"/>
  <c r="P666" i="1"/>
  <c r="N666" i="1"/>
  <c r="J666" i="1"/>
  <c r="B667" i="1" s="1"/>
  <c r="E666" i="1"/>
  <c r="L666" i="1"/>
  <c r="F666" i="1"/>
  <c r="M666" i="1"/>
  <c r="K666" i="1"/>
  <c r="D666" i="1"/>
  <c r="I666" i="1"/>
  <c r="C666" i="1"/>
  <c r="G666" i="1"/>
  <c r="G1219" i="6" l="1"/>
  <c r="A1220" i="6" s="1"/>
  <c r="C1219" i="6"/>
  <c r="F1219" i="6"/>
  <c r="B1219" i="6"/>
  <c r="E1219" i="6"/>
  <c r="D1219" i="6"/>
  <c r="P667" i="1"/>
  <c r="N667" i="1"/>
  <c r="E667" i="1"/>
  <c r="K667" i="1"/>
  <c r="G667" i="1"/>
  <c r="D667" i="1"/>
  <c r="C667" i="1"/>
  <c r="I667" i="1"/>
  <c r="J667" i="1"/>
  <c r="B668" i="1" s="1"/>
  <c r="L667" i="1"/>
  <c r="F667" i="1"/>
  <c r="M667" i="1"/>
  <c r="D1220" i="6" l="1"/>
  <c r="G1220" i="6"/>
  <c r="A1221" i="6" s="1"/>
  <c r="C1220" i="6"/>
  <c r="F1220" i="6"/>
  <c r="B1220" i="6"/>
  <c r="E1220" i="6"/>
  <c r="P668" i="1"/>
  <c r="N668" i="1"/>
  <c r="E668" i="1"/>
  <c r="I668" i="1"/>
  <c r="J668" i="1"/>
  <c r="B669" i="1" s="1"/>
  <c r="G668" i="1"/>
  <c r="M668" i="1"/>
  <c r="L668" i="1"/>
  <c r="D668" i="1"/>
  <c r="K668" i="1"/>
  <c r="F668" i="1"/>
  <c r="C668" i="1"/>
  <c r="E1221" i="6" l="1"/>
  <c r="D1221" i="6"/>
  <c r="G1221" i="6"/>
  <c r="A1222" i="6" s="1"/>
  <c r="C1221" i="6"/>
  <c r="B1221" i="6"/>
  <c r="F1221" i="6"/>
  <c r="P669" i="1"/>
  <c r="N669" i="1"/>
  <c r="E669" i="1"/>
  <c r="I669" i="1"/>
  <c r="J669" i="1"/>
  <c r="B670" i="1" s="1"/>
  <c r="L669" i="1"/>
  <c r="D669" i="1"/>
  <c r="C669" i="1"/>
  <c r="M669" i="1"/>
  <c r="G669" i="1"/>
  <c r="K669" i="1"/>
  <c r="F669" i="1"/>
  <c r="F1222" i="6" l="1"/>
  <c r="B1222" i="6"/>
  <c r="E1222" i="6"/>
  <c r="D1222" i="6"/>
  <c r="G1222" i="6"/>
  <c r="A1223" i="6" s="1"/>
  <c r="C1222" i="6"/>
  <c r="P670" i="1"/>
  <c r="N670" i="1"/>
  <c r="J670" i="1"/>
  <c r="B671" i="1" s="1"/>
  <c r="F670" i="1"/>
  <c r="M670" i="1"/>
  <c r="I670" i="1"/>
  <c r="L670" i="1"/>
  <c r="G670" i="1"/>
  <c r="E670" i="1"/>
  <c r="D670" i="1"/>
  <c r="C670" i="1"/>
  <c r="K670" i="1"/>
  <c r="G1223" i="6" l="1"/>
  <c r="A1224" i="6" s="1"/>
  <c r="C1223" i="6"/>
  <c r="F1223" i="6"/>
  <c r="B1223" i="6"/>
  <c r="E1223" i="6"/>
  <c r="D1223" i="6"/>
  <c r="P671" i="1"/>
  <c r="N671" i="1"/>
  <c r="J671" i="1"/>
  <c r="B672" i="1" s="1"/>
  <c r="E671" i="1"/>
  <c r="I671" i="1"/>
  <c r="L671" i="1"/>
  <c r="K671" i="1"/>
  <c r="G671" i="1"/>
  <c r="D671" i="1"/>
  <c r="C671" i="1"/>
  <c r="M671" i="1"/>
  <c r="F671" i="1"/>
  <c r="D1224" i="6" l="1"/>
  <c r="G1224" i="6"/>
  <c r="A1225" i="6" s="1"/>
  <c r="C1224" i="6"/>
  <c r="F1224" i="6"/>
  <c r="B1224" i="6"/>
  <c r="E1224" i="6"/>
  <c r="P672" i="1"/>
  <c r="N672" i="1"/>
  <c r="E672" i="1"/>
  <c r="K672" i="1"/>
  <c r="F672" i="1"/>
  <c r="C672" i="1"/>
  <c r="I672" i="1"/>
  <c r="J672" i="1"/>
  <c r="B673" i="1" s="1"/>
  <c r="G672" i="1"/>
  <c r="L672" i="1"/>
  <c r="D672" i="1"/>
  <c r="M672" i="1"/>
  <c r="E1225" i="6" l="1"/>
  <c r="D1225" i="6"/>
  <c r="G1225" i="6"/>
  <c r="A1226" i="6" s="1"/>
  <c r="C1225" i="6"/>
  <c r="F1225" i="6"/>
  <c r="B1225" i="6"/>
  <c r="P673" i="1"/>
  <c r="N673" i="1"/>
  <c r="E673" i="1"/>
  <c r="J673" i="1"/>
  <c r="B674" i="1" s="1"/>
  <c r="I673" i="1"/>
  <c r="L673" i="1"/>
  <c r="D673" i="1"/>
  <c r="C673" i="1"/>
  <c r="M673" i="1"/>
  <c r="K673" i="1"/>
  <c r="F673" i="1"/>
  <c r="G673" i="1"/>
  <c r="F1226" i="6" l="1"/>
  <c r="B1226" i="6"/>
  <c r="E1226" i="6"/>
  <c r="D1226" i="6"/>
  <c r="G1226" i="6"/>
  <c r="A1227" i="6" s="1"/>
  <c r="C1226" i="6"/>
  <c r="P674" i="1"/>
  <c r="N674" i="1"/>
  <c r="J674" i="1"/>
  <c r="B675" i="1" s="1"/>
  <c r="E674" i="1"/>
  <c r="I674" i="1"/>
  <c r="F674" i="1"/>
  <c r="M674" i="1"/>
  <c r="D674" i="1"/>
  <c r="L674" i="1"/>
  <c r="K674" i="1"/>
  <c r="C674" i="1"/>
  <c r="G674" i="1"/>
  <c r="G1227" i="6" l="1"/>
  <c r="A1228" i="6" s="1"/>
  <c r="C1227" i="6"/>
  <c r="F1227" i="6"/>
  <c r="B1227" i="6"/>
  <c r="E1227" i="6"/>
  <c r="D1227" i="6"/>
  <c r="P675" i="1"/>
  <c r="N675" i="1"/>
  <c r="E675" i="1"/>
  <c r="K675" i="1"/>
  <c r="G675" i="1"/>
  <c r="J675" i="1"/>
  <c r="B676" i="1" s="1"/>
  <c r="D675" i="1"/>
  <c r="F675" i="1"/>
  <c r="C675" i="1"/>
  <c r="M675" i="1"/>
  <c r="I675" i="1"/>
  <c r="L675" i="1"/>
  <c r="D1228" i="6" l="1"/>
  <c r="G1228" i="6"/>
  <c r="A1229" i="6" s="1"/>
  <c r="C1228" i="6"/>
  <c r="F1228" i="6"/>
  <c r="B1228" i="6"/>
  <c r="E1228" i="6"/>
  <c r="P676" i="1"/>
  <c r="N676" i="1"/>
  <c r="J676" i="1"/>
  <c r="B677" i="1" s="1"/>
  <c r="L676" i="1"/>
  <c r="D676" i="1"/>
  <c r="E676" i="1"/>
  <c r="I676" i="1"/>
  <c r="C676" i="1"/>
  <c r="M676" i="1"/>
  <c r="G676" i="1"/>
  <c r="K676" i="1"/>
  <c r="F676" i="1"/>
  <c r="E1229" i="6" l="1"/>
  <c r="D1229" i="6"/>
  <c r="G1229" i="6"/>
  <c r="A1230" i="6" s="1"/>
  <c r="C1229" i="6"/>
  <c r="F1229" i="6"/>
  <c r="B1229" i="6"/>
  <c r="P677" i="1"/>
  <c r="N677" i="1"/>
  <c r="E677" i="1"/>
  <c r="I677" i="1"/>
  <c r="L677" i="1"/>
  <c r="D677" i="1"/>
  <c r="C677" i="1"/>
  <c r="J677" i="1"/>
  <c r="B678" i="1" s="1"/>
  <c r="K677" i="1"/>
  <c r="G677" i="1"/>
  <c r="F677" i="1"/>
  <c r="M677" i="1"/>
  <c r="F1230" i="6" l="1"/>
  <c r="B1230" i="6"/>
  <c r="E1230" i="6"/>
  <c r="D1230" i="6"/>
  <c r="C1230" i="6"/>
  <c r="G1230" i="6"/>
  <c r="A1231" i="6" s="1"/>
  <c r="P678" i="1"/>
  <c r="N678" i="1"/>
  <c r="J678" i="1"/>
  <c r="B679" i="1" s="1"/>
  <c r="I678" i="1"/>
  <c r="F678" i="1"/>
  <c r="M678" i="1"/>
  <c r="L678" i="1"/>
  <c r="C678" i="1"/>
  <c r="E678" i="1"/>
  <c r="D678" i="1"/>
  <c r="K678" i="1"/>
  <c r="G678" i="1"/>
  <c r="G1231" i="6" l="1"/>
  <c r="A1232" i="6" s="1"/>
  <c r="C1231" i="6"/>
  <c r="F1231" i="6"/>
  <c r="B1231" i="6"/>
  <c r="E1231" i="6"/>
  <c r="D1231" i="6"/>
  <c r="P679" i="1"/>
  <c r="N679" i="1"/>
  <c r="E679" i="1"/>
  <c r="I679" i="1"/>
  <c r="K679" i="1"/>
  <c r="G679" i="1"/>
  <c r="F679" i="1"/>
  <c r="M679" i="1"/>
  <c r="L679" i="1"/>
  <c r="C679" i="1"/>
  <c r="J679" i="1"/>
  <c r="B680" i="1" s="1"/>
  <c r="D679" i="1"/>
  <c r="D1232" i="6" l="1"/>
  <c r="G1232" i="6"/>
  <c r="A1233" i="6" s="1"/>
  <c r="C1232" i="6"/>
  <c r="F1232" i="6"/>
  <c r="B1232" i="6"/>
  <c r="E1232" i="6"/>
  <c r="P680" i="1"/>
  <c r="N680" i="1"/>
  <c r="J680" i="1"/>
  <c r="B681" i="1" s="1"/>
  <c r="I680" i="1"/>
  <c r="E680" i="1"/>
  <c r="L680" i="1"/>
  <c r="K680" i="1"/>
  <c r="D680" i="1"/>
  <c r="F680" i="1"/>
  <c r="C680" i="1"/>
  <c r="M680" i="1"/>
  <c r="G680" i="1"/>
  <c r="E1233" i="6" l="1"/>
  <c r="D1233" i="6"/>
  <c r="G1233" i="6"/>
  <c r="A1234" i="6" s="1"/>
  <c r="C1233" i="6"/>
  <c r="F1233" i="6"/>
  <c r="B1233" i="6"/>
  <c r="P681" i="1"/>
  <c r="N681" i="1"/>
  <c r="E681" i="1"/>
  <c r="I681" i="1"/>
  <c r="J681" i="1"/>
  <c r="B682" i="1" s="1"/>
  <c r="L681" i="1"/>
  <c r="D681" i="1"/>
  <c r="C681" i="1"/>
  <c r="F681" i="1"/>
  <c r="K681" i="1"/>
  <c r="G681" i="1"/>
  <c r="M681" i="1"/>
  <c r="F1234" i="6" l="1"/>
  <c r="B1234" i="6"/>
  <c r="E1234" i="6"/>
  <c r="D1234" i="6"/>
  <c r="G1234" i="6"/>
  <c r="A1235" i="6" s="1"/>
  <c r="C1234" i="6"/>
  <c r="P682" i="1"/>
  <c r="N682" i="1"/>
  <c r="J682" i="1"/>
  <c r="B683" i="1" s="1"/>
  <c r="E682" i="1"/>
  <c r="L682" i="1"/>
  <c r="F682" i="1"/>
  <c r="M682" i="1"/>
  <c r="K682" i="1"/>
  <c r="I682" i="1"/>
  <c r="D682" i="1"/>
  <c r="G682" i="1"/>
  <c r="C682" i="1"/>
  <c r="G1235" i="6" l="1"/>
  <c r="A1236" i="6" s="1"/>
  <c r="C1235" i="6"/>
  <c r="F1235" i="6"/>
  <c r="B1235" i="6"/>
  <c r="E1235" i="6"/>
  <c r="D1235" i="6"/>
  <c r="P683" i="1"/>
  <c r="N683" i="1"/>
  <c r="J683" i="1"/>
  <c r="B684" i="1" s="1"/>
  <c r="K683" i="1"/>
  <c r="G683" i="1"/>
  <c r="D683" i="1"/>
  <c r="C683" i="1"/>
  <c r="I683" i="1"/>
  <c r="M683" i="1"/>
  <c r="L683" i="1"/>
  <c r="E683" i="1"/>
  <c r="F683" i="1"/>
  <c r="D1236" i="6" l="1"/>
  <c r="G1236" i="6"/>
  <c r="A1237" i="6" s="1"/>
  <c r="C1236" i="6"/>
  <c r="F1236" i="6"/>
  <c r="B1236" i="6"/>
  <c r="E1236" i="6"/>
  <c r="P684" i="1"/>
  <c r="N684" i="1"/>
  <c r="E684" i="1"/>
  <c r="I684" i="1"/>
  <c r="J684" i="1"/>
  <c r="B685" i="1" s="1"/>
  <c r="L684" i="1"/>
  <c r="G684" i="1"/>
  <c r="M684" i="1"/>
  <c r="F684" i="1"/>
  <c r="C684" i="1"/>
  <c r="D684" i="1"/>
  <c r="K684" i="1"/>
  <c r="E1237" i="6" l="1"/>
  <c r="D1237" i="6"/>
  <c r="G1237" i="6"/>
  <c r="A1238" i="6" s="1"/>
  <c r="C1237" i="6"/>
  <c r="B1237" i="6"/>
  <c r="F1237" i="6"/>
  <c r="P685" i="1"/>
  <c r="N685" i="1"/>
  <c r="E685" i="1"/>
  <c r="I685" i="1"/>
  <c r="L685" i="1"/>
  <c r="D685" i="1"/>
  <c r="C685" i="1"/>
  <c r="J685" i="1"/>
  <c r="B686" i="1" s="1"/>
  <c r="M685" i="1"/>
  <c r="F685" i="1"/>
  <c r="K685" i="1"/>
  <c r="G685" i="1"/>
  <c r="F1238" i="6" l="1"/>
  <c r="B1238" i="6"/>
  <c r="E1238" i="6"/>
  <c r="D1238" i="6"/>
  <c r="G1238" i="6"/>
  <c r="A1239" i="6" s="1"/>
  <c r="C1238" i="6"/>
  <c r="P686" i="1"/>
  <c r="N686" i="1"/>
  <c r="J686" i="1"/>
  <c r="B687" i="1" s="1"/>
  <c r="E686" i="1"/>
  <c r="I686" i="1"/>
  <c r="F686" i="1"/>
  <c r="M686" i="1"/>
  <c r="G686" i="1"/>
  <c r="L686" i="1"/>
  <c r="K686" i="1"/>
  <c r="C686" i="1"/>
  <c r="D686" i="1"/>
  <c r="G1239" i="6" l="1"/>
  <c r="A1240" i="6" s="1"/>
  <c r="C1239" i="6"/>
  <c r="F1239" i="6"/>
  <c r="B1239" i="6"/>
  <c r="E1239" i="6"/>
  <c r="D1239" i="6"/>
  <c r="P687" i="1"/>
  <c r="N687" i="1"/>
  <c r="J687" i="1"/>
  <c r="B688" i="1" s="1"/>
  <c r="E687" i="1"/>
  <c r="L687" i="1"/>
  <c r="K687" i="1"/>
  <c r="G687" i="1"/>
  <c r="I687" i="1"/>
  <c r="D687" i="1"/>
  <c r="F687" i="1"/>
  <c r="C687" i="1"/>
  <c r="M687" i="1"/>
  <c r="D1240" i="6" l="1"/>
  <c r="G1240" i="6"/>
  <c r="A1241" i="6" s="1"/>
  <c r="C1240" i="6"/>
  <c r="F1240" i="6"/>
  <c r="B1240" i="6"/>
  <c r="E1240" i="6"/>
  <c r="P688" i="1"/>
  <c r="N688" i="1"/>
  <c r="J688" i="1"/>
  <c r="B689" i="1" s="1"/>
  <c r="I688" i="1"/>
  <c r="K688" i="1"/>
  <c r="F688" i="1"/>
  <c r="C688" i="1"/>
  <c r="E688" i="1"/>
  <c r="L688" i="1"/>
  <c r="G688" i="1"/>
  <c r="D688" i="1"/>
  <c r="M688" i="1"/>
  <c r="E1241" i="6" l="1"/>
  <c r="D1241" i="6"/>
  <c r="G1241" i="6"/>
  <c r="A1242" i="6" s="1"/>
  <c r="C1241" i="6"/>
  <c r="F1241" i="6"/>
  <c r="B1241" i="6"/>
  <c r="P689" i="1"/>
  <c r="N689" i="1"/>
  <c r="E689" i="1"/>
  <c r="J689" i="1"/>
  <c r="B690" i="1" s="1"/>
  <c r="I689" i="1"/>
  <c r="L689" i="1"/>
  <c r="D689" i="1"/>
  <c r="C689" i="1"/>
  <c r="M689" i="1"/>
  <c r="F689" i="1"/>
  <c r="K689" i="1"/>
  <c r="G689" i="1"/>
  <c r="F1242" i="6" l="1"/>
  <c r="B1242" i="6"/>
  <c r="E1242" i="6"/>
  <c r="D1242" i="6"/>
  <c r="G1242" i="6"/>
  <c r="A1243" i="6" s="1"/>
  <c r="C1242" i="6"/>
  <c r="P690" i="1"/>
  <c r="N690" i="1"/>
  <c r="J690" i="1"/>
  <c r="B691" i="1" s="1"/>
  <c r="I690" i="1"/>
  <c r="E690" i="1"/>
  <c r="F690" i="1"/>
  <c r="M690" i="1"/>
  <c r="D690" i="1"/>
  <c r="L690" i="1"/>
  <c r="G690" i="1"/>
  <c r="C690" i="1"/>
  <c r="K690" i="1"/>
  <c r="G1243" i="6" l="1"/>
  <c r="A1244" i="6" s="1"/>
  <c r="C1243" i="6"/>
  <c r="F1243" i="6"/>
  <c r="B1243" i="6"/>
  <c r="E1243" i="6"/>
  <c r="D1243" i="6"/>
  <c r="P691" i="1"/>
  <c r="N691" i="1"/>
  <c r="E691" i="1"/>
  <c r="K691" i="1"/>
  <c r="G691" i="1"/>
  <c r="L691" i="1"/>
  <c r="J691" i="1"/>
  <c r="B692" i="1" s="1"/>
  <c r="I691" i="1"/>
  <c r="F691" i="1"/>
  <c r="C691" i="1"/>
  <c r="M691" i="1"/>
  <c r="D691" i="1"/>
  <c r="D1244" i="6" l="1"/>
  <c r="G1244" i="6"/>
  <c r="A1245" i="6" s="1"/>
  <c r="C1244" i="6"/>
  <c r="F1244" i="6"/>
  <c r="B1244" i="6"/>
  <c r="E1244" i="6"/>
  <c r="P692" i="1"/>
  <c r="N692" i="1"/>
  <c r="J692" i="1"/>
  <c r="B693" i="1" s="1"/>
  <c r="I692" i="1"/>
  <c r="L692" i="1"/>
  <c r="D692" i="1"/>
  <c r="E692" i="1"/>
  <c r="F692" i="1"/>
  <c r="C692" i="1"/>
  <c r="M692" i="1"/>
  <c r="K692" i="1"/>
  <c r="G692" i="1"/>
  <c r="E1245" i="6" l="1"/>
  <c r="D1245" i="6"/>
  <c r="G1245" i="6"/>
  <c r="A1246" i="6" s="1"/>
  <c r="C1245" i="6"/>
  <c r="F1245" i="6"/>
  <c r="B1245" i="6"/>
  <c r="P693" i="1"/>
  <c r="N693" i="1"/>
  <c r="I693" i="1"/>
  <c r="L693" i="1"/>
  <c r="E693" i="1"/>
  <c r="D693" i="1"/>
  <c r="C693" i="1"/>
  <c r="J693" i="1"/>
  <c r="B694" i="1" s="1"/>
  <c r="K693" i="1"/>
  <c r="G693" i="1"/>
  <c r="F693" i="1"/>
  <c r="M693" i="1"/>
  <c r="F1246" i="6" l="1"/>
  <c r="B1246" i="6"/>
  <c r="E1246" i="6"/>
  <c r="D1246" i="6"/>
  <c r="C1246" i="6"/>
  <c r="G1246" i="6"/>
  <c r="A1247" i="6" s="1"/>
  <c r="P694" i="1"/>
  <c r="N694" i="1"/>
  <c r="J694" i="1"/>
  <c r="B695" i="1" s="1"/>
  <c r="F694" i="1"/>
  <c r="M694" i="1"/>
  <c r="C694" i="1"/>
  <c r="E694" i="1"/>
  <c r="K694" i="1"/>
  <c r="D694" i="1"/>
  <c r="I694" i="1"/>
  <c r="G694" i="1"/>
  <c r="L694" i="1"/>
  <c r="G1247" i="6" l="1"/>
  <c r="A1248" i="6" s="1"/>
  <c r="C1247" i="6"/>
  <c r="F1247" i="6"/>
  <c r="B1247" i="6"/>
  <c r="E1247" i="6"/>
  <c r="D1247" i="6"/>
  <c r="P695" i="1"/>
  <c r="N695" i="1"/>
  <c r="E695" i="1"/>
  <c r="I695" i="1"/>
  <c r="J695" i="1"/>
  <c r="B696" i="1" s="1"/>
  <c r="K695" i="1"/>
  <c r="G695" i="1"/>
  <c r="F695" i="1"/>
  <c r="M695" i="1"/>
  <c r="L695" i="1"/>
  <c r="D695" i="1"/>
  <c r="C695" i="1"/>
  <c r="D1248" i="6" l="1"/>
  <c r="G1248" i="6"/>
  <c r="A1249" i="6" s="1"/>
  <c r="C1248" i="6"/>
  <c r="F1248" i="6"/>
  <c r="B1248" i="6"/>
  <c r="E1248" i="6"/>
  <c r="P696" i="1"/>
  <c r="N696" i="1"/>
  <c r="J696" i="1"/>
  <c r="B697" i="1" s="1"/>
  <c r="E696" i="1"/>
  <c r="L696" i="1"/>
  <c r="F696" i="1"/>
  <c r="K696" i="1"/>
  <c r="G696" i="1"/>
  <c r="I696" i="1"/>
  <c r="D696" i="1"/>
  <c r="C696" i="1"/>
  <c r="M696" i="1"/>
  <c r="E1249" i="6" l="1"/>
  <c r="D1249" i="6"/>
  <c r="G1249" i="6"/>
  <c r="A1250" i="6" s="1"/>
  <c r="C1249" i="6"/>
  <c r="F1249" i="6"/>
  <c r="B1249" i="6"/>
  <c r="P697" i="1"/>
  <c r="N697" i="1"/>
  <c r="I697" i="1"/>
  <c r="L697" i="1"/>
  <c r="J697" i="1"/>
  <c r="B698" i="1" s="1"/>
  <c r="D697" i="1"/>
  <c r="C697" i="1"/>
  <c r="F697" i="1"/>
  <c r="E697" i="1"/>
  <c r="M697" i="1"/>
  <c r="K697" i="1"/>
  <c r="G697" i="1"/>
  <c r="F1250" i="6" l="1"/>
  <c r="B1250" i="6"/>
  <c r="E1250" i="6"/>
  <c r="D1250" i="6"/>
  <c r="G1250" i="6"/>
  <c r="A1251" i="6" s="1"/>
  <c r="C1250" i="6"/>
  <c r="P698" i="1"/>
  <c r="N698" i="1"/>
  <c r="E698" i="1"/>
  <c r="L698" i="1"/>
  <c r="F698" i="1"/>
  <c r="M698" i="1"/>
  <c r="I698" i="1"/>
  <c r="K698" i="1"/>
  <c r="J698" i="1"/>
  <c r="B699" i="1" s="1"/>
  <c r="G698" i="1"/>
  <c r="C698" i="1"/>
  <c r="D698" i="1"/>
  <c r="G1251" i="6" l="1"/>
  <c r="A1252" i="6" s="1"/>
  <c r="C1251" i="6"/>
  <c r="F1251" i="6"/>
  <c r="B1251" i="6"/>
  <c r="E1251" i="6"/>
  <c r="D1251" i="6"/>
  <c r="P699" i="1"/>
  <c r="N699" i="1"/>
  <c r="E699" i="1"/>
  <c r="I699" i="1"/>
  <c r="K699" i="1"/>
  <c r="G699" i="1"/>
  <c r="J699" i="1"/>
  <c r="B700" i="1" s="1"/>
  <c r="L699" i="1"/>
  <c r="D699" i="1"/>
  <c r="C699" i="1"/>
  <c r="M699" i="1"/>
  <c r="F699" i="1"/>
  <c r="D1252" i="6" l="1"/>
  <c r="G1252" i="6"/>
  <c r="A1253" i="6" s="1"/>
  <c r="C1252" i="6"/>
  <c r="F1252" i="6"/>
  <c r="B1252" i="6"/>
  <c r="E1252" i="6"/>
  <c r="P700" i="1"/>
  <c r="N700" i="1"/>
  <c r="J700" i="1"/>
  <c r="B701" i="1" s="1"/>
  <c r="I700" i="1"/>
  <c r="E700" i="1"/>
  <c r="G700" i="1"/>
  <c r="M700" i="1"/>
  <c r="L700" i="1"/>
  <c r="C700" i="1"/>
  <c r="F700" i="1"/>
  <c r="K700" i="1"/>
  <c r="D700" i="1"/>
  <c r="E1253" i="6" l="1"/>
  <c r="D1253" i="6"/>
  <c r="G1253" i="6"/>
  <c r="A1254" i="6" s="1"/>
  <c r="C1253" i="6"/>
  <c r="B1253" i="6"/>
  <c r="F1253" i="6"/>
  <c r="P701" i="1"/>
  <c r="N701" i="1"/>
  <c r="I701" i="1"/>
  <c r="J701" i="1"/>
  <c r="B702" i="1" s="1"/>
  <c r="L701" i="1"/>
  <c r="D701" i="1"/>
  <c r="C701" i="1"/>
  <c r="E701" i="1"/>
  <c r="K701" i="1"/>
  <c r="F701" i="1"/>
  <c r="G701" i="1"/>
  <c r="M701" i="1"/>
  <c r="F1254" i="6" l="1"/>
  <c r="B1254" i="6"/>
  <c r="E1254" i="6"/>
  <c r="D1254" i="6"/>
  <c r="G1254" i="6"/>
  <c r="A1255" i="6" s="1"/>
  <c r="C1254" i="6"/>
  <c r="P702" i="1"/>
  <c r="N702" i="1"/>
  <c r="J702" i="1"/>
  <c r="B703" i="1" s="1"/>
  <c r="F702" i="1"/>
  <c r="M702" i="1"/>
  <c r="G702" i="1"/>
  <c r="I702" i="1"/>
  <c r="E702" i="1"/>
  <c r="L702" i="1"/>
  <c r="K702" i="1"/>
  <c r="C702" i="1"/>
  <c r="D702" i="1"/>
  <c r="G1255" i="6" l="1"/>
  <c r="A1256" i="6" s="1"/>
  <c r="C1255" i="6"/>
  <c r="F1255" i="6"/>
  <c r="B1255" i="6"/>
  <c r="E1255" i="6"/>
  <c r="D1255" i="6"/>
  <c r="P703" i="1"/>
  <c r="N703" i="1"/>
  <c r="E703" i="1"/>
  <c r="J703" i="1"/>
  <c r="B704" i="1" s="1"/>
  <c r="L703" i="1"/>
  <c r="K703" i="1"/>
  <c r="G703" i="1"/>
  <c r="I703" i="1"/>
  <c r="F703" i="1"/>
  <c r="D703" i="1"/>
  <c r="C703" i="1"/>
  <c r="M703" i="1"/>
  <c r="D1256" i="6" l="1"/>
  <c r="G1256" i="6"/>
  <c r="A1257" i="6" s="1"/>
  <c r="C1256" i="6"/>
  <c r="F1256" i="6"/>
  <c r="B1256" i="6"/>
  <c r="E1256" i="6"/>
  <c r="P704" i="1"/>
  <c r="N704" i="1"/>
  <c r="J704" i="1"/>
  <c r="B705" i="1" s="1"/>
  <c r="K704" i="1"/>
  <c r="F704" i="1"/>
  <c r="C704" i="1"/>
  <c r="I704" i="1"/>
  <c r="E704" i="1"/>
  <c r="M704" i="1"/>
  <c r="D704" i="1"/>
  <c r="L704" i="1"/>
  <c r="G704" i="1"/>
  <c r="E1257" i="6" l="1"/>
  <c r="D1257" i="6"/>
  <c r="G1257" i="6"/>
  <c r="A1258" i="6" s="1"/>
  <c r="C1257" i="6"/>
  <c r="F1257" i="6"/>
  <c r="B1257" i="6"/>
  <c r="P705" i="1"/>
  <c r="N705" i="1"/>
  <c r="I705" i="1"/>
  <c r="E705" i="1"/>
  <c r="L705" i="1"/>
  <c r="D705" i="1"/>
  <c r="C705" i="1"/>
  <c r="M705" i="1"/>
  <c r="J705" i="1"/>
  <c r="B706" i="1" s="1"/>
  <c r="G705" i="1"/>
  <c r="F705" i="1"/>
  <c r="K705" i="1"/>
  <c r="F1258" i="6" l="1"/>
  <c r="B1258" i="6"/>
  <c r="E1258" i="6"/>
  <c r="D1258" i="6"/>
  <c r="G1258" i="6"/>
  <c r="A1259" i="6" s="1"/>
  <c r="C1258" i="6"/>
  <c r="P706" i="1"/>
  <c r="N706" i="1"/>
  <c r="I706" i="1"/>
  <c r="F706" i="1"/>
  <c r="M706" i="1"/>
  <c r="E706" i="1"/>
  <c r="L706" i="1"/>
  <c r="D706" i="1"/>
  <c r="J706" i="1"/>
  <c r="B707" i="1" s="1"/>
  <c r="C706" i="1"/>
  <c r="G706" i="1"/>
  <c r="K706" i="1"/>
  <c r="G1259" i="6" l="1"/>
  <c r="A1260" i="6" s="1"/>
  <c r="C1259" i="6"/>
  <c r="F1259" i="6"/>
  <c r="B1259" i="6"/>
  <c r="E1259" i="6"/>
  <c r="D1259" i="6"/>
  <c r="P707" i="1"/>
  <c r="N707" i="1"/>
  <c r="E707" i="1"/>
  <c r="J707" i="1"/>
  <c r="B708" i="1" s="1"/>
  <c r="I707" i="1"/>
  <c r="K707" i="1"/>
  <c r="G707" i="1"/>
  <c r="C707" i="1"/>
  <c r="M707" i="1"/>
  <c r="F707" i="1"/>
  <c r="L707" i="1"/>
  <c r="D707" i="1"/>
  <c r="D1260" i="6" l="1"/>
  <c r="G1260" i="6"/>
  <c r="A1261" i="6" s="1"/>
  <c r="C1260" i="6"/>
  <c r="F1260" i="6"/>
  <c r="B1260" i="6"/>
  <c r="E1260" i="6"/>
  <c r="P708" i="1"/>
  <c r="N708" i="1"/>
  <c r="J708" i="1"/>
  <c r="B709" i="1" s="1"/>
  <c r="L708" i="1"/>
  <c r="I708" i="1"/>
  <c r="D708" i="1"/>
  <c r="E708" i="1"/>
  <c r="K708" i="1"/>
  <c r="F708" i="1"/>
  <c r="G708" i="1"/>
  <c r="C708" i="1"/>
  <c r="M708" i="1"/>
  <c r="E1261" i="6" l="1"/>
  <c r="D1261" i="6"/>
  <c r="G1261" i="6"/>
  <c r="A1262" i="6" s="1"/>
  <c r="C1261" i="6"/>
  <c r="F1261" i="6"/>
  <c r="B1261" i="6"/>
  <c r="P709" i="1"/>
  <c r="N709" i="1"/>
  <c r="I709" i="1"/>
  <c r="L709" i="1"/>
  <c r="J709" i="1"/>
  <c r="B710" i="1" s="1"/>
  <c r="D709" i="1"/>
  <c r="C709" i="1"/>
  <c r="E709" i="1"/>
  <c r="K709" i="1"/>
  <c r="G709" i="1"/>
  <c r="F709" i="1"/>
  <c r="M709" i="1"/>
  <c r="F1262" i="6" l="1"/>
  <c r="B1262" i="6"/>
  <c r="E1262" i="6"/>
  <c r="D1262" i="6"/>
  <c r="C1262" i="6"/>
  <c r="G1262" i="6"/>
  <c r="A1263" i="6" s="1"/>
  <c r="P710" i="1"/>
  <c r="N710" i="1"/>
  <c r="J710" i="1"/>
  <c r="B711" i="1" s="1"/>
  <c r="F710" i="1"/>
  <c r="M710" i="1"/>
  <c r="C710" i="1"/>
  <c r="E710" i="1"/>
  <c r="I710" i="1"/>
  <c r="L710" i="1"/>
  <c r="G710" i="1"/>
  <c r="K710" i="1"/>
  <c r="D710" i="1"/>
  <c r="G1263" i="6" l="1"/>
  <c r="A1264" i="6" s="1"/>
  <c r="C1263" i="6"/>
  <c r="F1263" i="6"/>
  <c r="B1263" i="6"/>
  <c r="E1263" i="6"/>
  <c r="D1263" i="6"/>
  <c r="P711" i="1"/>
  <c r="N711" i="1"/>
  <c r="E711" i="1"/>
  <c r="I711" i="1"/>
  <c r="K711" i="1"/>
  <c r="G711" i="1"/>
  <c r="F711" i="1"/>
  <c r="M711" i="1"/>
  <c r="J711" i="1"/>
  <c r="B712" i="1" s="1"/>
  <c r="L711" i="1"/>
  <c r="D711" i="1"/>
  <c r="C711" i="1"/>
  <c r="D1264" i="6" l="1"/>
  <c r="G1264" i="6"/>
  <c r="A1265" i="6" s="1"/>
  <c r="C1264" i="6"/>
  <c r="F1264" i="6"/>
  <c r="B1264" i="6"/>
  <c r="E1264" i="6"/>
  <c r="P712" i="1"/>
  <c r="N712" i="1"/>
  <c r="J712" i="1"/>
  <c r="B713" i="1" s="1"/>
  <c r="E712" i="1"/>
  <c r="L712" i="1"/>
  <c r="G712" i="1"/>
  <c r="C712" i="1"/>
  <c r="M712" i="1"/>
  <c r="I712" i="1"/>
  <c r="K712" i="1"/>
  <c r="D712" i="1"/>
  <c r="F712" i="1"/>
  <c r="E1265" i="6" l="1"/>
  <c r="D1265" i="6"/>
  <c r="G1265" i="6"/>
  <c r="A1266" i="6" s="1"/>
  <c r="C1265" i="6"/>
  <c r="F1265" i="6"/>
  <c r="B1265" i="6"/>
  <c r="P713" i="1"/>
  <c r="N713" i="1"/>
  <c r="I713" i="1"/>
  <c r="L713" i="1"/>
  <c r="D713" i="1"/>
  <c r="C713" i="1"/>
  <c r="F713" i="1"/>
  <c r="E713" i="1"/>
  <c r="J713" i="1"/>
  <c r="B714" i="1" s="1"/>
  <c r="G713" i="1"/>
  <c r="M713" i="1"/>
  <c r="K713" i="1"/>
  <c r="F1266" i="6" l="1"/>
  <c r="B1266" i="6"/>
  <c r="E1266" i="6"/>
  <c r="D1266" i="6"/>
  <c r="G1266" i="6"/>
  <c r="A1267" i="6" s="1"/>
  <c r="C1266" i="6"/>
  <c r="P714" i="1"/>
  <c r="N714" i="1"/>
  <c r="E714" i="1"/>
  <c r="J714" i="1"/>
  <c r="B715" i="1" s="1"/>
  <c r="I714" i="1"/>
  <c r="L714" i="1"/>
  <c r="F714" i="1"/>
  <c r="M714" i="1"/>
  <c r="K714" i="1"/>
  <c r="C714" i="1"/>
  <c r="G714" i="1"/>
  <c r="D714" i="1"/>
  <c r="G1267" i="6" l="1"/>
  <c r="A1268" i="6" s="1"/>
  <c r="C1267" i="6"/>
  <c r="F1267" i="6"/>
  <c r="B1267" i="6"/>
  <c r="E1267" i="6"/>
  <c r="D1267" i="6"/>
  <c r="P715" i="1"/>
  <c r="N715" i="1"/>
  <c r="E715" i="1"/>
  <c r="K715" i="1"/>
  <c r="G715" i="1"/>
  <c r="J715" i="1"/>
  <c r="B716" i="1" s="1"/>
  <c r="D715" i="1"/>
  <c r="C715" i="1"/>
  <c r="I715" i="1"/>
  <c r="F715" i="1"/>
  <c r="L715" i="1"/>
  <c r="M715" i="1"/>
  <c r="D1268" i="6" l="1"/>
  <c r="G1268" i="6"/>
  <c r="A1269" i="6" s="1"/>
  <c r="C1268" i="6"/>
  <c r="F1268" i="6"/>
  <c r="B1268" i="6"/>
  <c r="E1268" i="6"/>
  <c r="P716" i="1"/>
  <c r="N716" i="1"/>
  <c r="J716" i="1"/>
  <c r="B717" i="1" s="1"/>
  <c r="I716" i="1"/>
  <c r="G716" i="1"/>
  <c r="M716" i="1"/>
  <c r="E716" i="1"/>
  <c r="K716" i="1"/>
  <c r="D716" i="1"/>
  <c r="L716" i="1"/>
  <c r="C716" i="1"/>
  <c r="F716" i="1"/>
  <c r="E1269" i="6" l="1"/>
  <c r="D1269" i="6"/>
  <c r="G1269" i="6"/>
  <c r="A1270" i="6" s="1"/>
  <c r="C1269" i="6"/>
  <c r="B1269" i="6"/>
  <c r="F1269" i="6"/>
  <c r="P717" i="1"/>
  <c r="N717" i="1"/>
  <c r="I717" i="1"/>
  <c r="J717" i="1"/>
  <c r="B718" i="1" s="1"/>
  <c r="L717" i="1"/>
  <c r="D717" i="1"/>
  <c r="C717" i="1"/>
  <c r="G717" i="1"/>
  <c r="K717" i="1"/>
  <c r="F717" i="1"/>
  <c r="M717" i="1"/>
  <c r="E717" i="1"/>
  <c r="F1270" i="6" l="1"/>
  <c r="B1270" i="6"/>
  <c r="E1270" i="6"/>
  <c r="D1270" i="6"/>
  <c r="G1270" i="6"/>
  <c r="A1271" i="6" s="1"/>
  <c r="C1270" i="6"/>
  <c r="P718" i="1"/>
  <c r="N718" i="1"/>
  <c r="F718" i="1"/>
  <c r="M718" i="1"/>
  <c r="J718" i="1"/>
  <c r="B719" i="1" s="1"/>
  <c r="I718" i="1"/>
  <c r="G718" i="1"/>
  <c r="L718" i="1"/>
  <c r="E718" i="1"/>
  <c r="D718" i="1"/>
  <c r="C718" i="1"/>
  <c r="K718" i="1"/>
  <c r="G1271" i="6" l="1"/>
  <c r="A1272" i="6" s="1"/>
  <c r="C1271" i="6"/>
  <c r="F1271" i="6"/>
  <c r="B1271" i="6"/>
  <c r="E1271" i="6"/>
  <c r="D1271" i="6"/>
  <c r="P719" i="1"/>
  <c r="N719" i="1"/>
  <c r="E719" i="1"/>
  <c r="J719" i="1"/>
  <c r="B720" i="1" s="1"/>
  <c r="L719" i="1"/>
  <c r="K719" i="1"/>
  <c r="G719" i="1"/>
  <c r="I719" i="1"/>
  <c r="C719" i="1"/>
  <c r="M719" i="1"/>
  <c r="F719" i="1"/>
  <c r="D719" i="1"/>
  <c r="D1272" i="6" l="1"/>
  <c r="G1272" i="6"/>
  <c r="A1273" i="6" s="1"/>
  <c r="C1272" i="6"/>
  <c r="F1272" i="6"/>
  <c r="B1272" i="6"/>
  <c r="E1272" i="6"/>
  <c r="P720" i="1"/>
  <c r="N720" i="1"/>
  <c r="J720" i="1"/>
  <c r="B721" i="1" s="1"/>
  <c r="I720" i="1"/>
  <c r="L720" i="1"/>
  <c r="K720" i="1"/>
  <c r="F720" i="1"/>
  <c r="C720" i="1"/>
  <c r="D720" i="1"/>
  <c r="E720" i="1"/>
  <c r="G720" i="1"/>
  <c r="M720" i="1"/>
  <c r="E1273" i="6" l="1"/>
  <c r="D1273" i="6"/>
  <c r="G1273" i="6"/>
  <c r="A1274" i="6" s="1"/>
  <c r="C1273" i="6"/>
  <c r="F1273" i="6"/>
  <c r="B1273" i="6"/>
  <c r="P721" i="1"/>
  <c r="N721" i="1"/>
  <c r="I721" i="1"/>
  <c r="E721" i="1"/>
  <c r="L721" i="1"/>
  <c r="J721" i="1"/>
  <c r="B722" i="1" s="1"/>
  <c r="D721" i="1"/>
  <c r="C721" i="1"/>
  <c r="M721" i="1"/>
  <c r="K721" i="1"/>
  <c r="G721" i="1"/>
  <c r="F721" i="1"/>
  <c r="F1274" i="6" l="1"/>
  <c r="B1274" i="6"/>
  <c r="E1274" i="6"/>
  <c r="D1274" i="6"/>
  <c r="G1274" i="6"/>
  <c r="A1275" i="6" s="1"/>
  <c r="C1274" i="6"/>
  <c r="P722" i="1"/>
  <c r="N722" i="1"/>
  <c r="I722" i="1"/>
  <c r="F722" i="1"/>
  <c r="M722" i="1"/>
  <c r="E722" i="1"/>
  <c r="D722" i="1"/>
  <c r="J722" i="1"/>
  <c r="B723" i="1" s="1"/>
  <c r="K722" i="1"/>
  <c r="G722" i="1"/>
  <c r="C722" i="1"/>
  <c r="L722" i="1"/>
  <c r="G1275" i="6" l="1"/>
  <c r="A1276" i="6" s="1"/>
  <c r="C1275" i="6"/>
  <c r="F1275" i="6"/>
  <c r="B1275" i="6"/>
  <c r="E1275" i="6"/>
  <c r="D1275" i="6"/>
  <c r="P723" i="1"/>
  <c r="N723" i="1"/>
  <c r="E723" i="1"/>
  <c r="K723" i="1"/>
  <c r="G723" i="1"/>
  <c r="J723" i="1"/>
  <c r="B724" i="1" s="1"/>
  <c r="L723" i="1"/>
  <c r="I723" i="1"/>
  <c r="D723" i="1"/>
  <c r="F723" i="1"/>
  <c r="C723" i="1"/>
  <c r="M723" i="1"/>
  <c r="D1276" i="6" l="1"/>
  <c r="G1276" i="6"/>
  <c r="A1277" i="6" s="1"/>
  <c r="C1276" i="6"/>
  <c r="F1276" i="6"/>
  <c r="B1276" i="6"/>
  <c r="E1276" i="6"/>
  <c r="P724" i="1"/>
  <c r="N724" i="1"/>
  <c r="J724" i="1"/>
  <c r="B725" i="1" s="1"/>
  <c r="L724" i="1"/>
  <c r="D724" i="1"/>
  <c r="I724" i="1"/>
  <c r="E724" i="1"/>
  <c r="G724" i="1"/>
  <c r="K724" i="1"/>
  <c r="F724" i="1"/>
  <c r="C724" i="1"/>
  <c r="M724" i="1"/>
  <c r="E1277" i="6" l="1"/>
  <c r="D1277" i="6"/>
  <c r="G1277" i="6"/>
  <c r="A1278" i="6" s="1"/>
  <c r="C1277" i="6"/>
  <c r="F1277" i="6"/>
  <c r="B1277" i="6"/>
  <c r="P725" i="1"/>
  <c r="N725" i="1"/>
  <c r="I725" i="1"/>
  <c r="L725" i="1"/>
  <c r="D725" i="1"/>
  <c r="C725" i="1"/>
  <c r="E725" i="1"/>
  <c r="K725" i="1"/>
  <c r="G725" i="1"/>
  <c r="J725" i="1"/>
  <c r="B726" i="1" s="1"/>
  <c r="M725" i="1"/>
  <c r="F725" i="1"/>
  <c r="F1278" i="6" l="1"/>
  <c r="B1278" i="6"/>
  <c r="E1278" i="6"/>
  <c r="D1278" i="6"/>
  <c r="C1278" i="6"/>
  <c r="G1278" i="6"/>
  <c r="A1279" i="6" s="1"/>
  <c r="P726" i="1"/>
  <c r="N726" i="1"/>
  <c r="J726" i="1"/>
  <c r="B727" i="1" s="1"/>
  <c r="E726" i="1"/>
  <c r="F726" i="1"/>
  <c r="M726" i="1"/>
  <c r="I726" i="1"/>
  <c r="C726" i="1"/>
  <c r="L726" i="1"/>
  <c r="G726" i="1"/>
  <c r="K726" i="1"/>
  <c r="D726" i="1"/>
  <c r="G1279" i="6" l="1"/>
  <c r="A1280" i="6" s="1"/>
  <c r="C1279" i="6"/>
  <c r="F1279" i="6"/>
  <c r="B1279" i="6"/>
  <c r="E1279" i="6"/>
  <c r="D1279" i="6"/>
  <c r="P727" i="1"/>
  <c r="N727" i="1"/>
  <c r="E727" i="1"/>
  <c r="I727" i="1"/>
  <c r="K727" i="1"/>
  <c r="G727" i="1"/>
  <c r="L727" i="1"/>
  <c r="F727" i="1"/>
  <c r="M727" i="1"/>
  <c r="J727" i="1"/>
  <c r="B728" i="1" s="1"/>
  <c r="D727" i="1"/>
  <c r="C727" i="1"/>
  <c r="D1280" i="6" l="1"/>
  <c r="G1280" i="6"/>
  <c r="A1281" i="6" s="1"/>
  <c r="C1280" i="6"/>
  <c r="F1280" i="6"/>
  <c r="B1280" i="6"/>
  <c r="E1280" i="6"/>
  <c r="P728" i="1"/>
  <c r="N728" i="1"/>
  <c r="J728" i="1"/>
  <c r="B729" i="1" s="1"/>
  <c r="E728" i="1"/>
  <c r="I728" i="1"/>
  <c r="L728" i="1"/>
  <c r="D728" i="1"/>
  <c r="C728" i="1"/>
  <c r="M728" i="1"/>
  <c r="G728" i="1"/>
  <c r="K728" i="1"/>
  <c r="F728" i="1"/>
  <c r="E1281" i="6" l="1"/>
  <c r="D1281" i="6"/>
  <c r="G1281" i="6"/>
  <c r="A1282" i="6" s="1"/>
  <c r="C1281" i="6"/>
  <c r="F1281" i="6"/>
  <c r="B1281" i="6"/>
  <c r="P729" i="1"/>
  <c r="N729" i="1"/>
  <c r="I729" i="1"/>
  <c r="L729" i="1"/>
  <c r="D729" i="1"/>
  <c r="C729" i="1"/>
  <c r="F729" i="1"/>
  <c r="E729" i="1"/>
  <c r="K729" i="1"/>
  <c r="G729" i="1"/>
  <c r="M729" i="1"/>
  <c r="J729" i="1"/>
  <c r="B730" i="1" s="1"/>
  <c r="F1282" i="6" l="1"/>
  <c r="B1282" i="6"/>
  <c r="E1282" i="6"/>
  <c r="D1282" i="6"/>
  <c r="G1282" i="6"/>
  <c r="A1283" i="6" s="1"/>
  <c r="C1282" i="6"/>
  <c r="P730" i="1"/>
  <c r="N730" i="1"/>
  <c r="E730" i="1"/>
  <c r="L730" i="1"/>
  <c r="F730" i="1"/>
  <c r="M730" i="1"/>
  <c r="K730" i="1"/>
  <c r="I730" i="1"/>
  <c r="J730" i="1"/>
  <c r="B731" i="1" s="1"/>
  <c r="D730" i="1"/>
  <c r="C730" i="1"/>
  <c r="G730" i="1"/>
  <c r="E1283" i="6" l="1"/>
  <c r="C1283" i="6"/>
  <c r="G1283" i="6"/>
  <c r="A1284" i="6" s="1"/>
  <c r="B1283" i="6"/>
  <c r="F1283" i="6"/>
  <c r="D1283" i="6"/>
  <c r="P731" i="1"/>
  <c r="N731" i="1"/>
  <c r="E731" i="1"/>
  <c r="K731" i="1"/>
  <c r="G731" i="1"/>
  <c r="J731" i="1"/>
  <c r="B732" i="1" s="1"/>
  <c r="D731" i="1"/>
  <c r="C731" i="1"/>
  <c r="I731" i="1"/>
  <c r="L731" i="1"/>
  <c r="M731" i="1"/>
  <c r="F731" i="1"/>
  <c r="F1284" i="6" l="1"/>
  <c r="B1284" i="6"/>
  <c r="G1284" i="6"/>
  <c r="A1285" i="6" s="1"/>
  <c r="E1284" i="6"/>
  <c r="D1284" i="6"/>
  <c r="C1284" i="6"/>
  <c r="P732" i="1"/>
  <c r="N732" i="1"/>
  <c r="J732" i="1"/>
  <c r="B733" i="1" s="1"/>
  <c r="I732" i="1"/>
  <c r="G732" i="1"/>
  <c r="M732" i="1"/>
  <c r="E732" i="1"/>
  <c r="D732" i="1"/>
  <c r="K732" i="1"/>
  <c r="F732" i="1"/>
  <c r="L732" i="1"/>
  <c r="C732" i="1"/>
  <c r="G1285" i="6" l="1"/>
  <c r="A1286" i="6" s="1"/>
  <c r="C1285" i="6"/>
  <c r="E1285" i="6"/>
  <c r="D1285" i="6"/>
  <c r="B1285" i="6"/>
  <c r="F1285" i="6"/>
  <c r="P733" i="1"/>
  <c r="N733" i="1"/>
  <c r="I733" i="1"/>
  <c r="J733" i="1"/>
  <c r="B734" i="1" s="1"/>
  <c r="L733" i="1"/>
  <c r="E733" i="1"/>
  <c r="D733" i="1"/>
  <c r="C733" i="1"/>
  <c r="M733" i="1"/>
  <c r="G733" i="1"/>
  <c r="K733" i="1"/>
  <c r="F733" i="1"/>
  <c r="D1286" i="6" l="1"/>
  <c r="C1286" i="6"/>
  <c r="G1286" i="6"/>
  <c r="A1287" i="6" s="1"/>
  <c r="B1286" i="6"/>
  <c r="F1286" i="6"/>
  <c r="E1286" i="6"/>
  <c r="P734" i="1"/>
  <c r="N734" i="1"/>
  <c r="F734" i="1"/>
  <c r="M734" i="1"/>
  <c r="J734" i="1"/>
  <c r="B735" i="1" s="1"/>
  <c r="L734" i="1"/>
  <c r="G734" i="1"/>
  <c r="E734" i="1"/>
  <c r="D734" i="1"/>
  <c r="C734" i="1"/>
  <c r="I734" i="1"/>
  <c r="K734" i="1"/>
  <c r="E1287" i="6" l="1"/>
  <c r="G1287" i="6"/>
  <c r="A1288" i="6" s="1"/>
  <c r="B1287" i="6"/>
  <c r="F1287" i="6"/>
  <c r="D1287" i="6"/>
  <c r="C1287" i="6"/>
  <c r="P735" i="1"/>
  <c r="N735" i="1"/>
  <c r="E735" i="1"/>
  <c r="J735" i="1"/>
  <c r="B736" i="1" s="1"/>
  <c r="I735" i="1"/>
  <c r="L735" i="1"/>
  <c r="K735" i="1"/>
  <c r="G735" i="1"/>
  <c r="D735" i="1"/>
  <c r="C735" i="1"/>
  <c r="M735" i="1"/>
  <c r="F735" i="1"/>
  <c r="F1288" i="6" l="1"/>
  <c r="B1288" i="6"/>
  <c r="E1288" i="6"/>
  <c r="D1288" i="6"/>
  <c r="C1288" i="6"/>
  <c r="G1288" i="6"/>
  <c r="A1289" i="6" s="1"/>
  <c r="P736" i="1"/>
  <c r="N736" i="1"/>
  <c r="J736" i="1"/>
  <c r="B737" i="1" s="1"/>
  <c r="I736" i="1"/>
  <c r="K736" i="1"/>
  <c r="F736" i="1"/>
  <c r="C736" i="1"/>
  <c r="E736" i="1"/>
  <c r="L736" i="1"/>
  <c r="G736" i="1"/>
  <c r="D736" i="1"/>
  <c r="M736" i="1"/>
  <c r="G1289" i="6" l="1"/>
  <c r="A1290" i="6" s="1"/>
  <c r="C1289" i="6"/>
  <c r="F1289" i="6"/>
  <c r="D1289" i="6"/>
  <c r="B1289" i="6"/>
  <c r="E1289" i="6"/>
  <c r="P737" i="1"/>
  <c r="N737" i="1"/>
  <c r="I737" i="1"/>
  <c r="E737" i="1"/>
  <c r="L737" i="1"/>
  <c r="D737" i="1"/>
  <c r="C737" i="1"/>
  <c r="J737" i="1"/>
  <c r="B738" i="1" s="1"/>
  <c r="M737" i="1"/>
  <c r="K737" i="1"/>
  <c r="F737" i="1"/>
  <c r="G737" i="1"/>
  <c r="D1290" i="6" l="1"/>
  <c r="G1290" i="6"/>
  <c r="A1291" i="6" s="1"/>
  <c r="C1290" i="6"/>
  <c r="E1290" i="6"/>
  <c r="B1290" i="6"/>
  <c r="F1290" i="6"/>
  <c r="P738" i="1"/>
  <c r="N738" i="1"/>
  <c r="I738" i="1"/>
  <c r="E738" i="1"/>
  <c r="F738" i="1"/>
  <c r="M738" i="1"/>
  <c r="D738" i="1"/>
  <c r="J738" i="1"/>
  <c r="B739" i="1" s="1"/>
  <c r="L738" i="1"/>
  <c r="K738" i="1"/>
  <c r="G738" i="1"/>
  <c r="C738" i="1"/>
  <c r="E1291" i="6" l="1"/>
  <c r="D1291" i="6"/>
  <c r="F1291" i="6"/>
  <c r="C1291" i="6"/>
  <c r="B1291" i="6"/>
  <c r="G1291" i="6"/>
  <c r="A1292" i="6" s="1"/>
  <c r="P739" i="1"/>
  <c r="N739" i="1"/>
  <c r="E739" i="1"/>
  <c r="K739" i="1"/>
  <c r="G739" i="1"/>
  <c r="I739" i="1"/>
  <c r="J739" i="1"/>
  <c r="B740" i="1" s="1"/>
  <c r="D739" i="1"/>
  <c r="L739" i="1"/>
  <c r="F739" i="1"/>
  <c r="C739" i="1"/>
  <c r="M739" i="1"/>
  <c r="F1292" i="6" l="1"/>
  <c r="B1292" i="6"/>
  <c r="E1292" i="6"/>
  <c r="G1292" i="6"/>
  <c r="A1293" i="6" s="1"/>
  <c r="D1292" i="6"/>
  <c r="C1292" i="6"/>
  <c r="P740" i="1"/>
  <c r="N740" i="1"/>
  <c r="J740" i="1"/>
  <c r="B741" i="1" s="1"/>
  <c r="E740" i="1"/>
  <c r="L740" i="1"/>
  <c r="D740" i="1"/>
  <c r="C740" i="1"/>
  <c r="M740" i="1"/>
  <c r="I740" i="1"/>
  <c r="K740" i="1"/>
  <c r="F740" i="1"/>
  <c r="G740" i="1"/>
  <c r="D1293" i="6" l="1"/>
  <c r="G1293" i="6"/>
  <c r="A1294" i="6" s="1"/>
  <c r="C1293" i="6"/>
  <c r="F1293" i="6"/>
  <c r="B1293" i="6"/>
  <c r="E1293" i="6"/>
  <c r="P741" i="1"/>
  <c r="N741" i="1"/>
  <c r="I741" i="1"/>
  <c r="L741" i="1"/>
  <c r="D741" i="1"/>
  <c r="C741" i="1"/>
  <c r="E741" i="1"/>
  <c r="K741" i="1"/>
  <c r="G741" i="1"/>
  <c r="J741" i="1"/>
  <c r="B742" i="1" s="1"/>
  <c r="F741" i="1"/>
  <c r="M741" i="1"/>
  <c r="E1294" i="6" l="1"/>
  <c r="D1294" i="6"/>
  <c r="G1294" i="6"/>
  <c r="A1295" i="6" s="1"/>
  <c r="C1294" i="6"/>
  <c r="F1294" i="6"/>
  <c r="B1294" i="6"/>
  <c r="P742" i="1"/>
  <c r="N742" i="1"/>
  <c r="J742" i="1"/>
  <c r="B743" i="1" s="1"/>
  <c r="I742" i="1"/>
  <c r="F742" i="1"/>
  <c r="M742" i="1"/>
  <c r="L742" i="1"/>
  <c r="C742" i="1"/>
  <c r="D742" i="1"/>
  <c r="E742" i="1"/>
  <c r="K742" i="1"/>
  <c r="G742" i="1"/>
  <c r="F1295" i="6" l="1"/>
  <c r="B1295" i="6"/>
  <c r="E1295" i="6"/>
  <c r="D1295" i="6"/>
  <c r="G1295" i="6"/>
  <c r="A1296" i="6" s="1"/>
  <c r="C1295" i="6"/>
  <c r="P743" i="1"/>
  <c r="N743" i="1"/>
  <c r="E743" i="1"/>
  <c r="I743" i="1"/>
  <c r="K743" i="1"/>
  <c r="G743" i="1"/>
  <c r="F743" i="1"/>
  <c r="M743" i="1"/>
  <c r="L743" i="1"/>
  <c r="C743" i="1"/>
  <c r="J743" i="1"/>
  <c r="B744" i="1" s="1"/>
  <c r="D743" i="1"/>
  <c r="G1296" i="6" l="1"/>
  <c r="A1297" i="6" s="1"/>
  <c r="C1296" i="6"/>
  <c r="F1296" i="6"/>
  <c r="B1296" i="6"/>
  <c r="E1296" i="6"/>
  <c r="D1296" i="6"/>
  <c r="P744" i="1"/>
  <c r="N744" i="1"/>
  <c r="J744" i="1"/>
  <c r="B745" i="1" s="1"/>
  <c r="E744" i="1"/>
  <c r="I744" i="1"/>
  <c r="K744" i="1"/>
  <c r="D744" i="1"/>
  <c r="F744" i="1"/>
  <c r="L744" i="1"/>
  <c r="C744" i="1"/>
  <c r="M744" i="1"/>
  <c r="G744" i="1"/>
  <c r="D1297" i="6" l="1"/>
  <c r="G1297" i="6"/>
  <c r="A1298" i="6" s="1"/>
  <c r="C1297" i="6"/>
  <c r="F1297" i="6"/>
  <c r="B1297" i="6"/>
  <c r="E1297" i="6"/>
  <c r="P745" i="1"/>
  <c r="N745" i="1"/>
  <c r="I745" i="1"/>
  <c r="L745" i="1"/>
  <c r="E745" i="1"/>
  <c r="D745" i="1"/>
  <c r="C745" i="1"/>
  <c r="F745" i="1"/>
  <c r="J745" i="1"/>
  <c r="B746" i="1" s="1"/>
  <c r="K745" i="1"/>
  <c r="G745" i="1"/>
  <c r="M745" i="1"/>
  <c r="E1298" i="6" l="1"/>
  <c r="D1298" i="6"/>
  <c r="G1298" i="6"/>
  <c r="A1299" i="6" s="1"/>
  <c r="C1298" i="6"/>
  <c r="F1298" i="6"/>
  <c r="B1298" i="6"/>
  <c r="P746" i="1"/>
  <c r="N746" i="1"/>
  <c r="E746" i="1"/>
  <c r="L746" i="1"/>
  <c r="F746" i="1"/>
  <c r="M746" i="1"/>
  <c r="I746" i="1"/>
  <c r="K746" i="1"/>
  <c r="J746" i="1"/>
  <c r="B747" i="1" s="1"/>
  <c r="D746" i="1"/>
  <c r="G746" i="1"/>
  <c r="C746" i="1"/>
  <c r="F1299" i="6" l="1"/>
  <c r="B1299" i="6"/>
  <c r="E1299" i="6"/>
  <c r="D1299" i="6"/>
  <c r="C1299" i="6"/>
  <c r="G1299" i="6"/>
  <c r="A1300" i="6" s="1"/>
  <c r="P747" i="1"/>
  <c r="N747" i="1"/>
  <c r="E747" i="1"/>
  <c r="J747" i="1"/>
  <c r="B748" i="1" s="1"/>
  <c r="K747" i="1"/>
  <c r="G747" i="1"/>
  <c r="D747" i="1"/>
  <c r="C747" i="1"/>
  <c r="I747" i="1"/>
  <c r="L747" i="1"/>
  <c r="M747" i="1"/>
  <c r="F747" i="1"/>
  <c r="G1300" i="6" l="1"/>
  <c r="A1301" i="6" s="1"/>
  <c r="C1300" i="6"/>
  <c r="F1300" i="6"/>
  <c r="B1300" i="6"/>
  <c r="E1300" i="6"/>
  <c r="D1300" i="6"/>
  <c r="P748" i="1"/>
  <c r="N748" i="1"/>
  <c r="J748" i="1"/>
  <c r="B749" i="1" s="1"/>
  <c r="I748" i="1"/>
  <c r="L748" i="1"/>
  <c r="G748" i="1"/>
  <c r="M748" i="1"/>
  <c r="E748" i="1"/>
  <c r="F748" i="1"/>
  <c r="C748" i="1"/>
  <c r="D748" i="1"/>
  <c r="K748" i="1"/>
  <c r="D1301" i="6" l="1"/>
  <c r="G1301" i="6"/>
  <c r="A1302" i="6" s="1"/>
  <c r="C1301" i="6"/>
  <c r="F1301" i="6"/>
  <c r="B1301" i="6"/>
  <c r="E1301" i="6"/>
  <c r="P749" i="1"/>
  <c r="N749" i="1"/>
  <c r="I749" i="1"/>
  <c r="J749" i="1"/>
  <c r="B750" i="1" s="1"/>
  <c r="L749" i="1"/>
  <c r="D749" i="1"/>
  <c r="C749" i="1"/>
  <c r="E749" i="1"/>
  <c r="F749" i="1"/>
  <c r="M749" i="1"/>
  <c r="K749" i="1"/>
  <c r="G749" i="1"/>
  <c r="E1302" i="6" l="1"/>
  <c r="D1302" i="6"/>
  <c r="G1302" i="6"/>
  <c r="A1303" i="6" s="1"/>
  <c r="C1302" i="6"/>
  <c r="F1302" i="6"/>
  <c r="B1302" i="6"/>
  <c r="P750" i="1"/>
  <c r="N750" i="1"/>
  <c r="E750" i="1"/>
  <c r="I750" i="1"/>
  <c r="F750" i="1"/>
  <c r="M750" i="1"/>
  <c r="J750" i="1"/>
  <c r="B751" i="1" s="1"/>
  <c r="G750" i="1"/>
  <c r="L750" i="1"/>
  <c r="K750" i="1"/>
  <c r="C750" i="1"/>
  <c r="D750" i="1"/>
  <c r="F1303" i="6" l="1"/>
  <c r="B1303" i="6"/>
  <c r="E1303" i="6"/>
  <c r="D1303" i="6"/>
  <c r="G1303" i="6"/>
  <c r="A1304" i="6" s="1"/>
  <c r="C1303" i="6"/>
  <c r="P751" i="1"/>
  <c r="N751" i="1"/>
  <c r="E751" i="1"/>
  <c r="J751" i="1"/>
  <c r="B752" i="1" s="1"/>
  <c r="L751" i="1"/>
  <c r="K751" i="1"/>
  <c r="G751" i="1"/>
  <c r="I751" i="1"/>
  <c r="D751" i="1"/>
  <c r="F751" i="1"/>
  <c r="C751" i="1"/>
  <c r="M751" i="1"/>
  <c r="G1304" i="6" l="1"/>
  <c r="A1305" i="6" s="1"/>
  <c r="C1304" i="6"/>
  <c r="F1304" i="6"/>
  <c r="B1304" i="6"/>
  <c r="E1304" i="6"/>
  <c r="D1304" i="6"/>
  <c r="P752" i="1"/>
  <c r="N752" i="1"/>
  <c r="J752" i="1"/>
  <c r="B753" i="1" s="1"/>
  <c r="E752" i="1"/>
  <c r="K752" i="1"/>
  <c r="F752" i="1"/>
  <c r="C752" i="1"/>
  <c r="I752" i="1"/>
  <c r="L752" i="1"/>
  <c r="G752" i="1"/>
  <c r="D752" i="1"/>
  <c r="M752" i="1"/>
  <c r="D1305" i="6" l="1"/>
  <c r="G1305" i="6"/>
  <c r="A1306" i="6" s="1"/>
  <c r="C1305" i="6"/>
  <c r="F1305" i="6"/>
  <c r="B1305" i="6"/>
  <c r="E1305" i="6"/>
  <c r="P753" i="1"/>
  <c r="N753" i="1"/>
  <c r="I753" i="1"/>
  <c r="E753" i="1"/>
  <c r="L753" i="1"/>
  <c r="D753" i="1"/>
  <c r="C753" i="1"/>
  <c r="J753" i="1"/>
  <c r="B754" i="1" s="1"/>
  <c r="M753" i="1"/>
  <c r="F753" i="1"/>
  <c r="G753" i="1"/>
  <c r="K753" i="1"/>
  <c r="E1306" i="6" l="1"/>
  <c r="D1306" i="6"/>
  <c r="G1306" i="6"/>
  <c r="A1307" i="6" s="1"/>
  <c r="C1306" i="6"/>
  <c r="B1306" i="6"/>
  <c r="F1306" i="6"/>
  <c r="P754" i="1"/>
  <c r="N754" i="1"/>
  <c r="I754" i="1"/>
  <c r="J754" i="1"/>
  <c r="B755" i="1" s="1"/>
  <c r="F754" i="1"/>
  <c r="M754" i="1"/>
  <c r="D754" i="1"/>
  <c r="E754" i="1"/>
  <c r="L754" i="1"/>
  <c r="C754" i="1"/>
  <c r="K754" i="1"/>
  <c r="G754" i="1"/>
  <c r="F1307" i="6" l="1"/>
  <c r="B1307" i="6"/>
  <c r="E1307" i="6"/>
  <c r="D1307" i="6"/>
  <c r="G1307" i="6"/>
  <c r="A1308" i="6" s="1"/>
  <c r="C1307" i="6"/>
  <c r="P755" i="1"/>
  <c r="N755" i="1"/>
  <c r="E755" i="1"/>
  <c r="K755" i="1"/>
  <c r="G755" i="1"/>
  <c r="I755" i="1"/>
  <c r="L755" i="1"/>
  <c r="F755" i="1"/>
  <c r="C755" i="1"/>
  <c r="M755" i="1"/>
  <c r="J755" i="1"/>
  <c r="B756" i="1" s="1"/>
  <c r="D755" i="1"/>
  <c r="G1308" i="6" l="1"/>
  <c r="A1309" i="6" s="1"/>
  <c r="C1308" i="6"/>
  <c r="F1308" i="6"/>
  <c r="B1308" i="6"/>
  <c r="E1308" i="6"/>
  <c r="D1308" i="6"/>
  <c r="P756" i="1"/>
  <c r="N756" i="1"/>
  <c r="J756" i="1"/>
  <c r="B757" i="1" s="1"/>
  <c r="I756" i="1"/>
  <c r="L756" i="1"/>
  <c r="E756" i="1"/>
  <c r="D756" i="1"/>
  <c r="F756" i="1"/>
  <c r="C756" i="1"/>
  <c r="M756" i="1"/>
  <c r="K756" i="1"/>
  <c r="G756" i="1"/>
  <c r="D1309" i="6" l="1"/>
  <c r="G1309" i="6"/>
  <c r="A1310" i="6" s="1"/>
  <c r="C1309" i="6"/>
  <c r="F1309" i="6"/>
  <c r="B1309" i="6"/>
  <c r="E1309" i="6"/>
  <c r="P757" i="1"/>
  <c r="N757" i="1"/>
  <c r="I757" i="1"/>
  <c r="L757" i="1"/>
  <c r="E757" i="1"/>
  <c r="D757" i="1"/>
  <c r="C757" i="1"/>
  <c r="K757" i="1"/>
  <c r="G757" i="1"/>
  <c r="J757" i="1"/>
  <c r="B758" i="1" s="1"/>
  <c r="F757" i="1"/>
  <c r="M757" i="1"/>
  <c r="E1310" i="6" l="1"/>
  <c r="D1310" i="6"/>
  <c r="G1310" i="6"/>
  <c r="A1311" i="6" s="1"/>
  <c r="C1310" i="6"/>
  <c r="F1310" i="6"/>
  <c r="B1310" i="6"/>
  <c r="P758" i="1"/>
  <c r="N758" i="1"/>
  <c r="J758" i="1"/>
  <c r="B759" i="1" s="1"/>
  <c r="F758" i="1"/>
  <c r="M758" i="1"/>
  <c r="C758" i="1"/>
  <c r="I758" i="1"/>
  <c r="E758" i="1"/>
  <c r="L758" i="1"/>
  <c r="K758" i="1"/>
  <c r="D758" i="1"/>
  <c r="G758" i="1"/>
  <c r="F1311" i="6" l="1"/>
  <c r="B1311" i="6"/>
  <c r="E1311" i="6"/>
  <c r="D1311" i="6"/>
  <c r="G1311" i="6"/>
  <c r="A1312" i="6" s="1"/>
  <c r="C1311" i="6"/>
  <c r="P759" i="1"/>
  <c r="N759" i="1"/>
  <c r="E759" i="1"/>
  <c r="I759" i="1"/>
  <c r="J759" i="1"/>
  <c r="B760" i="1" s="1"/>
  <c r="K759" i="1"/>
  <c r="G759" i="1"/>
  <c r="F759" i="1"/>
  <c r="M759" i="1"/>
  <c r="C759" i="1"/>
  <c r="L759" i="1"/>
  <c r="D759" i="1"/>
  <c r="G1312" i="6" l="1"/>
  <c r="A1313" i="6" s="1"/>
  <c r="C1312" i="6"/>
  <c r="F1312" i="6"/>
  <c r="B1312" i="6"/>
  <c r="E1312" i="6"/>
  <c r="D1312" i="6"/>
  <c r="P760" i="1"/>
  <c r="N760" i="1"/>
  <c r="J760" i="1"/>
  <c r="B761" i="1" s="1"/>
  <c r="E760" i="1"/>
  <c r="L760" i="1"/>
  <c r="F760" i="1"/>
  <c r="I760" i="1"/>
  <c r="K760" i="1"/>
  <c r="G760" i="1"/>
  <c r="C760" i="1"/>
  <c r="M760" i="1"/>
  <c r="D760" i="1"/>
  <c r="D1313" i="6" l="1"/>
  <c r="G1313" i="6"/>
  <c r="A1314" i="6" s="1"/>
  <c r="C1313" i="6"/>
  <c r="F1313" i="6"/>
  <c r="B1313" i="6"/>
  <c r="E1313" i="6"/>
  <c r="P761" i="1"/>
  <c r="N761" i="1"/>
  <c r="I761" i="1"/>
  <c r="L761" i="1"/>
  <c r="J761" i="1"/>
  <c r="B762" i="1" s="1"/>
  <c r="D761" i="1"/>
  <c r="C761" i="1"/>
  <c r="F761" i="1"/>
  <c r="M761" i="1"/>
  <c r="K761" i="1"/>
  <c r="G761" i="1"/>
  <c r="E761" i="1"/>
  <c r="E1314" i="6" l="1"/>
  <c r="D1314" i="6"/>
  <c r="G1314" i="6"/>
  <c r="A1315" i="6" s="1"/>
  <c r="C1314" i="6"/>
  <c r="F1314" i="6"/>
  <c r="B1314" i="6"/>
  <c r="P762" i="1"/>
  <c r="N762" i="1"/>
  <c r="E762" i="1"/>
  <c r="L762" i="1"/>
  <c r="F762" i="1"/>
  <c r="M762" i="1"/>
  <c r="K762" i="1"/>
  <c r="I762" i="1"/>
  <c r="J762" i="1"/>
  <c r="B763" i="1" s="1"/>
  <c r="G762" i="1"/>
  <c r="C762" i="1"/>
  <c r="D762" i="1"/>
  <c r="F1315" i="6" l="1"/>
  <c r="B1315" i="6"/>
  <c r="E1315" i="6"/>
  <c r="D1315" i="6"/>
  <c r="C1315" i="6"/>
  <c r="G1315" i="6"/>
  <c r="A1316" i="6" s="1"/>
  <c r="P763" i="1"/>
  <c r="N763" i="1"/>
  <c r="E763" i="1"/>
  <c r="I763" i="1"/>
  <c r="K763" i="1"/>
  <c r="G763" i="1"/>
  <c r="L763" i="1"/>
  <c r="D763" i="1"/>
  <c r="C763" i="1"/>
  <c r="J763" i="1"/>
  <c r="B764" i="1" s="1"/>
  <c r="F763" i="1"/>
  <c r="M763" i="1"/>
  <c r="G1316" i="6" l="1"/>
  <c r="A1317" i="6" s="1"/>
  <c r="C1316" i="6"/>
  <c r="F1316" i="6"/>
  <c r="B1316" i="6"/>
  <c r="E1316" i="6"/>
  <c r="D1316" i="6"/>
  <c r="P764" i="1"/>
  <c r="N764" i="1"/>
  <c r="J764" i="1"/>
  <c r="B765" i="1" s="1"/>
  <c r="I764" i="1"/>
  <c r="E764" i="1"/>
  <c r="G764" i="1"/>
  <c r="M764" i="1"/>
  <c r="C764" i="1"/>
  <c r="L764" i="1"/>
  <c r="K764" i="1"/>
  <c r="F764" i="1"/>
  <c r="D764" i="1"/>
  <c r="D1317" i="6" l="1"/>
  <c r="G1317" i="6"/>
  <c r="A1318" i="6" s="1"/>
  <c r="C1317" i="6"/>
  <c r="F1317" i="6"/>
  <c r="B1317" i="6"/>
  <c r="E1317" i="6"/>
  <c r="P765" i="1"/>
  <c r="N765" i="1"/>
  <c r="I765" i="1"/>
  <c r="J765" i="1"/>
  <c r="B766" i="1" s="1"/>
  <c r="L765" i="1"/>
  <c r="D765" i="1"/>
  <c r="C765" i="1"/>
  <c r="E765" i="1"/>
  <c r="K765" i="1"/>
  <c r="F765" i="1"/>
  <c r="G765" i="1"/>
  <c r="M765" i="1"/>
  <c r="E1318" i="6" l="1"/>
  <c r="D1318" i="6"/>
  <c r="G1318" i="6"/>
  <c r="A1319" i="6" s="1"/>
  <c r="C1318" i="6"/>
  <c r="F1318" i="6"/>
  <c r="B1318" i="6"/>
  <c r="P766" i="1"/>
  <c r="N766" i="1"/>
  <c r="J766" i="1"/>
  <c r="B767" i="1" s="1"/>
  <c r="F766" i="1"/>
  <c r="M766" i="1"/>
  <c r="E766" i="1"/>
  <c r="I766" i="1"/>
  <c r="G766" i="1"/>
  <c r="L766" i="1"/>
  <c r="K766" i="1"/>
  <c r="C766" i="1"/>
  <c r="D766" i="1"/>
  <c r="F1319" i="6" l="1"/>
  <c r="B1319" i="6"/>
  <c r="E1319" i="6"/>
  <c r="D1319" i="6"/>
  <c r="G1319" i="6"/>
  <c r="A1320" i="6" s="1"/>
  <c r="C1319" i="6"/>
  <c r="P767" i="1"/>
  <c r="N767" i="1"/>
  <c r="E767" i="1"/>
  <c r="J767" i="1"/>
  <c r="B768" i="1" s="1"/>
  <c r="L767" i="1"/>
  <c r="K767" i="1"/>
  <c r="G767" i="1"/>
  <c r="I767" i="1"/>
  <c r="F767" i="1"/>
  <c r="D767" i="1"/>
  <c r="M767" i="1"/>
  <c r="C767" i="1"/>
  <c r="G1320" i="6" l="1"/>
  <c r="A1321" i="6" s="1"/>
  <c r="C1320" i="6"/>
  <c r="F1320" i="6"/>
  <c r="B1320" i="6"/>
  <c r="E1320" i="6"/>
  <c r="D1320" i="6"/>
  <c r="P768" i="1"/>
  <c r="N768" i="1"/>
  <c r="J768" i="1"/>
  <c r="B769" i="1" s="1"/>
  <c r="K768" i="1"/>
  <c r="F768" i="1"/>
  <c r="C768" i="1"/>
  <c r="E768" i="1"/>
  <c r="M768" i="1"/>
  <c r="D768" i="1"/>
  <c r="I768" i="1"/>
  <c r="L768" i="1"/>
  <c r="G768" i="1"/>
  <c r="D1321" i="6" l="1"/>
  <c r="G1321" i="6"/>
  <c r="A1322" i="6" s="1"/>
  <c r="C1321" i="6"/>
  <c r="F1321" i="6"/>
  <c r="B1321" i="6"/>
  <c r="E1321" i="6"/>
  <c r="P769" i="1"/>
  <c r="N769" i="1"/>
  <c r="I769" i="1"/>
  <c r="E769" i="1"/>
  <c r="L769" i="1"/>
  <c r="D769" i="1"/>
  <c r="C769" i="1"/>
  <c r="J769" i="1"/>
  <c r="B770" i="1" s="1"/>
  <c r="M769" i="1"/>
  <c r="G769" i="1"/>
  <c r="K769" i="1"/>
  <c r="F769" i="1"/>
  <c r="E1322" i="6" l="1"/>
  <c r="D1322" i="6"/>
  <c r="G1322" i="6"/>
  <c r="A1323" i="6" s="1"/>
  <c r="C1322" i="6"/>
  <c r="B1322" i="6"/>
  <c r="F1322" i="6"/>
  <c r="P770" i="1"/>
  <c r="N770" i="1"/>
  <c r="I770" i="1"/>
  <c r="F770" i="1"/>
  <c r="M770" i="1"/>
  <c r="L770" i="1"/>
  <c r="D770" i="1"/>
  <c r="E770" i="1"/>
  <c r="C770" i="1"/>
  <c r="J770" i="1"/>
  <c r="B771" i="1" s="1"/>
  <c r="G770" i="1"/>
  <c r="K770" i="1"/>
  <c r="F1323" i="6" l="1"/>
  <c r="B1323" i="6"/>
  <c r="E1323" i="6"/>
  <c r="D1323" i="6"/>
  <c r="G1323" i="6"/>
  <c r="A1324" i="6" s="1"/>
  <c r="C1323" i="6"/>
  <c r="P771" i="1"/>
  <c r="N771" i="1"/>
  <c r="E771" i="1"/>
  <c r="J771" i="1"/>
  <c r="B772" i="1" s="1"/>
  <c r="I771" i="1"/>
  <c r="K771" i="1"/>
  <c r="G771" i="1"/>
  <c r="M771" i="1"/>
  <c r="C771" i="1"/>
  <c r="F771" i="1"/>
  <c r="L771" i="1"/>
  <c r="D771" i="1"/>
  <c r="G1324" i="6" l="1"/>
  <c r="A1325" i="6" s="1"/>
  <c r="C1324" i="6"/>
  <c r="F1324" i="6"/>
  <c r="B1324" i="6"/>
  <c r="E1324" i="6"/>
  <c r="D1324" i="6"/>
  <c r="P772" i="1"/>
  <c r="N772" i="1"/>
  <c r="J772" i="1"/>
  <c r="B773" i="1" s="1"/>
  <c r="L772" i="1"/>
  <c r="E772" i="1"/>
  <c r="D772" i="1"/>
  <c r="K772" i="1"/>
  <c r="F772" i="1"/>
  <c r="G772" i="1"/>
  <c r="C772" i="1"/>
  <c r="M772" i="1"/>
  <c r="I772" i="1"/>
  <c r="D1325" i="6" l="1"/>
  <c r="G1325" i="6"/>
  <c r="A1326" i="6" s="1"/>
  <c r="C1325" i="6"/>
  <c r="F1325" i="6"/>
  <c r="B1325" i="6"/>
  <c r="E1325" i="6"/>
  <c r="P773" i="1"/>
  <c r="N773" i="1"/>
  <c r="I773" i="1"/>
  <c r="L773" i="1"/>
  <c r="J773" i="1"/>
  <c r="B774" i="1" s="1"/>
  <c r="D773" i="1"/>
  <c r="C773" i="1"/>
  <c r="K773" i="1"/>
  <c r="G773" i="1"/>
  <c r="E773" i="1"/>
  <c r="F773" i="1"/>
  <c r="M773" i="1"/>
  <c r="E1326" i="6" l="1"/>
  <c r="D1326" i="6"/>
  <c r="G1326" i="6"/>
  <c r="A1327" i="6" s="1"/>
  <c r="C1326" i="6"/>
  <c r="F1326" i="6"/>
  <c r="B1326" i="6"/>
  <c r="P774" i="1"/>
  <c r="N774" i="1"/>
  <c r="J774" i="1"/>
  <c r="B775" i="1" s="1"/>
  <c r="F774" i="1"/>
  <c r="M774" i="1"/>
  <c r="I774" i="1"/>
  <c r="C774" i="1"/>
  <c r="E774" i="1"/>
  <c r="L774" i="1"/>
  <c r="G774" i="1"/>
  <c r="K774" i="1"/>
  <c r="D774" i="1"/>
  <c r="F1327" i="6" l="1"/>
  <c r="B1327" i="6"/>
  <c r="E1327" i="6"/>
  <c r="D1327" i="6"/>
  <c r="G1327" i="6"/>
  <c r="A1328" i="6" s="1"/>
  <c r="C1327" i="6"/>
  <c r="P775" i="1"/>
  <c r="N775" i="1"/>
  <c r="E775" i="1"/>
  <c r="I775" i="1"/>
  <c r="K775" i="1"/>
  <c r="G775" i="1"/>
  <c r="J775" i="1"/>
  <c r="B776" i="1" s="1"/>
  <c r="F775" i="1"/>
  <c r="M775" i="1"/>
  <c r="L775" i="1"/>
  <c r="D775" i="1"/>
  <c r="C775" i="1"/>
  <c r="G1328" i="6" l="1"/>
  <c r="A1329" i="6" s="1"/>
  <c r="C1328" i="6"/>
  <c r="F1328" i="6"/>
  <c r="B1328" i="6"/>
  <c r="E1328" i="6"/>
  <c r="D1328" i="6"/>
  <c r="P776" i="1"/>
  <c r="N776" i="1"/>
  <c r="J776" i="1"/>
  <c r="B777" i="1" s="1"/>
  <c r="E776" i="1"/>
  <c r="L776" i="1"/>
  <c r="I776" i="1"/>
  <c r="G776" i="1"/>
  <c r="C776" i="1"/>
  <c r="M776" i="1"/>
  <c r="F776" i="1"/>
  <c r="K776" i="1"/>
  <c r="D776" i="1"/>
  <c r="D1329" i="6" l="1"/>
  <c r="G1329" i="6"/>
  <c r="A1330" i="6" s="1"/>
  <c r="C1329" i="6"/>
  <c r="F1329" i="6"/>
  <c r="B1329" i="6"/>
  <c r="E1329" i="6"/>
  <c r="P777" i="1"/>
  <c r="N777" i="1"/>
  <c r="I777" i="1"/>
  <c r="L777" i="1"/>
  <c r="D777" i="1"/>
  <c r="C777" i="1"/>
  <c r="F777" i="1"/>
  <c r="J777" i="1"/>
  <c r="B778" i="1" s="1"/>
  <c r="E777" i="1"/>
  <c r="G777" i="1"/>
  <c r="M777" i="1"/>
  <c r="K777" i="1"/>
  <c r="E1330" i="6" l="1"/>
  <c r="D1330" i="6"/>
  <c r="G1330" i="6"/>
  <c r="A1331" i="6" s="1"/>
  <c r="C1330" i="6"/>
  <c r="F1330" i="6"/>
  <c r="B1330" i="6"/>
  <c r="P778" i="1"/>
  <c r="N778" i="1"/>
  <c r="E778" i="1"/>
  <c r="J778" i="1"/>
  <c r="B779" i="1" s="1"/>
  <c r="I778" i="1"/>
  <c r="L778" i="1"/>
  <c r="F778" i="1"/>
  <c r="M778" i="1"/>
  <c r="K778" i="1"/>
  <c r="C778" i="1"/>
  <c r="D778" i="1"/>
  <c r="G778" i="1"/>
  <c r="F1331" i="6" l="1"/>
  <c r="B1331" i="6"/>
  <c r="E1331" i="6"/>
  <c r="D1331" i="6"/>
  <c r="C1331" i="6"/>
  <c r="G1331" i="6"/>
  <c r="A1332" i="6" s="1"/>
  <c r="P779" i="1"/>
  <c r="N779" i="1"/>
  <c r="E779" i="1"/>
  <c r="K779" i="1"/>
  <c r="G779" i="1"/>
  <c r="D779" i="1"/>
  <c r="C779" i="1"/>
  <c r="J779" i="1"/>
  <c r="B780" i="1" s="1"/>
  <c r="I779" i="1"/>
  <c r="F779" i="1"/>
  <c r="L779" i="1"/>
  <c r="M779" i="1"/>
  <c r="G1332" i="6" l="1"/>
  <c r="A1333" i="6" s="1"/>
  <c r="C1332" i="6"/>
  <c r="F1332" i="6"/>
  <c r="B1332" i="6"/>
  <c r="E1332" i="6"/>
  <c r="D1332" i="6"/>
  <c r="P780" i="1"/>
  <c r="N780" i="1"/>
  <c r="J780" i="1"/>
  <c r="B781" i="1" s="1"/>
  <c r="I780" i="1"/>
  <c r="G780" i="1"/>
  <c r="M780" i="1"/>
  <c r="E780" i="1"/>
  <c r="K780" i="1"/>
  <c r="D780" i="1"/>
  <c r="L780" i="1"/>
  <c r="C780" i="1"/>
  <c r="F780" i="1"/>
  <c r="D1333" i="6" l="1"/>
  <c r="G1333" i="6"/>
  <c r="A1334" i="6" s="1"/>
  <c r="C1333" i="6"/>
  <c r="F1333" i="6"/>
  <c r="B1333" i="6"/>
  <c r="E1333" i="6"/>
  <c r="P781" i="1"/>
  <c r="N781" i="1"/>
  <c r="I781" i="1"/>
  <c r="J781" i="1"/>
  <c r="B782" i="1" s="1"/>
  <c r="L781" i="1"/>
  <c r="D781" i="1"/>
  <c r="C781" i="1"/>
  <c r="E781" i="1"/>
  <c r="G781" i="1"/>
  <c r="K781" i="1"/>
  <c r="F781" i="1"/>
  <c r="M781" i="1"/>
  <c r="E1334" i="6" l="1"/>
  <c r="D1334" i="6"/>
  <c r="G1334" i="6"/>
  <c r="A1335" i="6" s="1"/>
  <c r="C1334" i="6"/>
  <c r="F1334" i="6"/>
  <c r="B1334" i="6"/>
  <c r="P782" i="1"/>
  <c r="N782" i="1"/>
  <c r="F782" i="1"/>
  <c r="M782" i="1"/>
  <c r="E782" i="1"/>
  <c r="G782" i="1"/>
  <c r="J782" i="1"/>
  <c r="B783" i="1" s="1"/>
  <c r="I782" i="1"/>
  <c r="D782" i="1"/>
  <c r="C782" i="1"/>
  <c r="K782" i="1"/>
  <c r="L782" i="1"/>
  <c r="F1335" i="6" l="1"/>
  <c r="B1335" i="6"/>
  <c r="E1335" i="6"/>
  <c r="D1335" i="6"/>
  <c r="G1335" i="6"/>
  <c r="A1336" i="6" s="1"/>
  <c r="C1335" i="6"/>
  <c r="P783" i="1"/>
  <c r="N783" i="1"/>
  <c r="E783" i="1"/>
  <c r="J783" i="1"/>
  <c r="B784" i="1" s="1"/>
  <c r="L783" i="1"/>
  <c r="K783" i="1"/>
  <c r="G783" i="1"/>
  <c r="I783" i="1"/>
  <c r="C783" i="1"/>
  <c r="M783" i="1"/>
  <c r="F783" i="1"/>
  <c r="D783" i="1"/>
  <c r="G1336" i="6" l="1"/>
  <c r="A1337" i="6" s="1"/>
  <c r="C1336" i="6"/>
  <c r="F1336" i="6"/>
  <c r="B1336" i="6"/>
  <c r="E1336" i="6"/>
  <c r="D1336" i="6"/>
  <c r="P784" i="1"/>
  <c r="N784" i="1"/>
  <c r="J784" i="1"/>
  <c r="B785" i="1" s="1"/>
  <c r="I784" i="1"/>
  <c r="L784" i="1"/>
  <c r="K784" i="1"/>
  <c r="F784" i="1"/>
  <c r="C784" i="1"/>
  <c r="E784" i="1"/>
  <c r="D784" i="1"/>
  <c r="G784" i="1"/>
  <c r="M784" i="1"/>
  <c r="D1337" i="6" l="1"/>
  <c r="G1337" i="6"/>
  <c r="A1338" i="6" s="1"/>
  <c r="C1337" i="6"/>
  <c r="F1337" i="6"/>
  <c r="B1337" i="6"/>
  <c r="E1337" i="6"/>
  <c r="P785" i="1"/>
  <c r="N785" i="1"/>
  <c r="I785" i="1"/>
  <c r="E785" i="1"/>
  <c r="L785" i="1"/>
  <c r="J785" i="1"/>
  <c r="B786" i="1" s="1"/>
  <c r="D785" i="1"/>
  <c r="C785" i="1"/>
  <c r="M785" i="1"/>
  <c r="G785" i="1"/>
  <c r="K785" i="1"/>
  <c r="F785" i="1"/>
  <c r="E1338" i="6" l="1"/>
  <c r="D1338" i="6"/>
  <c r="G1338" i="6"/>
  <c r="A1339" i="6" s="1"/>
  <c r="C1338" i="6"/>
  <c r="B1338" i="6"/>
  <c r="F1338" i="6"/>
  <c r="P786" i="1"/>
  <c r="N786" i="1"/>
  <c r="I786" i="1"/>
  <c r="F786" i="1"/>
  <c r="M786" i="1"/>
  <c r="D786" i="1"/>
  <c r="E786" i="1"/>
  <c r="L786" i="1"/>
  <c r="K786" i="1"/>
  <c r="G786" i="1"/>
  <c r="J786" i="1"/>
  <c r="B787" i="1" s="1"/>
  <c r="C786" i="1"/>
  <c r="F1339" i="6" l="1"/>
  <c r="B1339" i="6"/>
  <c r="E1339" i="6"/>
  <c r="D1339" i="6"/>
  <c r="G1339" i="6"/>
  <c r="A1340" i="6" s="1"/>
  <c r="C1339" i="6"/>
  <c r="P787" i="1"/>
  <c r="N787" i="1"/>
  <c r="E787" i="1"/>
  <c r="K787" i="1"/>
  <c r="G787" i="1"/>
  <c r="I787" i="1"/>
  <c r="L787" i="1"/>
  <c r="D787" i="1"/>
  <c r="C787" i="1"/>
  <c r="M787" i="1"/>
  <c r="J787" i="1"/>
  <c r="B788" i="1" s="1"/>
  <c r="F787" i="1"/>
  <c r="G1340" i="6" l="1"/>
  <c r="A1341" i="6" s="1"/>
  <c r="C1340" i="6"/>
  <c r="F1340" i="6"/>
  <c r="B1340" i="6"/>
  <c r="E1340" i="6"/>
  <c r="D1340" i="6"/>
  <c r="P788" i="1"/>
  <c r="N788" i="1"/>
  <c r="J788" i="1"/>
  <c r="B789" i="1" s="1"/>
  <c r="L788" i="1"/>
  <c r="E788" i="1"/>
  <c r="D788" i="1"/>
  <c r="I788" i="1"/>
  <c r="G788" i="1"/>
  <c r="K788" i="1"/>
  <c r="C788" i="1"/>
  <c r="M788" i="1"/>
  <c r="F788" i="1"/>
  <c r="D1341" i="6" l="1"/>
  <c r="G1341" i="6"/>
  <c r="A1342" i="6" s="1"/>
  <c r="C1341" i="6"/>
  <c r="F1341" i="6"/>
  <c r="B1341" i="6"/>
  <c r="E1341" i="6"/>
  <c r="P789" i="1"/>
  <c r="N789" i="1"/>
  <c r="I789" i="1"/>
  <c r="L789" i="1"/>
  <c r="D789" i="1"/>
  <c r="C789" i="1"/>
  <c r="K789" i="1"/>
  <c r="G789" i="1"/>
  <c r="E789" i="1"/>
  <c r="J789" i="1"/>
  <c r="B790" i="1" s="1"/>
  <c r="M789" i="1"/>
  <c r="F789" i="1"/>
  <c r="E1342" i="6" l="1"/>
  <c r="D1342" i="6"/>
  <c r="G1342" i="6"/>
  <c r="A1343" i="6" s="1"/>
  <c r="C1342" i="6"/>
  <c r="F1342" i="6"/>
  <c r="B1342" i="6"/>
  <c r="P790" i="1"/>
  <c r="N790" i="1"/>
  <c r="J790" i="1"/>
  <c r="B791" i="1" s="1"/>
  <c r="E790" i="1"/>
  <c r="F790" i="1"/>
  <c r="M790" i="1"/>
  <c r="C790" i="1"/>
  <c r="I790" i="1"/>
  <c r="L790" i="1"/>
  <c r="G790" i="1"/>
  <c r="K790" i="1"/>
  <c r="D790" i="1"/>
  <c r="F1343" i="6" l="1"/>
  <c r="B1343" i="6"/>
  <c r="E1343" i="6"/>
  <c r="D1343" i="6"/>
  <c r="G1343" i="6"/>
  <c r="A1344" i="6" s="1"/>
  <c r="C1343" i="6"/>
  <c r="P791" i="1"/>
  <c r="N791" i="1"/>
  <c r="E791" i="1"/>
  <c r="I791" i="1"/>
  <c r="K791" i="1"/>
  <c r="G791" i="1"/>
  <c r="J791" i="1"/>
  <c r="B792" i="1" s="1"/>
  <c r="L791" i="1"/>
  <c r="F791" i="1"/>
  <c r="M791" i="1"/>
  <c r="D791" i="1"/>
  <c r="C791" i="1"/>
  <c r="G1344" i="6" l="1"/>
  <c r="A1345" i="6" s="1"/>
  <c r="C1344" i="6"/>
  <c r="F1344" i="6"/>
  <c r="B1344" i="6"/>
  <c r="E1344" i="6"/>
  <c r="D1344" i="6"/>
  <c r="P792" i="1"/>
  <c r="N792" i="1"/>
  <c r="J792" i="1"/>
  <c r="B793" i="1" s="1"/>
  <c r="E792" i="1"/>
  <c r="I792" i="1"/>
  <c r="D792" i="1"/>
  <c r="C792" i="1"/>
  <c r="L792" i="1"/>
  <c r="M792" i="1"/>
  <c r="K792" i="1"/>
  <c r="G792" i="1"/>
  <c r="F792" i="1"/>
  <c r="D1345" i="6" l="1"/>
  <c r="G1345" i="6"/>
  <c r="A1346" i="6" s="1"/>
  <c r="C1345" i="6"/>
  <c r="F1345" i="6"/>
  <c r="B1345" i="6"/>
  <c r="E1345" i="6"/>
  <c r="P793" i="1"/>
  <c r="N793" i="1"/>
  <c r="I793" i="1"/>
  <c r="L793" i="1"/>
  <c r="D793" i="1"/>
  <c r="C793" i="1"/>
  <c r="F793" i="1"/>
  <c r="E793" i="1"/>
  <c r="J793" i="1"/>
  <c r="B794" i="1" s="1"/>
  <c r="K793" i="1"/>
  <c r="G793" i="1"/>
  <c r="M793" i="1"/>
  <c r="E1346" i="6" l="1"/>
  <c r="D1346" i="6"/>
  <c r="G1346" i="6"/>
  <c r="A1347" i="6" s="1"/>
  <c r="C1346" i="6"/>
  <c r="F1346" i="6"/>
  <c r="B1346" i="6"/>
  <c r="P794" i="1"/>
  <c r="N794" i="1"/>
  <c r="E794" i="1"/>
  <c r="L794" i="1"/>
  <c r="F794" i="1"/>
  <c r="M794" i="1"/>
  <c r="J794" i="1"/>
  <c r="B795" i="1" s="1"/>
  <c r="I794" i="1"/>
  <c r="K794" i="1"/>
  <c r="D794" i="1"/>
  <c r="C794" i="1"/>
  <c r="G794" i="1"/>
  <c r="F1347" i="6" l="1"/>
  <c r="B1347" i="6"/>
  <c r="E1347" i="6"/>
  <c r="D1347" i="6"/>
  <c r="C1347" i="6"/>
  <c r="G1347" i="6"/>
  <c r="A1348" i="6" s="1"/>
  <c r="P795" i="1"/>
  <c r="N795" i="1"/>
  <c r="E795" i="1"/>
  <c r="K795" i="1"/>
  <c r="G795" i="1"/>
  <c r="D795" i="1"/>
  <c r="C795" i="1"/>
  <c r="J795" i="1"/>
  <c r="B796" i="1" s="1"/>
  <c r="I795" i="1"/>
  <c r="L795" i="1"/>
  <c r="F795" i="1"/>
  <c r="M795" i="1"/>
  <c r="G1348" i="6" l="1"/>
  <c r="A1349" i="6" s="1"/>
  <c r="C1348" i="6"/>
  <c r="F1348" i="6"/>
  <c r="B1348" i="6"/>
  <c r="E1348" i="6"/>
  <c r="D1348" i="6"/>
  <c r="P796" i="1"/>
  <c r="N796" i="1"/>
  <c r="J796" i="1"/>
  <c r="B797" i="1" s="1"/>
  <c r="I796" i="1"/>
  <c r="G796" i="1"/>
  <c r="M796" i="1"/>
  <c r="D796" i="1"/>
  <c r="K796" i="1"/>
  <c r="F796" i="1"/>
  <c r="E796" i="1"/>
  <c r="L796" i="1"/>
  <c r="C796" i="1"/>
  <c r="D1349" i="6" l="1"/>
  <c r="G1349" i="6"/>
  <c r="A1350" i="6" s="1"/>
  <c r="C1349" i="6"/>
  <c r="F1349" i="6"/>
  <c r="B1349" i="6"/>
  <c r="E1349" i="6"/>
  <c r="P797" i="1"/>
  <c r="N797" i="1"/>
  <c r="I797" i="1"/>
  <c r="J797" i="1"/>
  <c r="B798" i="1" s="1"/>
  <c r="L797" i="1"/>
  <c r="E797" i="1"/>
  <c r="D797" i="1"/>
  <c r="C797" i="1"/>
  <c r="M797" i="1"/>
  <c r="K797" i="1"/>
  <c r="F797" i="1"/>
  <c r="G797" i="1"/>
  <c r="E1350" i="6" l="1"/>
  <c r="D1350" i="6"/>
  <c r="G1350" i="6"/>
  <c r="A1351" i="6" s="1"/>
  <c r="C1350" i="6"/>
  <c r="F1350" i="6"/>
  <c r="B1350" i="6"/>
  <c r="P798" i="1"/>
  <c r="N798" i="1"/>
  <c r="F798" i="1"/>
  <c r="M798" i="1"/>
  <c r="E798" i="1"/>
  <c r="L798" i="1"/>
  <c r="G798" i="1"/>
  <c r="J798" i="1"/>
  <c r="B799" i="1" s="1"/>
  <c r="D798" i="1"/>
  <c r="C798" i="1"/>
  <c r="I798" i="1"/>
  <c r="K798" i="1"/>
  <c r="F1351" i="6" l="1"/>
  <c r="B1351" i="6"/>
  <c r="E1351" i="6"/>
  <c r="D1351" i="6"/>
  <c r="G1351" i="6"/>
  <c r="A1352" i="6" s="1"/>
  <c r="C1351" i="6"/>
  <c r="P799" i="1"/>
  <c r="N799" i="1"/>
  <c r="E799" i="1"/>
  <c r="J799" i="1"/>
  <c r="B800" i="1" s="1"/>
  <c r="I799" i="1"/>
  <c r="L799" i="1"/>
  <c r="K799" i="1"/>
  <c r="G799" i="1"/>
  <c r="C799" i="1"/>
  <c r="M799" i="1"/>
  <c r="D799" i="1"/>
  <c r="F799" i="1"/>
  <c r="G1352" i="6" l="1"/>
  <c r="A1353" i="6" s="1"/>
  <c r="C1352" i="6"/>
  <c r="F1352" i="6"/>
  <c r="B1352" i="6"/>
  <c r="E1352" i="6"/>
  <c r="D1352" i="6"/>
  <c r="P800" i="1"/>
  <c r="N800" i="1"/>
  <c r="J800" i="1"/>
  <c r="B801" i="1" s="1"/>
  <c r="K800" i="1"/>
  <c r="F800" i="1"/>
  <c r="C800" i="1"/>
  <c r="I800" i="1"/>
  <c r="L800" i="1"/>
  <c r="G800" i="1"/>
  <c r="E800" i="1"/>
  <c r="D800" i="1"/>
  <c r="M800" i="1"/>
  <c r="D1353" i="6" l="1"/>
  <c r="G1353" i="6"/>
  <c r="A1354" i="6" s="1"/>
  <c r="C1353" i="6"/>
  <c r="F1353" i="6"/>
  <c r="B1353" i="6"/>
  <c r="E1353" i="6"/>
  <c r="P801" i="1"/>
  <c r="N801" i="1"/>
  <c r="I801" i="1"/>
  <c r="E801" i="1"/>
  <c r="L801" i="1"/>
  <c r="D801" i="1"/>
  <c r="C801" i="1"/>
  <c r="M801" i="1"/>
  <c r="J801" i="1"/>
  <c r="B802" i="1" s="1"/>
  <c r="K801" i="1"/>
  <c r="F801" i="1"/>
  <c r="G801" i="1"/>
  <c r="E1354" i="6" l="1"/>
  <c r="D1354" i="6"/>
  <c r="G1354" i="6"/>
  <c r="A1355" i="6" s="1"/>
  <c r="C1354" i="6"/>
  <c r="B1354" i="6"/>
  <c r="F1354" i="6"/>
  <c r="P802" i="1"/>
  <c r="N802" i="1"/>
  <c r="I802" i="1"/>
  <c r="E802" i="1"/>
  <c r="F802" i="1"/>
  <c r="M802" i="1"/>
  <c r="D802" i="1"/>
  <c r="J802" i="1"/>
  <c r="B803" i="1" s="1"/>
  <c r="L802" i="1"/>
  <c r="K802" i="1"/>
  <c r="C802" i="1"/>
  <c r="G802" i="1"/>
  <c r="F1355" i="6" l="1"/>
  <c r="B1355" i="6"/>
  <c r="E1355" i="6"/>
  <c r="D1355" i="6"/>
  <c r="G1355" i="6"/>
  <c r="A1356" i="6" s="1"/>
  <c r="C1355" i="6"/>
  <c r="P803" i="1"/>
  <c r="N803" i="1"/>
  <c r="E803" i="1"/>
  <c r="K803" i="1"/>
  <c r="G803" i="1"/>
  <c r="I803" i="1"/>
  <c r="J803" i="1"/>
  <c r="B804" i="1" s="1"/>
  <c r="L803" i="1"/>
  <c r="D803" i="1"/>
  <c r="F803" i="1"/>
  <c r="C803" i="1"/>
  <c r="M803" i="1"/>
  <c r="G1356" i="6" l="1"/>
  <c r="A1357" i="6" s="1"/>
  <c r="C1356" i="6"/>
  <c r="F1356" i="6"/>
  <c r="B1356" i="6"/>
  <c r="E1356" i="6"/>
  <c r="D1356" i="6"/>
  <c r="P804" i="1"/>
  <c r="N804" i="1"/>
  <c r="J804" i="1"/>
  <c r="B805" i="1" s="1"/>
  <c r="E804" i="1"/>
  <c r="L804" i="1"/>
  <c r="D804" i="1"/>
  <c r="I804" i="1"/>
  <c r="C804" i="1"/>
  <c r="M804" i="1"/>
  <c r="G804" i="1"/>
  <c r="K804" i="1"/>
  <c r="F804" i="1"/>
  <c r="D1357" i="6" l="1"/>
  <c r="G1357" i="6"/>
  <c r="A1358" i="6" s="1"/>
  <c r="C1357" i="6"/>
  <c r="F1357" i="6"/>
  <c r="B1357" i="6"/>
  <c r="E1357" i="6"/>
  <c r="P805" i="1"/>
  <c r="N805" i="1"/>
  <c r="I805" i="1"/>
  <c r="L805" i="1"/>
  <c r="D805" i="1"/>
  <c r="C805" i="1"/>
  <c r="K805" i="1"/>
  <c r="G805" i="1"/>
  <c r="E805" i="1"/>
  <c r="F805" i="1"/>
  <c r="M805" i="1"/>
  <c r="J805" i="1"/>
  <c r="B806" i="1" s="1"/>
  <c r="E1358" i="6" l="1"/>
  <c r="D1358" i="6"/>
  <c r="G1358" i="6"/>
  <c r="A1359" i="6" s="1"/>
  <c r="C1358" i="6"/>
  <c r="F1358" i="6"/>
  <c r="B1358" i="6"/>
  <c r="P806" i="1"/>
  <c r="N806" i="1"/>
  <c r="J806" i="1"/>
  <c r="B807" i="1" s="1"/>
  <c r="I806" i="1"/>
  <c r="F806" i="1"/>
  <c r="M806" i="1"/>
  <c r="L806" i="1"/>
  <c r="C806" i="1"/>
  <c r="E806" i="1"/>
  <c r="D806" i="1"/>
  <c r="K806" i="1"/>
  <c r="G806" i="1"/>
  <c r="F1359" i="6" l="1"/>
  <c r="B1359" i="6"/>
  <c r="E1359" i="6"/>
  <c r="D1359" i="6"/>
  <c r="G1359" i="6"/>
  <c r="A1360" i="6" s="1"/>
  <c r="C1359" i="6"/>
  <c r="P807" i="1"/>
  <c r="N807" i="1"/>
  <c r="E807" i="1"/>
  <c r="I807" i="1"/>
  <c r="K807" i="1"/>
  <c r="G807" i="1"/>
  <c r="J807" i="1"/>
  <c r="B808" i="1" s="1"/>
  <c r="F807" i="1"/>
  <c r="M807" i="1"/>
  <c r="C807" i="1"/>
  <c r="L807" i="1"/>
  <c r="D807" i="1"/>
  <c r="G1360" i="6" l="1"/>
  <c r="A1361" i="6" s="1"/>
  <c r="C1360" i="6"/>
  <c r="F1360" i="6"/>
  <c r="B1360" i="6"/>
  <c r="E1360" i="6"/>
  <c r="D1360" i="6"/>
  <c r="P808" i="1"/>
  <c r="N808" i="1"/>
  <c r="J808" i="1"/>
  <c r="B809" i="1" s="1"/>
  <c r="E808" i="1"/>
  <c r="I808" i="1"/>
  <c r="K808" i="1"/>
  <c r="D808" i="1"/>
  <c r="F808" i="1"/>
  <c r="L808" i="1"/>
  <c r="C808" i="1"/>
  <c r="M808" i="1"/>
  <c r="G808" i="1"/>
  <c r="G1361" i="6" l="1"/>
  <c r="A1362" i="6" s="1"/>
  <c r="D1361" i="6"/>
  <c r="C1361" i="6"/>
  <c r="F1361" i="6"/>
  <c r="B1361" i="6"/>
  <c r="E1361" i="6"/>
  <c r="P809" i="1"/>
  <c r="N809" i="1"/>
  <c r="I809" i="1"/>
  <c r="L809" i="1"/>
  <c r="E809" i="1"/>
  <c r="D809" i="1"/>
  <c r="C809" i="1"/>
  <c r="F809" i="1"/>
  <c r="J809" i="1"/>
  <c r="B810" i="1" s="1"/>
  <c r="K809" i="1"/>
  <c r="G809" i="1"/>
  <c r="M809" i="1"/>
  <c r="E1362" i="6" l="1"/>
  <c r="D1362" i="6"/>
  <c r="C1362" i="6"/>
  <c r="B1362" i="6"/>
  <c r="G1362" i="6"/>
  <c r="A1363" i="6" s="1"/>
  <c r="F1362" i="6"/>
  <c r="P810" i="1"/>
  <c r="N810" i="1"/>
  <c r="E810" i="1"/>
  <c r="L810" i="1"/>
  <c r="F810" i="1"/>
  <c r="M810" i="1"/>
  <c r="J810" i="1"/>
  <c r="B811" i="1" s="1"/>
  <c r="K810" i="1"/>
  <c r="D810" i="1"/>
  <c r="G810" i="1"/>
  <c r="C810" i="1"/>
  <c r="I810" i="1"/>
  <c r="F1363" i="6" l="1"/>
  <c r="B1363" i="6"/>
  <c r="E1363" i="6"/>
  <c r="D1363" i="6"/>
  <c r="C1363" i="6"/>
  <c r="G1363" i="6"/>
  <c r="A1364" i="6" s="1"/>
  <c r="P811" i="1"/>
  <c r="N811" i="1"/>
  <c r="E811" i="1"/>
  <c r="J811" i="1"/>
  <c r="B812" i="1" s="1"/>
  <c r="K811" i="1"/>
  <c r="G811" i="1"/>
  <c r="I811" i="1"/>
  <c r="D811" i="1"/>
  <c r="C811" i="1"/>
  <c r="L811" i="1"/>
  <c r="M811" i="1"/>
  <c r="F811" i="1"/>
  <c r="G1364" i="6" l="1"/>
  <c r="A1365" i="6" s="1"/>
  <c r="C1364" i="6"/>
  <c r="F1364" i="6"/>
  <c r="B1364" i="6"/>
  <c r="E1364" i="6"/>
  <c r="D1364" i="6"/>
  <c r="P812" i="1"/>
  <c r="N812" i="1"/>
  <c r="J812" i="1"/>
  <c r="B813" i="1" s="1"/>
  <c r="I812" i="1"/>
  <c r="L812" i="1"/>
  <c r="G812" i="1"/>
  <c r="M812" i="1"/>
  <c r="F812" i="1"/>
  <c r="C812" i="1"/>
  <c r="E812" i="1"/>
  <c r="D812" i="1"/>
  <c r="K812" i="1"/>
  <c r="E1365" i="6" l="1"/>
  <c r="D1365" i="6"/>
  <c r="G1365" i="6"/>
  <c r="A1366" i="6" s="1"/>
  <c r="C1365" i="6"/>
  <c r="F1365" i="6"/>
  <c r="B1365" i="6"/>
  <c r="P813" i="1"/>
  <c r="N813" i="1"/>
  <c r="I813" i="1"/>
  <c r="J813" i="1"/>
  <c r="B814" i="1" s="1"/>
  <c r="L813" i="1"/>
  <c r="D813" i="1"/>
  <c r="C813" i="1"/>
  <c r="E813" i="1"/>
  <c r="F813" i="1"/>
  <c r="M813" i="1"/>
  <c r="K813" i="1"/>
  <c r="G813" i="1"/>
  <c r="F1366" i="6" l="1"/>
  <c r="B1366" i="6"/>
  <c r="E1366" i="6"/>
  <c r="D1366" i="6"/>
  <c r="G1366" i="6"/>
  <c r="A1367" i="6" s="1"/>
  <c r="C1366" i="6"/>
  <c r="P814" i="1"/>
  <c r="N814" i="1"/>
  <c r="E814" i="1"/>
  <c r="I814" i="1"/>
  <c r="F814" i="1"/>
  <c r="M814" i="1"/>
  <c r="G814" i="1"/>
  <c r="J814" i="1"/>
  <c r="B815" i="1" s="1"/>
  <c r="L814" i="1"/>
  <c r="K814" i="1"/>
  <c r="C814" i="1"/>
  <c r="D814" i="1"/>
  <c r="G1367" i="6" l="1"/>
  <c r="A1368" i="6" s="1"/>
  <c r="C1367" i="6"/>
  <c r="F1367" i="6"/>
  <c r="B1367" i="6"/>
  <c r="E1367" i="6"/>
  <c r="D1367" i="6"/>
  <c r="P815" i="1"/>
  <c r="N815" i="1"/>
  <c r="E815" i="1"/>
  <c r="J815" i="1"/>
  <c r="B816" i="1" s="1"/>
  <c r="L815" i="1"/>
  <c r="K815" i="1"/>
  <c r="G815" i="1"/>
  <c r="I815" i="1"/>
  <c r="D815" i="1"/>
  <c r="F815" i="1"/>
  <c r="C815" i="1"/>
  <c r="M815" i="1"/>
  <c r="D1368" i="6" l="1"/>
  <c r="G1368" i="6"/>
  <c r="A1369" i="6" s="1"/>
  <c r="C1368" i="6"/>
  <c r="F1368" i="6"/>
  <c r="B1368" i="6"/>
  <c r="E1368" i="6"/>
  <c r="P816" i="1"/>
  <c r="N816" i="1"/>
  <c r="J816" i="1"/>
  <c r="B817" i="1" s="1"/>
  <c r="E816" i="1"/>
  <c r="K816" i="1"/>
  <c r="F816" i="1"/>
  <c r="C816" i="1"/>
  <c r="I816" i="1"/>
  <c r="L816" i="1"/>
  <c r="D816" i="1"/>
  <c r="M816" i="1"/>
  <c r="G816" i="1"/>
  <c r="E1369" i="6" l="1"/>
  <c r="D1369" i="6"/>
  <c r="G1369" i="6"/>
  <c r="A1370" i="6" s="1"/>
  <c r="C1369" i="6"/>
  <c r="B1369" i="6"/>
  <c r="F1369" i="6"/>
  <c r="P817" i="1"/>
  <c r="N817" i="1"/>
  <c r="I817" i="1"/>
  <c r="E817" i="1"/>
  <c r="L817" i="1"/>
  <c r="D817" i="1"/>
  <c r="C817" i="1"/>
  <c r="M817" i="1"/>
  <c r="J817" i="1"/>
  <c r="B818" i="1" s="1"/>
  <c r="F817" i="1"/>
  <c r="G817" i="1"/>
  <c r="K817" i="1"/>
  <c r="F1370" i="6" l="1"/>
  <c r="B1370" i="6"/>
  <c r="E1370" i="6"/>
  <c r="D1370" i="6"/>
  <c r="G1370" i="6"/>
  <c r="A1371" i="6" s="1"/>
  <c r="C1370" i="6"/>
  <c r="P818" i="1"/>
  <c r="N818" i="1"/>
  <c r="I818" i="1"/>
  <c r="J818" i="1"/>
  <c r="B819" i="1" s="1"/>
  <c r="F818" i="1"/>
  <c r="M818" i="1"/>
  <c r="D818" i="1"/>
  <c r="E818" i="1"/>
  <c r="L818" i="1"/>
  <c r="C818" i="1"/>
  <c r="K818" i="1"/>
  <c r="G818" i="1"/>
  <c r="G1371" i="6" l="1"/>
  <c r="A1372" i="6" s="1"/>
  <c r="C1371" i="6"/>
  <c r="F1371" i="6"/>
  <c r="B1371" i="6"/>
  <c r="E1371" i="6"/>
  <c r="D1371" i="6"/>
  <c r="P819" i="1"/>
  <c r="N819" i="1"/>
  <c r="E819" i="1"/>
  <c r="K819" i="1"/>
  <c r="G819" i="1"/>
  <c r="L819" i="1"/>
  <c r="I819" i="1"/>
  <c r="F819" i="1"/>
  <c r="C819" i="1"/>
  <c r="M819" i="1"/>
  <c r="D819" i="1"/>
  <c r="J819" i="1"/>
  <c r="B820" i="1" s="1"/>
  <c r="D1372" i="6" l="1"/>
  <c r="G1372" i="6"/>
  <c r="A1373" i="6" s="1"/>
  <c r="C1372" i="6"/>
  <c r="F1372" i="6"/>
  <c r="B1372" i="6"/>
  <c r="E1372" i="6"/>
  <c r="P820" i="1"/>
  <c r="N820" i="1"/>
  <c r="J820" i="1"/>
  <c r="B821" i="1" s="1"/>
  <c r="I820" i="1"/>
  <c r="L820" i="1"/>
  <c r="D820" i="1"/>
  <c r="E820" i="1"/>
  <c r="F820" i="1"/>
  <c r="C820" i="1"/>
  <c r="M820" i="1"/>
  <c r="K820" i="1"/>
  <c r="G820" i="1"/>
  <c r="E1373" i="6" l="1"/>
  <c r="D1373" i="6"/>
  <c r="G1373" i="6"/>
  <c r="A1374" i="6" s="1"/>
  <c r="C1373" i="6"/>
  <c r="F1373" i="6"/>
  <c r="B1373" i="6"/>
  <c r="P821" i="1"/>
  <c r="N821" i="1"/>
  <c r="I821" i="1"/>
  <c r="L821" i="1"/>
  <c r="E821" i="1"/>
  <c r="D821" i="1"/>
  <c r="C821" i="1"/>
  <c r="K821" i="1"/>
  <c r="G821" i="1"/>
  <c r="J821" i="1"/>
  <c r="B822" i="1" s="1"/>
  <c r="F821" i="1"/>
  <c r="M821" i="1"/>
  <c r="F1374" i="6" l="1"/>
  <c r="B1374" i="6"/>
  <c r="E1374" i="6"/>
  <c r="D1374" i="6"/>
  <c r="G1374" i="6"/>
  <c r="A1375" i="6" s="1"/>
  <c r="C1374" i="6"/>
  <c r="P822" i="1"/>
  <c r="N822" i="1"/>
  <c r="J822" i="1"/>
  <c r="B823" i="1" s="1"/>
  <c r="F822" i="1"/>
  <c r="M822" i="1"/>
  <c r="I822" i="1"/>
  <c r="C822" i="1"/>
  <c r="E822" i="1"/>
  <c r="K822" i="1"/>
  <c r="D822" i="1"/>
  <c r="G822" i="1"/>
  <c r="L822" i="1"/>
  <c r="G1375" i="6" l="1"/>
  <c r="A1376" i="6" s="1"/>
  <c r="C1375" i="6"/>
  <c r="F1375" i="6"/>
  <c r="B1375" i="6"/>
  <c r="E1375" i="6"/>
  <c r="D1375" i="6"/>
  <c r="P823" i="1"/>
  <c r="N823" i="1"/>
  <c r="E823" i="1"/>
  <c r="I823" i="1"/>
  <c r="J823" i="1"/>
  <c r="B824" i="1" s="1"/>
  <c r="K823" i="1"/>
  <c r="G823" i="1"/>
  <c r="F823" i="1"/>
  <c r="M823" i="1"/>
  <c r="L823" i="1"/>
  <c r="C823" i="1"/>
  <c r="D823" i="1"/>
  <c r="D1376" i="6" l="1"/>
  <c r="G1376" i="6"/>
  <c r="A1377" i="6" s="1"/>
  <c r="C1376" i="6"/>
  <c r="F1376" i="6"/>
  <c r="B1376" i="6"/>
  <c r="E1376" i="6"/>
  <c r="P824" i="1"/>
  <c r="N824" i="1"/>
  <c r="J824" i="1"/>
  <c r="B825" i="1" s="1"/>
  <c r="E824" i="1"/>
  <c r="I824" i="1"/>
  <c r="L824" i="1"/>
  <c r="F824" i="1"/>
  <c r="K824" i="1"/>
  <c r="G824" i="1"/>
  <c r="D824" i="1"/>
  <c r="M824" i="1"/>
  <c r="C824" i="1"/>
  <c r="E1377" i="6" l="1"/>
  <c r="D1377" i="6"/>
  <c r="G1377" i="6"/>
  <c r="A1378" i="6" s="1"/>
  <c r="C1377" i="6"/>
  <c r="F1377" i="6"/>
  <c r="B1377" i="6"/>
  <c r="P825" i="1"/>
  <c r="N825" i="1"/>
  <c r="I825" i="1"/>
  <c r="L825" i="1"/>
  <c r="J825" i="1"/>
  <c r="B826" i="1" s="1"/>
  <c r="D825" i="1"/>
  <c r="C825" i="1"/>
  <c r="F825" i="1"/>
  <c r="E825" i="1"/>
  <c r="M825" i="1"/>
  <c r="K825" i="1"/>
  <c r="G825" i="1"/>
  <c r="F1378" i="6" l="1"/>
  <c r="B1378" i="6"/>
  <c r="E1378" i="6"/>
  <c r="D1378" i="6"/>
  <c r="C1378" i="6"/>
  <c r="G1378" i="6"/>
  <c r="A1379" i="6" s="1"/>
  <c r="P826" i="1"/>
  <c r="N826" i="1"/>
  <c r="E826" i="1"/>
  <c r="L826" i="1"/>
  <c r="F826" i="1"/>
  <c r="M826" i="1"/>
  <c r="J826" i="1"/>
  <c r="B827" i="1" s="1"/>
  <c r="K826" i="1"/>
  <c r="G826" i="1"/>
  <c r="C826" i="1"/>
  <c r="I826" i="1"/>
  <c r="D826" i="1"/>
  <c r="G1379" i="6" l="1"/>
  <c r="A1380" i="6" s="1"/>
  <c r="C1379" i="6"/>
  <c r="F1379" i="6"/>
  <c r="B1379" i="6"/>
  <c r="E1379" i="6"/>
  <c r="D1379" i="6"/>
  <c r="P827" i="1"/>
  <c r="N827" i="1"/>
  <c r="E827" i="1"/>
  <c r="I827" i="1"/>
  <c r="K827" i="1"/>
  <c r="G827" i="1"/>
  <c r="L827" i="1"/>
  <c r="D827" i="1"/>
  <c r="C827" i="1"/>
  <c r="J827" i="1"/>
  <c r="B828" i="1" s="1"/>
  <c r="F827" i="1"/>
  <c r="M827" i="1"/>
  <c r="D1380" i="6" l="1"/>
  <c r="G1380" i="6"/>
  <c r="A1381" i="6" s="1"/>
  <c r="C1380" i="6"/>
  <c r="F1380" i="6"/>
  <c r="B1380" i="6"/>
  <c r="E1380" i="6"/>
  <c r="P828" i="1"/>
  <c r="N828" i="1"/>
  <c r="J828" i="1"/>
  <c r="B829" i="1" s="1"/>
  <c r="I828" i="1"/>
  <c r="E828" i="1"/>
  <c r="G828" i="1"/>
  <c r="M828" i="1"/>
  <c r="L828" i="1"/>
  <c r="C828" i="1"/>
  <c r="F828" i="1"/>
  <c r="K828" i="1"/>
  <c r="D828" i="1"/>
  <c r="E1381" i="6" l="1"/>
  <c r="D1381" i="6"/>
  <c r="G1381" i="6"/>
  <c r="A1382" i="6" s="1"/>
  <c r="C1381" i="6"/>
  <c r="F1381" i="6"/>
  <c r="B1381" i="6"/>
  <c r="P829" i="1"/>
  <c r="N829" i="1"/>
  <c r="I829" i="1"/>
  <c r="J829" i="1"/>
  <c r="B830" i="1" s="1"/>
  <c r="L829" i="1"/>
  <c r="D829" i="1"/>
  <c r="C829" i="1"/>
  <c r="E829" i="1"/>
  <c r="K829" i="1"/>
  <c r="F829" i="1"/>
  <c r="G829" i="1"/>
  <c r="M829" i="1"/>
  <c r="F1382" i="6" l="1"/>
  <c r="B1382" i="6"/>
  <c r="E1382" i="6"/>
  <c r="D1382" i="6"/>
  <c r="G1382" i="6"/>
  <c r="A1383" i="6" s="1"/>
  <c r="C1382" i="6"/>
  <c r="P830" i="1"/>
  <c r="N830" i="1"/>
  <c r="J830" i="1"/>
  <c r="B831" i="1" s="1"/>
  <c r="F830" i="1"/>
  <c r="M830" i="1"/>
  <c r="G830" i="1"/>
  <c r="E830" i="1"/>
  <c r="I830" i="1"/>
  <c r="K830" i="1"/>
  <c r="L830" i="1"/>
  <c r="C830" i="1"/>
  <c r="D830" i="1"/>
  <c r="G1383" i="6" l="1"/>
  <c r="A1384" i="6" s="1"/>
  <c r="C1383" i="6"/>
  <c r="F1383" i="6"/>
  <c r="B1383" i="6"/>
  <c r="E1383" i="6"/>
  <c r="D1383" i="6"/>
  <c r="P831" i="1"/>
  <c r="N831" i="1"/>
  <c r="E831" i="1"/>
  <c r="J831" i="1"/>
  <c r="B832" i="1" s="1"/>
  <c r="L831" i="1"/>
  <c r="K831" i="1"/>
  <c r="G831" i="1"/>
  <c r="I831" i="1"/>
  <c r="F831" i="1"/>
  <c r="D831" i="1"/>
  <c r="C831" i="1"/>
  <c r="M831" i="1"/>
  <c r="D1384" i="6" l="1"/>
  <c r="G1384" i="6"/>
  <c r="A1385" i="6" s="1"/>
  <c r="C1384" i="6"/>
  <c r="F1384" i="6"/>
  <c r="B1384" i="6"/>
  <c r="E1384" i="6"/>
  <c r="P832" i="1"/>
  <c r="N832" i="1"/>
  <c r="J832" i="1"/>
  <c r="B833" i="1" s="1"/>
  <c r="E832" i="1"/>
  <c r="K832" i="1"/>
  <c r="F832" i="1"/>
  <c r="C832" i="1"/>
  <c r="I832" i="1"/>
  <c r="L832" i="1"/>
  <c r="M832" i="1"/>
  <c r="D832" i="1"/>
  <c r="G832" i="1"/>
  <c r="E1385" i="6" l="1"/>
  <c r="D1385" i="6"/>
  <c r="G1385" i="6"/>
  <c r="A1386" i="6" s="1"/>
  <c r="C1385" i="6"/>
  <c r="B1385" i="6"/>
  <c r="F1385" i="6"/>
  <c r="P833" i="1"/>
  <c r="N833" i="1"/>
  <c r="I833" i="1"/>
  <c r="E833" i="1"/>
  <c r="L833" i="1"/>
  <c r="D833" i="1"/>
  <c r="C833" i="1"/>
  <c r="M833" i="1"/>
  <c r="J833" i="1"/>
  <c r="B834" i="1" s="1"/>
  <c r="G833" i="1"/>
  <c r="F833" i="1"/>
  <c r="K833" i="1"/>
  <c r="F1386" i="6" l="1"/>
  <c r="B1386" i="6"/>
  <c r="E1386" i="6"/>
  <c r="D1386" i="6"/>
  <c r="G1386" i="6"/>
  <c r="A1387" i="6" s="1"/>
  <c r="C1386" i="6"/>
  <c r="P834" i="1"/>
  <c r="N834" i="1"/>
  <c r="I834" i="1"/>
  <c r="F834" i="1"/>
  <c r="M834" i="1"/>
  <c r="L834" i="1"/>
  <c r="D834" i="1"/>
  <c r="J834" i="1"/>
  <c r="B835" i="1" s="1"/>
  <c r="C834" i="1"/>
  <c r="G834" i="1"/>
  <c r="K834" i="1"/>
  <c r="E834" i="1"/>
  <c r="G1387" i="6" l="1"/>
  <c r="A1388" i="6" s="1"/>
  <c r="C1387" i="6"/>
  <c r="F1387" i="6"/>
  <c r="B1387" i="6"/>
  <c r="E1387" i="6"/>
  <c r="D1387" i="6"/>
  <c r="P835" i="1"/>
  <c r="N835" i="1"/>
  <c r="E835" i="1"/>
  <c r="J835" i="1"/>
  <c r="B836" i="1" s="1"/>
  <c r="I835" i="1"/>
  <c r="K835" i="1"/>
  <c r="G835" i="1"/>
  <c r="C835" i="1"/>
  <c r="M835" i="1"/>
  <c r="L835" i="1"/>
  <c r="D835" i="1"/>
  <c r="F835" i="1"/>
  <c r="D1388" i="6" l="1"/>
  <c r="G1388" i="6"/>
  <c r="A1389" i="6" s="1"/>
  <c r="C1388" i="6"/>
  <c r="F1388" i="6"/>
  <c r="B1388" i="6"/>
  <c r="E1388" i="6"/>
  <c r="P836" i="1"/>
  <c r="N836" i="1"/>
  <c r="J836" i="1"/>
  <c r="B837" i="1" s="1"/>
  <c r="L836" i="1"/>
  <c r="D836" i="1"/>
  <c r="E836" i="1"/>
  <c r="K836" i="1"/>
  <c r="F836" i="1"/>
  <c r="I836" i="1"/>
  <c r="G836" i="1"/>
  <c r="C836" i="1"/>
  <c r="M836" i="1"/>
  <c r="E1389" i="6" l="1"/>
  <c r="D1389" i="6"/>
  <c r="G1389" i="6"/>
  <c r="A1390" i="6" s="1"/>
  <c r="C1389" i="6"/>
  <c r="F1389" i="6"/>
  <c r="B1389" i="6"/>
  <c r="P837" i="1"/>
  <c r="N837" i="1"/>
  <c r="I837" i="1"/>
  <c r="L837" i="1"/>
  <c r="J837" i="1"/>
  <c r="B838" i="1" s="1"/>
  <c r="D837" i="1"/>
  <c r="C837" i="1"/>
  <c r="K837" i="1"/>
  <c r="G837" i="1"/>
  <c r="E837" i="1"/>
  <c r="F837" i="1"/>
  <c r="M837" i="1"/>
  <c r="F1390" i="6" l="1"/>
  <c r="B1390" i="6"/>
  <c r="E1390" i="6"/>
  <c r="D1390" i="6"/>
  <c r="G1390" i="6"/>
  <c r="A1391" i="6" s="1"/>
  <c r="C1390" i="6"/>
  <c r="P838" i="1"/>
  <c r="N838" i="1"/>
  <c r="J838" i="1"/>
  <c r="B839" i="1" s="1"/>
  <c r="F838" i="1"/>
  <c r="M838" i="1"/>
  <c r="C838" i="1"/>
  <c r="I838" i="1"/>
  <c r="E838" i="1"/>
  <c r="L838" i="1"/>
  <c r="G838" i="1"/>
  <c r="K838" i="1"/>
  <c r="D838" i="1"/>
  <c r="G1391" i="6" l="1"/>
  <c r="A1392" i="6" s="1"/>
  <c r="C1391" i="6"/>
  <c r="F1391" i="6"/>
  <c r="B1391" i="6"/>
  <c r="E1391" i="6"/>
  <c r="D1391" i="6"/>
  <c r="P839" i="1"/>
  <c r="N839" i="1"/>
  <c r="E839" i="1"/>
  <c r="I839" i="1"/>
  <c r="K839" i="1"/>
  <c r="G839" i="1"/>
  <c r="F839" i="1"/>
  <c r="M839" i="1"/>
  <c r="J839" i="1"/>
  <c r="B840" i="1" s="1"/>
  <c r="L839" i="1"/>
  <c r="D839" i="1"/>
  <c r="C839" i="1"/>
  <c r="D1392" i="6" l="1"/>
  <c r="G1392" i="6"/>
  <c r="A1393" i="6" s="1"/>
  <c r="C1392" i="6"/>
  <c r="F1392" i="6"/>
  <c r="B1392" i="6"/>
  <c r="E1392" i="6"/>
  <c r="P840" i="1"/>
  <c r="N840" i="1"/>
  <c r="J840" i="1"/>
  <c r="B841" i="1" s="1"/>
  <c r="E840" i="1"/>
  <c r="I840" i="1"/>
  <c r="L840" i="1"/>
  <c r="G840" i="1"/>
  <c r="C840" i="1"/>
  <c r="M840" i="1"/>
  <c r="F840" i="1"/>
  <c r="K840" i="1"/>
  <c r="D840" i="1"/>
  <c r="E1393" i="6" l="1"/>
  <c r="D1393" i="6"/>
  <c r="G1393" i="6"/>
  <c r="A1394" i="6" s="1"/>
  <c r="C1393" i="6"/>
  <c r="F1393" i="6"/>
  <c r="B1393" i="6"/>
  <c r="P841" i="1"/>
  <c r="N841" i="1"/>
  <c r="I841" i="1"/>
  <c r="L841" i="1"/>
  <c r="D841" i="1"/>
  <c r="C841" i="1"/>
  <c r="J841" i="1"/>
  <c r="B842" i="1" s="1"/>
  <c r="F841" i="1"/>
  <c r="E841" i="1"/>
  <c r="M841" i="1"/>
  <c r="G841" i="1"/>
  <c r="K841" i="1"/>
  <c r="F1394" i="6" l="1"/>
  <c r="B1394" i="6"/>
  <c r="E1394" i="6"/>
  <c r="D1394" i="6"/>
  <c r="C1394" i="6"/>
  <c r="G1394" i="6"/>
  <c r="A1395" i="6" s="1"/>
  <c r="P842" i="1"/>
  <c r="N842" i="1"/>
  <c r="E842" i="1"/>
  <c r="J842" i="1"/>
  <c r="B843" i="1" s="1"/>
  <c r="I842" i="1"/>
  <c r="L842" i="1"/>
  <c r="F842" i="1"/>
  <c r="M842" i="1"/>
  <c r="K842" i="1"/>
  <c r="C842" i="1"/>
  <c r="G842" i="1"/>
  <c r="D842" i="1"/>
  <c r="G1395" i="6" l="1"/>
  <c r="A1396" i="6" s="1"/>
  <c r="C1395" i="6"/>
  <c r="F1395" i="6"/>
  <c r="B1395" i="6"/>
  <c r="E1395" i="6"/>
  <c r="D1395" i="6"/>
  <c r="P843" i="1"/>
  <c r="N843" i="1"/>
  <c r="E843" i="1"/>
  <c r="K843" i="1"/>
  <c r="G843" i="1"/>
  <c r="D843" i="1"/>
  <c r="C843" i="1"/>
  <c r="I843" i="1"/>
  <c r="L843" i="1"/>
  <c r="F843" i="1"/>
  <c r="J843" i="1"/>
  <c r="B844" i="1" s="1"/>
  <c r="M843" i="1"/>
  <c r="D1396" i="6" l="1"/>
  <c r="G1396" i="6"/>
  <c r="A1397" i="6" s="1"/>
  <c r="C1396" i="6"/>
  <c r="F1396" i="6"/>
  <c r="B1396" i="6"/>
  <c r="E1396" i="6"/>
  <c r="P844" i="1"/>
  <c r="N844" i="1"/>
  <c r="J844" i="1"/>
  <c r="B845" i="1" s="1"/>
  <c r="I844" i="1"/>
  <c r="G844" i="1"/>
  <c r="M844" i="1"/>
  <c r="K844" i="1"/>
  <c r="D844" i="1"/>
  <c r="E844" i="1"/>
  <c r="L844" i="1"/>
  <c r="C844" i="1"/>
  <c r="F844" i="1"/>
  <c r="E1397" i="6" l="1"/>
  <c r="D1397" i="6"/>
  <c r="G1397" i="6"/>
  <c r="A1398" i="6" s="1"/>
  <c r="C1397" i="6"/>
  <c r="F1397" i="6"/>
  <c r="B1397" i="6"/>
  <c r="P845" i="1"/>
  <c r="N845" i="1"/>
  <c r="I845" i="1"/>
  <c r="J845" i="1"/>
  <c r="B846" i="1" s="1"/>
  <c r="L845" i="1"/>
  <c r="D845" i="1"/>
  <c r="C845" i="1"/>
  <c r="E845" i="1"/>
  <c r="G845" i="1"/>
  <c r="K845" i="1"/>
  <c r="M845" i="1"/>
  <c r="F845" i="1"/>
  <c r="F1398" i="6" l="1"/>
  <c r="B1398" i="6"/>
  <c r="E1398" i="6"/>
  <c r="D1398" i="6"/>
  <c r="G1398" i="6"/>
  <c r="A1399" i="6" s="1"/>
  <c r="C1398" i="6"/>
  <c r="P846" i="1"/>
  <c r="N846" i="1"/>
  <c r="F846" i="1"/>
  <c r="M846" i="1"/>
  <c r="G846" i="1"/>
  <c r="E846" i="1"/>
  <c r="J846" i="1"/>
  <c r="B847" i="1" s="1"/>
  <c r="D846" i="1"/>
  <c r="L846" i="1"/>
  <c r="C846" i="1"/>
  <c r="I846" i="1"/>
  <c r="K846" i="1"/>
  <c r="G1399" i="6" l="1"/>
  <c r="A1400" i="6" s="1"/>
  <c r="C1399" i="6"/>
  <c r="F1399" i="6"/>
  <c r="B1399" i="6"/>
  <c r="E1399" i="6"/>
  <c r="D1399" i="6"/>
  <c r="P847" i="1"/>
  <c r="N847" i="1"/>
  <c r="E847" i="1"/>
  <c r="J847" i="1"/>
  <c r="B848" i="1" s="1"/>
  <c r="L847" i="1"/>
  <c r="K847" i="1"/>
  <c r="G847" i="1"/>
  <c r="I847" i="1"/>
  <c r="C847" i="1"/>
  <c r="M847" i="1"/>
  <c r="F847" i="1"/>
  <c r="D847" i="1"/>
  <c r="D1400" i="6" l="1"/>
  <c r="G1400" i="6"/>
  <c r="A1401" i="6" s="1"/>
  <c r="C1400" i="6"/>
  <c r="F1400" i="6"/>
  <c r="B1400" i="6"/>
  <c r="E1400" i="6"/>
  <c r="P848" i="1"/>
  <c r="N848" i="1"/>
  <c r="J848" i="1"/>
  <c r="B849" i="1" s="1"/>
  <c r="I848" i="1"/>
  <c r="E848" i="1"/>
  <c r="L848" i="1"/>
  <c r="K848" i="1"/>
  <c r="F848" i="1"/>
  <c r="C848" i="1"/>
  <c r="D848" i="1"/>
  <c r="G848" i="1"/>
  <c r="M848" i="1"/>
  <c r="E1401" i="6" l="1"/>
  <c r="D1401" i="6"/>
  <c r="G1401" i="6"/>
  <c r="A1402" i="6" s="1"/>
  <c r="C1401" i="6"/>
  <c r="B1401" i="6"/>
  <c r="F1401" i="6"/>
  <c r="P849" i="1"/>
  <c r="N849" i="1"/>
  <c r="I849" i="1"/>
  <c r="E849" i="1"/>
  <c r="L849" i="1"/>
  <c r="J849" i="1"/>
  <c r="B850" i="1" s="1"/>
  <c r="D849" i="1"/>
  <c r="C849" i="1"/>
  <c r="M849" i="1"/>
  <c r="K849" i="1"/>
  <c r="G849" i="1"/>
  <c r="F849" i="1"/>
  <c r="F1402" i="6" l="1"/>
  <c r="B1402" i="6"/>
  <c r="E1402" i="6"/>
  <c r="D1402" i="6"/>
  <c r="G1402" i="6"/>
  <c r="A1403" i="6" s="1"/>
  <c r="C1402" i="6"/>
  <c r="P850" i="1"/>
  <c r="N850" i="1"/>
  <c r="I850" i="1"/>
  <c r="F850" i="1"/>
  <c r="M850" i="1"/>
  <c r="D850" i="1"/>
  <c r="E850" i="1"/>
  <c r="L850" i="1"/>
  <c r="K850" i="1"/>
  <c r="G850" i="1"/>
  <c r="C850" i="1"/>
  <c r="J850" i="1"/>
  <c r="B851" i="1" s="1"/>
  <c r="G1403" i="6" l="1"/>
  <c r="A1404" i="6" s="1"/>
  <c r="C1403" i="6"/>
  <c r="F1403" i="6"/>
  <c r="B1403" i="6"/>
  <c r="E1403" i="6"/>
  <c r="D1403" i="6"/>
  <c r="P851" i="1"/>
  <c r="N851" i="1"/>
  <c r="E851" i="1"/>
  <c r="K851" i="1"/>
  <c r="G851" i="1"/>
  <c r="J851" i="1"/>
  <c r="B852" i="1" s="1"/>
  <c r="I851" i="1"/>
  <c r="L851" i="1"/>
  <c r="D851" i="1"/>
  <c r="C851" i="1"/>
  <c r="M851" i="1"/>
  <c r="F851" i="1"/>
  <c r="D1404" i="6" l="1"/>
  <c r="G1404" i="6"/>
  <c r="A1405" i="6" s="1"/>
  <c r="C1404" i="6"/>
  <c r="F1404" i="6"/>
  <c r="B1404" i="6"/>
  <c r="E1404" i="6"/>
  <c r="P852" i="1"/>
  <c r="N852" i="1"/>
  <c r="J852" i="1"/>
  <c r="B853" i="1" s="1"/>
  <c r="L852" i="1"/>
  <c r="D852" i="1"/>
  <c r="E852" i="1"/>
  <c r="I852" i="1"/>
  <c r="G852" i="1"/>
  <c r="K852" i="1"/>
  <c r="F852" i="1"/>
  <c r="M852" i="1"/>
  <c r="C852" i="1"/>
  <c r="E1405" i="6" l="1"/>
  <c r="D1405" i="6"/>
  <c r="G1405" i="6"/>
  <c r="A1406" i="6" s="1"/>
  <c r="C1405" i="6"/>
  <c r="F1405" i="6"/>
  <c r="B1405" i="6"/>
  <c r="P853" i="1"/>
  <c r="N853" i="1"/>
  <c r="I853" i="1"/>
  <c r="L853" i="1"/>
  <c r="D853" i="1"/>
  <c r="C853" i="1"/>
  <c r="K853" i="1"/>
  <c r="G853" i="1"/>
  <c r="J853" i="1"/>
  <c r="B854" i="1" s="1"/>
  <c r="E853" i="1"/>
  <c r="M853" i="1"/>
  <c r="F853" i="1"/>
  <c r="F1406" i="6" l="1"/>
  <c r="B1406" i="6"/>
  <c r="E1406" i="6"/>
  <c r="D1406" i="6"/>
  <c r="G1406" i="6"/>
  <c r="A1407" i="6" s="1"/>
  <c r="C1406" i="6"/>
  <c r="P854" i="1"/>
  <c r="N854" i="1"/>
  <c r="J854" i="1"/>
  <c r="B855" i="1" s="1"/>
  <c r="E854" i="1"/>
  <c r="F854" i="1"/>
  <c r="M854" i="1"/>
  <c r="C854" i="1"/>
  <c r="I854" i="1"/>
  <c r="L854" i="1"/>
  <c r="K854" i="1"/>
  <c r="D854" i="1"/>
  <c r="G854" i="1"/>
  <c r="G1407" i="6" l="1"/>
  <c r="A1408" i="6" s="1"/>
  <c r="C1407" i="6"/>
  <c r="F1407" i="6"/>
  <c r="B1407" i="6"/>
  <c r="E1407" i="6"/>
  <c r="D1407" i="6"/>
  <c r="P855" i="1"/>
  <c r="N855" i="1"/>
  <c r="E855" i="1"/>
  <c r="I855" i="1"/>
  <c r="K855" i="1"/>
  <c r="G855" i="1"/>
  <c r="L855" i="1"/>
  <c r="F855" i="1"/>
  <c r="M855" i="1"/>
  <c r="J855" i="1"/>
  <c r="B856" i="1" s="1"/>
  <c r="D855" i="1"/>
  <c r="C855" i="1"/>
  <c r="D1408" i="6" l="1"/>
  <c r="G1408" i="6"/>
  <c r="A1409" i="6" s="1"/>
  <c r="C1408" i="6"/>
  <c r="F1408" i="6"/>
  <c r="B1408" i="6"/>
  <c r="E1408" i="6"/>
  <c r="P856" i="1"/>
  <c r="N856" i="1"/>
  <c r="J856" i="1"/>
  <c r="B857" i="1" s="1"/>
  <c r="E856" i="1"/>
  <c r="I856" i="1"/>
  <c r="D856" i="1"/>
  <c r="C856" i="1"/>
  <c r="M856" i="1"/>
  <c r="L856" i="1"/>
  <c r="G856" i="1"/>
  <c r="K856" i="1"/>
  <c r="F856" i="1"/>
  <c r="E1409" i="6" l="1"/>
  <c r="D1409" i="6"/>
  <c r="G1409" i="6"/>
  <c r="A1410" i="6" s="1"/>
  <c r="C1409" i="6"/>
  <c r="F1409" i="6"/>
  <c r="B1409" i="6"/>
  <c r="P857" i="1"/>
  <c r="N857" i="1"/>
  <c r="I857" i="1"/>
  <c r="L857" i="1"/>
  <c r="D857" i="1"/>
  <c r="C857" i="1"/>
  <c r="J857" i="1"/>
  <c r="B858" i="1" s="1"/>
  <c r="F857" i="1"/>
  <c r="E857" i="1"/>
  <c r="K857" i="1"/>
  <c r="G857" i="1"/>
  <c r="M857" i="1"/>
  <c r="F1410" i="6" l="1"/>
  <c r="B1410" i="6"/>
  <c r="E1410" i="6"/>
  <c r="D1410" i="6"/>
  <c r="C1410" i="6"/>
  <c r="G1410" i="6"/>
  <c r="A1411" i="6" s="1"/>
  <c r="P858" i="1"/>
  <c r="N858" i="1"/>
  <c r="E858" i="1"/>
  <c r="L858" i="1"/>
  <c r="F858" i="1"/>
  <c r="M858" i="1"/>
  <c r="K858" i="1"/>
  <c r="J858" i="1"/>
  <c r="B859" i="1" s="1"/>
  <c r="I858" i="1"/>
  <c r="D858" i="1"/>
  <c r="C858" i="1"/>
  <c r="G858" i="1"/>
  <c r="G1411" i="6" l="1"/>
  <c r="A1412" i="6" s="1"/>
  <c r="C1411" i="6"/>
  <c r="F1411" i="6"/>
  <c r="B1411" i="6"/>
  <c r="E1411" i="6"/>
  <c r="D1411" i="6"/>
  <c r="P859" i="1"/>
  <c r="N859" i="1"/>
  <c r="E859" i="1"/>
  <c r="K859" i="1"/>
  <c r="G859" i="1"/>
  <c r="I859" i="1"/>
  <c r="D859" i="1"/>
  <c r="C859" i="1"/>
  <c r="J859" i="1"/>
  <c r="B860" i="1" s="1"/>
  <c r="F859" i="1"/>
  <c r="L859" i="1"/>
  <c r="M859" i="1"/>
  <c r="D1412" i="6" l="1"/>
  <c r="G1412" i="6"/>
  <c r="A1413" i="6" s="1"/>
  <c r="C1412" i="6"/>
  <c r="F1412" i="6"/>
  <c r="B1412" i="6"/>
  <c r="E1412" i="6"/>
  <c r="P860" i="1"/>
  <c r="N860" i="1"/>
  <c r="J860" i="1"/>
  <c r="B861" i="1" s="1"/>
  <c r="I860" i="1"/>
  <c r="G860" i="1"/>
  <c r="M860" i="1"/>
  <c r="E860" i="1"/>
  <c r="L860" i="1"/>
  <c r="D860" i="1"/>
  <c r="F860" i="1"/>
  <c r="K860" i="1"/>
  <c r="C860" i="1"/>
  <c r="E1413" i="6" l="1"/>
  <c r="D1413" i="6"/>
  <c r="G1413" i="6"/>
  <c r="A1414" i="6" s="1"/>
  <c r="C1413" i="6"/>
  <c r="F1413" i="6"/>
  <c r="B1413" i="6"/>
  <c r="P861" i="1"/>
  <c r="N861" i="1"/>
  <c r="I861" i="1"/>
  <c r="J861" i="1"/>
  <c r="B862" i="1" s="1"/>
  <c r="L861" i="1"/>
  <c r="E861" i="1"/>
  <c r="D861" i="1"/>
  <c r="C861" i="1"/>
  <c r="M861" i="1"/>
  <c r="G861" i="1"/>
  <c r="K861" i="1"/>
  <c r="F861" i="1"/>
  <c r="F1414" i="6" l="1"/>
  <c r="B1414" i="6"/>
  <c r="E1414" i="6"/>
  <c r="D1414" i="6"/>
  <c r="G1414" i="6"/>
  <c r="A1415" i="6" s="1"/>
  <c r="C1414" i="6"/>
  <c r="P862" i="1"/>
  <c r="N862" i="1"/>
  <c r="F862" i="1"/>
  <c r="M862" i="1"/>
  <c r="L862" i="1"/>
  <c r="G862" i="1"/>
  <c r="E862" i="1"/>
  <c r="I862" i="1"/>
  <c r="D862" i="1"/>
  <c r="C862" i="1"/>
  <c r="J862" i="1"/>
  <c r="B863" i="1" s="1"/>
  <c r="K862" i="1"/>
  <c r="G1415" i="6" l="1"/>
  <c r="A1416" i="6" s="1"/>
  <c r="C1415" i="6"/>
  <c r="F1415" i="6"/>
  <c r="B1415" i="6"/>
  <c r="E1415" i="6"/>
  <c r="D1415" i="6"/>
  <c r="P863" i="1"/>
  <c r="N863" i="1"/>
  <c r="E863" i="1"/>
  <c r="J863" i="1"/>
  <c r="B864" i="1" s="1"/>
  <c r="I863" i="1"/>
  <c r="L863" i="1"/>
  <c r="K863" i="1"/>
  <c r="G863" i="1"/>
  <c r="C863" i="1"/>
  <c r="M863" i="1"/>
  <c r="D863" i="1"/>
  <c r="F863" i="1"/>
  <c r="D1416" i="6" l="1"/>
  <c r="G1416" i="6"/>
  <c r="A1417" i="6" s="1"/>
  <c r="C1416" i="6"/>
  <c r="F1416" i="6"/>
  <c r="B1416" i="6"/>
  <c r="E1416" i="6"/>
  <c r="P864" i="1"/>
  <c r="N864" i="1"/>
  <c r="J864" i="1"/>
  <c r="B865" i="1" s="1"/>
  <c r="E864" i="1"/>
  <c r="K864" i="1"/>
  <c r="F864" i="1"/>
  <c r="C864" i="1"/>
  <c r="L864" i="1"/>
  <c r="G864" i="1"/>
  <c r="I864" i="1"/>
  <c r="D864" i="1"/>
  <c r="M864" i="1"/>
  <c r="E1417" i="6" l="1"/>
  <c r="D1417" i="6"/>
  <c r="G1417" i="6"/>
  <c r="A1418" i="6" s="1"/>
  <c r="C1417" i="6"/>
  <c r="B1417" i="6"/>
  <c r="F1417" i="6"/>
  <c r="P865" i="1"/>
  <c r="N865" i="1"/>
  <c r="I865" i="1"/>
  <c r="E865" i="1"/>
  <c r="L865" i="1"/>
  <c r="D865" i="1"/>
  <c r="C865" i="1"/>
  <c r="M865" i="1"/>
  <c r="J865" i="1"/>
  <c r="B866" i="1" s="1"/>
  <c r="K865" i="1"/>
  <c r="F865" i="1"/>
  <c r="G865" i="1"/>
  <c r="F1418" i="6" l="1"/>
  <c r="B1418" i="6"/>
  <c r="E1418" i="6"/>
  <c r="D1418" i="6"/>
  <c r="G1418" i="6"/>
  <c r="A1419" i="6" s="1"/>
  <c r="C1418" i="6"/>
  <c r="P866" i="1"/>
  <c r="N866" i="1"/>
  <c r="I866" i="1"/>
  <c r="E866" i="1"/>
  <c r="F866" i="1"/>
  <c r="M866" i="1"/>
  <c r="D866" i="1"/>
  <c r="J866" i="1"/>
  <c r="B867" i="1" s="1"/>
  <c r="K866" i="1"/>
  <c r="L866" i="1"/>
  <c r="G866" i="1"/>
  <c r="C866" i="1"/>
  <c r="G1419" i="6" l="1"/>
  <c r="A1420" i="6" s="1"/>
  <c r="C1419" i="6"/>
  <c r="F1419" i="6"/>
  <c r="B1419" i="6"/>
  <c r="E1419" i="6"/>
  <c r="D1419" i="6"/>
  <c r="P867" i="1"/>
  <c r="N867" i="1"/>
  <c r="E867" i="1"/>
  <c r="K867" i="1"/>
  <c r="G867" i="1"/>
  <c r="J867" i="1"/>
  <c r="B868" i="1" s="1"/>
  <c r="D867" i="1"/>
  <c r="F867" i="1"/>
  <c r="I867" i="1"/>
  <c r="L867" i="1"/>
  <c r="C867" i="1"/>
  <c r="M867" i="1"/>
  <c r="D1420" i="6" l="1"/>
  <c r="G1420" i="6"/>
  <c r="A1421" i="6" s="1"/>
  <c r="C1420" i="6"/>
  <c r="F1420" i="6"/>
  <c r="B1420" i="6"/>
  <c r="E1420" i="6"/>
  <c r="P868" i="1"/>
  <c r="N868" i="1"/>
  <c r="J868" i="1"/>
  <c r="B869" i="1" s="1"/>
  <c r="E868" i="1"/>
  <c r="L868" i="1"/>
  <c r="I868" i="1"/>
  <c r="D868" i="1"/>
  <c r="C868" i="1"/>
  <c r="M868" i="1"/>
  <c r="G868" i="1"/>
  <c r="K868" i="1"/>
  <c r="F868" i="1"/>
  <c r="E1421" i="6" l="1"/>
  <c r="D1421" i="6"/>
  <c r="G1421" i="6"/>
  <c r="A1422" i="6" s="1"/>
  <c r="C1421" i="6"/>
  <c r="F1421" i="6"/>
  <c r="B1421" i="6"/>
  <c r="P869" i="1"/>
  <c r="N869" i="1"/>
  <c r="I869" i="1"/>
  <c r="L869" i="1"/>
  <c r="D869" i="1"/>
  <c r="C869" i="1"/>
  <c r="K869" i="1"/>
  <c r="G869" i="1"/>
  <c r="J869" i="1"/>
  <c r="B870" i="1" s="1"/>
  <c r="E869" i="1"/>
  <c r="F869" i="1"/>
  <c r="M869" i="1"/>
  <c r="F1422" i="6" l="1"/>
  <c r="B1422" i="6"/>
  <c r="E1422" i="6"/>
  <c r="D1422" i="6"/>
  <c r="G1422" i="6"/>
  <c r="A1423" i="6" s="1"/>
  <c r="C1422" i="6"/>
  <c r="P870" i="1"/>
  <c r="N870" i="1"/>
  <c r="J870" i="1"/>
  <c r="B871" i="1" s="1"/>
  <c r="I870" i="1"/>
  <c r="F870" i="1"/>
  <c r="M870" i="1"/>
  <c r="E870" i="1"/>
  <c r="L870" i="1"/>
  <c r="C870" i="1"/>
  <c r="D870" i="1"/>
  <c r="K870" i="1"/>
  <c r="G870" i="1"/>
  <c r="G1423" i="6" l="1"/>
  <c r="A1424" i="6" s="1"/>
  <c r="C1423" i="6"/>
  <c r="F1423" i="6"/>
  <c r="B1423" i="6"/>
  <c r="E1423" i="6"/>
  <c r="D1423" i="6"/>
  <c r="P871" i="1"/>
  <c r="N871" i="1"/>
  <c r="E871" i="1"/>
  <c r="I871" i="1"/>
  <c r="K871" i="1"/>
  <c r="G871" i="1"/>
  <c r="F871" i="1"/>
  <c r="M871" i="1"/>
  <c r="J871" i="1"/>
  <c r="B872" i="1" s="1"/>
  <c r="L871" i="1"/>
  <c r="C871" i="1"/>
  <c r="D871" i="1"/>
  <c r="D1424" i="6" l="1"/>
  <c r="G1424" i="6"/>
  <c r="A1425" i="6" s="1"/>
  <c r="C1424" i="6"/>
  <c r="F1424" i="6"/>
  <c r="B1424" i="6"/>
  <c r="E1424" i="6"/>
  <c r="P872" i="1"/>
  <c r="N872" i="1"/>
  <c r="J872" i="1"/>
  <c r="B873" i="1" s="1"/>
  <c r="E872" i="1"/>
  <c r="I872" i="1"/>
  <c r="K872" i="1"/>
  <c r="D872" i="1"/>
  <c r="F872" i="1"/>
  <c r="C872" i="1"/>
  <c r="M872" i="1"/>
  <c r="L872" i="1"/>
  <c r="G872" i="1"/>
  <c r="E1425" i="6" l="1"/>
  <c r="D1425" i="6"/>
  <c r="G1425" i="6"/>
  <c r="A1426" i="6" s="1"/>
  <c r="C1425" i="6"/>
  <c r="F1425" i="6"/>
  <c r="B1425" i="6"/>
  <c r="P873" i="1"/>
  <c r="N873" i="1"/>
  <c r="I873" i="1"/>
  <c r="L873" i="1"/>
  <c r="E873" i="1"/>
  <c r="D873" i="1"/>
  <c r="C873" i="1"/>
  <c r="J873" i="1"/>
  <c r="B874" i="1" s="1"/>
  <c r="F873" i="1"/>
  <c r="K873" i="1"/>
  <c r="M873" i="1"/>
  <c r="G873" i="1"/>
  <c r="F1426" i="6" l="1"/>
  <c r="B1426" i="6"/>
  <c r="E1426" i="6"/>
  <c r="D1426" i="6"/>
  <c r="C1426" i="6"/>
  <c r="G1426" i="6"/>
  <c r="A1427" i="6" s="1"/>
  <c r="P874" i="1"/>
  <c r="N874" i="1"/>
  <c r="E874" i="1"/>
  <c r="L874" i="1"/>
  <c r="F874" i="1"/>
  <c r="M874" i="1"/>
  <c r="K874" i="1"/>
  <c r="J874" i="1"/>
  <c r="B875" i="1" s="1"/>
  <c r="D874" i="1"/>
  <c r="G874" i="1"/>
  <c r="I874" i="1"/>
  <c r="C874" i="1"/>
  <c r="G1427" i="6" l="1"/>
  <c r="A1428" i="6" s="1"/>
  <c r="C1427" i="6"/>
  <c r="F1427" i="6"/>
  <c r="B1427" i="6"/>
  <c r="E1427" i="6"/>
  <c r="D1427" i="6"/>
  <c r="P875" i="1"/>
  <c r="N875" i="1"/>
  <c r="E875" i="1"/>
  <c r="J875" i="1"/>
  <c r="B876" i="1" s="1"/>
  <c r="K875" i="1"/>
  <c r="G875" i="1"/>
  <c r="D875" i="1"/>
  <c r="C875" i="1"/>
  <c r="I875" i="1"/>
  <c r="L875" i="1"/>
  <c r="M875" i="1"/>
  <c r="F875" i="1"/>
  <c r="D1428" i="6" l="1"/>
  <c r="G1428" i="6"/>
  <c r="A1429" i="6" s="1"/>
  <c r="C1428" i="6"/>
  <c r="F1428" i="6"/>
  <c r="B1428" i="6"/>
  <c r="E1428" i="6"/>
  <c r="P876" i="1"/>
  <c r="N876" i="1"/>
  <c r="J876" i="1"/>
  <c r="B877" i="1" s="1"/>
  <c r="I876" i="1"/>
  <c r="L876" i="1"/>
  <c r="G876" i="1"/>
  <c r="M876" i="1"/>
  <c r="F876" i="1"/>
  <c r="C876" i="1"/>
  <c r="E876" i="1"/>
  <c r="D876" i="1"/>
  <c r="K876" i="1"/>
  <c r="E1429" i="6" l="1"/>
  <c r="D1429" i="6"/>
  <c r="G1429" i="6"/>
  <c r="A1430" i="6" s="1"/>
  <c r="C1429" i="6"/>
  <c r="F1429" i="6"/>
  <c r="B1429" i="6"/>
  <c r="P877" i="1"/>
  <c r="N877" i="1"/>
  <c r="I877" i="1"/>
  <c r="J877" i="1"/>
  <c r="B878" i="1" s="1"/>
  <c r="L877" i="1"/>
  <c r="D877" i="1"/>
  <c r="C877" i="1"/>
  <c r="E877" i="1"/>
  <c r="F877" i="1"/>
  <c r="M877" i="1"/>
  <c r="K877" i="1"/>
  <c r="G877" i="1"/>
  <c r="F1430" i="6" l="1"/>
  <c r="B1430" i="6"/>
  <c r="E1430" i="6"/>
  <c r="D1430" i="6"/>
  <c r="G1430" i="6"/>
  <c r="A1431" i="6" s="1"/>
  <c r="C1430" i="6"/>
  <c r="P878" i="1"/>
  <c r="N878" i="1"/>
  <c r="E878" i="1"/>
  <c r="I878" i="1"/>
  <c r="F878" i="1"/>
  <c r="M878" i="1"/>
  <c r="G878" i="1"/>
  <c r="K878" i="1"/>
  <c r="L878" i="1"/>
  <c r="C878" i="1"/>
  <c r="D878" i="1"/>
  <c r="J878" i="1"/>
  <c r="B879" i="1" s="1"/>
  <c r="G1431" i="6" l="1"/>
  <c r="A1432" i="6" s="1"/>
  <c r="C1431" i="6"/>
  <c r="F1431" i="6"/>
  <c r="B1431" i="6"/>
  <c r="E1431" i="6"/>
  <c r="D1431" i="6"/>
  <c r="P879" i="1"/>
  <c r="N879" i="1"/>
  <c r="E879" i="1"/>
  <c r="J879" i="1"/>
  <c r="B880" i="1" s="1"/>
  <c r="L879" i="1"/>
  <c r="K879" i="1"/>
  <c r="G879" i="1"/>
  <c r="I879" i="1"/>
  <c r="D879" i="1"/>
  <c r="F879" i="1"/>
  <c r="C879" i="1"/>
  <c r="M879" i="1"/>
  <c r="D1432" i="6" l="1"/>
  <c r="G1432" i="6"/>
  <c r="A1433" i="6" s="1"/>
  <c r="C1432" i="6"/>
  <c r="F1432" i="6"/>
  <c r="B1432" i="6"/>
  <c r="E1432" i="6"/>
  <c r="P880" i="1"/>
  <c r="N880" i="1"/>
  <c r="J880" i="1"/>
  <c r="B881" i="1" s="1"/>
  <c r="E880" i="1"/>
  <c r="K880" i="1"/>
  <c r="F880" i="1"/>
  <c r="C880" i="1"/>
  <c r="I880" i="1"/>
  <c r="L880" i="1"/>
  <c r="G880" i="1"/>
  <c r="M880" i="1"/>
  <c r="D880" i="1"/>
  <c r="E1433" i="6" l="1"/>
  <c r="D1433" i="6"/>
  <c r="G1433" i="6"/>
  <c r="A1434" i="6" s="1"/>
  <c r="C1433" i="6"/>
  <c r="B1433" i="6"/>
  <c r="F1433" i="6"/>
  <c r="P881" i="1"/>
  <c r="N881" i="1"/>
  <c r="I881" i="1"/>
  <c r="E881" i="1"/>
  <c r="L881" i="1"/>
  <c r="D881" i="1"/>
  <c r="C881" i="1"/>
  <c r="M881" i="1"/>
  <c r="J881" i="1"/>
  <c r="B882" i="1" s="1"/>
  <c r="F881" i="1"/>
  <c r="K881" i="1"/>
  <c r="G881" i="1"/>
  <c r="F1434" i="6" l="1"/>
  <c r="B1434" i="6"/>
  <c r="E1434" i="6"/>
  <c r="D1434" i="6"/>
  <c r="G1434" i="6"/>
  <c r="A1435" i="6" s="1"/>
  <c r="C1434" i="6"/>
  <c r="P882" i="1"/>
  <c r="N882" i="1"/>
  <c r="I882" i="1"/>
  <c r="J882" i="1"/>
  <c r="B883" i="1" s="1"/>
  <c r="F882" i="1"/>
  <c r="M882" i="1"/>
  <c r="D882" i="1"/>
  <c r="E882" i="1"/>
  <c r="L882" i="1"/>
  <c r="K882" i="1"/>
  <c r="G882" i="1"/>
  <c r="C882" i="1"/>
  <c r="G1435" i="6" l="1"/>
  <c r="A1436" i="6" s="1"/>
  <c r="C1435" i="6"/>
  <c r="F1435" i="6"/>
  <c r="B1435" i="6"/>
  <c r="E1435" i="6"/>
  <c r="D1435" i="6"/>
  <c r="P883" i="1"/>
  <c r="N883" i="1"/>
  <c r="E883" i="1"/>
  <c r="K883" i="1"/>
  <c r="G883" i="1"/>
  <c r="J883" i="1"/>
  <c r="B884" i="1" s="1"/>
  <c r="L883" i="1"/>
  <c r="I883" i="1"/>
  <c r="F883" i="1"/>
  <c r="C883" i="1"/>
  <c r="M883" i="1"/>
  <c r="D883" i="1"/>
  <c r="D1436" i="6" l="1"/>
  <c r="G1436" i="6"/>
  <c r="A1437" i="6" s="1"/>
  <c r="C1436" i="6"/>
  <c r="F1436" i="6"/>
  <c r="B1436" i="6"/>
  <c r="E1436" i="6"/>
  <c r="P884" i="1"/>
  <c r="N884" i="1"/>
  <c r="J884" i="1"/>
  <c r="B885" i="1" s="1"/>
  <c r="I884" i="1"/>
  <c r="L884" i="1"/>
  <c r="D884" i="1"/>
  <c r="E884" i="1"/>
  <c r="F884" i="1"/>
  <c r="C884" i="1"/>
  <c r="M884" i="1"/>
  <c r="K884" i="1"/>
  <c r="G884" i="1"/>
  <c r="E1437" i="6" l="1"/>
  <c r="D1437" i="6"/>
  <c r="G1437" i="6"/>
  <c r="A1438" i="6" s="1"/>
  <c r="C1437" i="6"/>
  <c r="F1437" i="6"/>
  <c r="B1437" i="6"/>
  <c r="P885" i="1"/>
  <c r="N885" i="1"/>
  <c r="I885" i="1"/>
  <c r="L885" i="1"/>
  <c r="E885" i="1"/>
  <c r="D885" i="1"/>
  <c r="C885" i="1"/>
  <c r="K885" i="1"/>
  <c r="G885" i="1"/>
  <c r="J885" i="1"/>
  <c r="B886" i="1" s="1"/>
  <c r="F885" i="1"/>
  <c r="M885" i="1"/>
  <c r="F1438" i="6" l="1"/>
  <c r="B1438" i="6"/>
  <c r="E1438" i="6"/>
  <c r="D1438" i="6"/>
  <c r="G1438" i="6"/>
  <c r="A1439" i="6" s="1"/>
  <c r="C1438" i="6"/>
  <c r="P886" i="1"/>
  <c r="N886" i="1"/>
  <c r="J886" i="1"/>
  <c r="B887" i="1" s="1"/>
  <c r="F886" i="1"/>
  <c r="M886" i="1"/>
  <c r="E886" i="1"/>
  <c r="C886" i="1"/>
  <c r="I886" i="1"/>
  <c r="K886" i="1"/>
  <c r="D886" i="1"/>
  <c r="G886" i="1"/>
  <c r="L886" i="1"/>
  <c r="G1439" i="6" l="1"/>
  <c r="A1440" i="6" s="1"/>
  <c r="C1439" i="6"/>
  <c r="F1439" i="6"/>
  <c r="B1439" i="6"/>
  <c r="E1439" i="6"/>
  <c r="D1439" i="6"/>
  <c r="P887" i="1"/>
  <c r="N887" i="1"/>
  <c r="E887" i="1"/>
  <c r="I887" i="1"/>
  <c r="J887" i="1"/>
  <c r="B888" i="1" s="1"/>
  <c r="K887" i="1"/>
  <c r="G887" i="1"/>
  <c r="F887" i="1"/>
  <c r="M887" i="1"/>
  <c r="L887" i="1"/>
  <c r="C887" i="1"/>
  <c r="D887" i="1"/>
  <c r="D1440" i="6" l="1"/>
  <c r="G1440" i="6"/>
  <c r="A1441" i="6" s="1"/>
  <c r="C1440" i="6"/>
  <c r="F1440" i="6"/>
  <c r="B1440" i="6"/>
  <c r="E1440" i="6"/>
  <c r="P888" i="1"/>
  <c r="N888" i="1"/>
  <c r="J888" i="1"/>
  <c r="B889" i="1" s="1"/>
  <c r="E888" i="1"/>
  <c r="I888" i="1"/>
  <c r="L888" i="1"/>
  <c r="F888" i="1"/>
  <c r="K888" i="1"/>
  <c r="G888" i="1"/>
  <c r="D888" i="1"/>
  <c r="C888" i="1"/>
  <c r="M888" i="1"/>
  <c r="E1441" i="6" l="1"/>
  <c r="D1441" i="6"/>
  <c r="G1441" i="6"/>
  <c r="A1442" i="6" s="1"/>
  <c r="C1441" i="6"/>
  <c r="F1441" i="6"/>
  <c r="B1441" i="6"/>
  <c r="P889" i="1"/>
  <c r="N889" i="1"/>
  <c r="I889" i="1"/>
  <c r="L889" i="1"/>
  <c r="J889" i="1"/>
  <c r="B890" i="1" s="1"/>
  <c r="D889" i="1"/>
  <c r="C889" i="1"/>
  <c r="E889" i="1"/>
  <c r="F889" i="1"/>
  <c r="M889" i="1"/>
  <c r="K889" i="1"/>
  <c r="G889" i="1"/>
  <c r="F1442" i="6" l="1"/>
  <c r="B1442" i="6"/>
  <c r="E1442" i="6"/>
  <c r="D1442" i="6"/>
  <c r="C1442" i="6"/>
  <c r="G1442" i="6"/>
  <c r="A1443" i="6" s="1"/>
  <c r="P890" i="1"/>
  <c r="N890" i="1"/>
  <c r="E890" i="1"/>
  <c r="L890" i="1"/>
  <c r="F890" i="1"/>
  <c r="M890" i="1"/>
  <c r="K890" i="1"/>
  <c r="J890" i="1"/>
  <c r="B891" i="1" s="1"/>
  <c r="I890" i="1"/>
  <c r="G890" i="1"/>
  <c r="C890" i="1"/>
  <c r="D890" i="1"/>
  <c r="G1443" i="6" l="1"/>
  <c r="A1444" i="6" s="1"/>
  <c r="C1443" i="6"/>
  <c r="F1443" i="6"/>
  <c r="B1443" i="6"/>
  <c r="E1443" i="6"/>
  <c r="D1443" i="6"/>
  <c r="P891" i="1"/>
  <c r="N891" i="1"/>
  <c r="E891" i="1"/>
  <c r="I891" i="1"/>
  <c r="K891" i="1"/>
  <c r="G891" i="1"/>
  <c r="L891" i="1"/>
  <c r="D891" i="1"/>
  <c r="C891" i="1"/>
  <c r="J891" i="1"/>
  <c r="B892" i="1" s="1"/>
  <c r="F891" i="1"/>
  <c r="M891" i="1"/>
  <c r="E1444" i="6" l="1"/>
  <c r="D1444" i="6"/>
  <c r="C1444" i="6"/>
  <c r="G1444" i="6"/>
  <c r="A1445" i="6" s="1"/>
  <c r="B1444" i="6"/>
  <c r="F1444" i="6"/>
  <c r="P892" i="1"/>
  <c r="N892" i="1"/>
  <c r="J892" i="1"/>
  <c r="B893" i="1" s="1"/>
  <c r="I892" i="1"/>
  <c r="E892" i="1"/>
  <c r="G892" i="1"/>
  <c r="M892" i="1"/>
  <c r="L892" i="1"/>
  <c r="C892" i="1"/>
  <c r="K892" i="1"/>
  <c r="D892" i="1"/>
  <c r="F892" i="1"/>
  <c r="F1445" i="6" l="1"/>
  <c r="B1445" i="6"/>
  <c r="E1445" i="6"/>
  <c r="D1445" i="6"/>
  <c r="C1445" i="6"/>
  <c r="G1445" i="6"/>
  <c r="A1446" i="6" s="1"/>
  <c r="P893" i="1"/>
  <c r="N893" i="1"/>
  <c r="I893" i="1"/>
  <c r="J893" i="1"/>
  <c r="B894" i="1" s="1"/>
  <c r="L893" i="1"/>
  <c r="D893" i="1"/>
  <c r="C893" i="1"/>
  <c r="E893" i="1"/>
  <c r="K893" i="1"/>
  <c r="F893" i="1"/>
  <c r="G893" i="1"/>
  <c r="M893" i="1"/>
  <c r="G1446" i="6" l="1"/>
  <c r="A1447" i="6" s="1"/>
  <c r="C1446" i="6"/>
  <c r="F1446" i="6"/>
  <c r="B1446" i="6"/>
  <c r="E1446" i="6"/>
  <c r="D1446" i="6"/>
  <c r="P894" i="1"/>
  <c r="N894" i="1"/>
  <c r="J894" i="1"/>
  <c r="B895" i="1" s="1"/>
  <c r="F894" i="1"/>
  <c r="M894" i="1"/>
  <c r="G894" i="1"/>
  <c r="E894" i="1"/>
  <c r="I894" i="1"/>
  <c r="L894" i="1"/>
  <c r="K894" i="1"/>
  <c r="D894" i="1"/>
  <c r="C894" i="1"/>
  <c r="D1447" i="6" l="1"/>
  <c r="G1447" i="6"/>
  <c r="A1448" i="6" s="1"/>
  <c r="C1447" i="6"/>
  <c r="F1447" i="6"/>
  <c r="E1447" i="6"/>
  <c r="B1447" i="6"/>
  <c r="P895" i="1"/>
  <c r="N895" i="1"/>
  <c r="E895" i="1"/>
  <c r="J895" i="1"/>
  <c r="B896" i="1" s="1"/>
  <c r="L895" i="1"/>
  <c r="K895" i="1"/>
  <c r="G895" i="1"/>
  <c r="I895" i="1"/>
  <c r="F895" i="1"/>
  <c r="D895" i="1"/>
  <c r="C895" i="1"/>
  <c r="M895" i="1"/>
  <c r="E1448" i="6" l="1"/>
  <c r="D1448" i="6"/>
  <c r="G1448" i="6"/>
  <c r="A1449" i="6" s="1"/>
  <c r="F1448" i="6"/>
  <c r="C1448" i="6"/>
  <c r="B1448" i="6"/>
  <c r="P896" i="1"/>
  <c r="N896" i="1"/>
  <c r="J896" i="1"/>
  <c r="B897" i="1" s="1"/>
  <c r="I896" i="1"/>
  <c r="K896" i="1"/>
  <c r="F896" i="1"/>
  <c r="C896" i="1"/>
  <c r="E896" i="1"/>
  <c r="M896" i="1"/>
  <c r="D896" i="1"/>
  <c r="L896" i="1"/>
  <c r="G896" i="1"/>
  <c r="F1449" i="6" l="1"/>
  <c r="B1449" i="6"/>
  <c r="E1449" i="6"/>
  <c r="G1449" i="6"/>
  <c r="A1450" i="6" s="1"/>
  <c r="D1449" i="6"/>
  <c r="C1449" i="6"/>
  <c r="P897" i="1"/>
  <c r="N897" i="1"/>
  <c r="I897" i="1"/>
  <c r="E897" i="1"/>
  <c r="L897" i="1"/>
  <c r="D897" i="1"/>
  <c r="C897" i="1"/>
  <c r="M897" i="1"/>
  <c r="J897" i="1"/>
  <c r="B898" i="1" s="1"/>
  <c r="G897" i="1"/>
  <c r="F897" i="1"/>
  <c r="K897" i="1"/>
  <c r="G1450" i="6" l="1"/>
  <c r="A1451" i="6" s="1"/>
  <c r="C1450" i="6"/>
  <c r="F1450" i="6"/>
  <c r="B1450" i="6"/>
  <c r="E1450" i="6"/>
  <c r="D1450" i="6"/>
  <c r="P898" i="1"/>
  <c r="N898" i="1"/>
  <c r="I898" i="1"/>
  <c r="F898" i="1"/>
  <c r="M898" i="1"/>
  <c r="J898" i="1"/>
  <c r="B899" i="1" s="1"/>
  <c r="L898" i="1"/>
  <c r="D898" i="1"/>
  <c r="E898" i="1"/>
  <c r="C898" i="1"/>
  <c r="G898" i="1"/>
  <c r="K898" i="1"/>
  <c r="D1451" i="6" l="1"/>
  <c r="G1451" i="6"/>
  <c r="A1452" i="6" s="1"/>
  <c r="C1451" i="6"/>
  <c r="B1451" i="6"/>
  <c r="F1451" i="6"/>
  <c r="E1451" i="6"/>
  <c r="P899" i="1"/>
  <c r="N899" i="1"/>
  <c r="E899" i="1"/>
  <c r="J899" i="1"/>
  <c r="B900" i="1" s="1"/>
  <c r="I899" i="1"/>
  <c r="K899" i="1"/>
  <c r="G899" i="1"/>
  <c r="L899" i="1"/>
  <c r="C899" i="1"/>
  <c r="M899" i="1"/>
  <c r="F899" i="1"/>
  <c r="D899" i="1"/>
  <c r="E1452" i="6" l="1"/>
  <c r="D1452" i="6"/>
  <c r="C1452" i="6"/>
  <c r="B1452" i="6"/>
  <c r="G1452" i="6"/>
  <c r="A1453" i="6" s="1"/>
  <c r="F1452" i="6"/>
  <c r="P900" i="1"/>
  <c r="N900" i="1"/>
  <c r="J900" i="1"/>
  <c r="B901" i="1" s="1"/>
  <c r="L900" i="1"/>
  <c r="D900" i="1"/>
  <c r="I900" i="1"/>
  <c r="E900" i="1"/>
  <c r="K900" i="1"/>
  <c r="F900" i="1"/>
  <c r="G900" i="1"/>
  <c r="C900" i="1"/>
  <c r="M900" i="1"/>
  <c r="F1453" i="6" l="1"/>
  <c r="B1453" i="6"/>
  <c r="E1453" i="6"/>
  <c r="D1453" i="6"/>
  <c r="G1453" i="6"/>
  <c r="A1454" i="6" s="1"/>
  <c r="C1453" i="6"/>
  <c r="P901" i="1"/>
  <c r="N901" i="1"/>
  <c r="I901" i="1"/>
  <c r="L901" i="1"/>
  <c r="J901" i="1"/>
  <c r="B902" i="1" s="1"/>
  <c r="D901" i="1"/>
  <c r="C901" i="1"/>
  <c r="K901" i="1"/>
  <c r="G901" i="1"/>
  <c r="E901" i="1"/>
  <c r="F901" i="1"/>
  <c r="M901" i="1"/>
  <c r="G1454" i="6" l="1"/>
  <c r="A1455" i="6" s="1"/>
  <c r="C1454" i="6"/>
  <c r="F1454" i="6"/>
  <c r="B1454" i="6"/>
  <c r="E1454" i="6"/>
  <c r="D1454" i="6"/>
  <c r="P902" i="1"/>
  <c r="N902" i="1"/>
  <c r="J902" i="1"/>
  <c r="B903" i="1" s="1"/>
  <c r="F902" i="1"/>
  <c r="M902" i="1"/>
  <c r="E902" i="1"/>
  <c r="C902" i="1"/>
  <c r="L902" i="1"/>
  <c r="G902" i="1"/>
  <c r="K902" i="1"/>
  <c r="I902" i="1"/>
  <c r="D902" i="1"/>
  <c r="D1455" i="6" l="1"/>
  <c r="G1455" i="6"/>
  <c r="A1456" i="6" s="1"/>
  <c r="C1455" i="6"/>
  <c r="F1455" i="6"/>
  <c r="B1455" i="6"/>
  <c r="E1455" i="6"/>
  <c r="P903" i="1"/>
  <c r="N903" i="1"/>
  <c r="E903" i="1"/>
  <c r="I903" i="1"/>
  <c r="K903" i="1"/>
  <c r="G903" i="1"/>
  <c r="F903" i="1"/>
  <c r="M903" i="1"/>
  <c r="J903" i="1"/>
  <c r="B904" i="1" s="1"/>
  <c r="L903" i="1"/>
  <c r="D903" i="1"/>
  <c r="C903" i="1"/>
  <c r="E1456" i="6" l="1"/>
  <c r="D1456" i="6"/>
  <c r="G1456" i="6"/>
  <c r="A1457" i="6" s="1"/>
  <c r="C1456" i="6"/>
  <c r="B1456" i="6"/>
  <c r="F1456" i="6"/>
  <c r="P904" i="1"/>
  <c r="N904" i="1"/>
  <c r="J904" i="1"/>
  <c r="B905" i="1" s="1"/>
  <c r="E904" i="1"/>
  <c r="L904" i="1"/>
  <c r="I904" i="1"/>
  <c r="G904" i="1"/>
  <c r="C904" i="1"/>
  <c r="M904" i="1"/>
  <c r="F904" i="1"/>
  <c r="K904" i="1"/>
  <c r="D904" i="1"/>
  <c r="F1457" i="6" l="1"/>
  <c r="B1457" i="6"/>
  <c r="E1457" i="6"/>
  <c r="D1457" i="6"/>
  <c r="G1457" i="6"/>
  <c r="A1458" i="6" s="1"/>
  <c r="C1457" i="6"/>
  <c r="P905" i="1"/>
  <c r="N905" i="1"/>
  <c r="I905" i="1"/>
  <c r="L905" i="1"/>
  <c r="D905" i="1"/>
  <c r="C905" i="1"/>
  <c r="E905" i="1"/>
  <c r="F905" i="1"/>
  <c r="J905" i="1"/>
  <c r="B906" i="1" s="1"/>
  <c r="G905" i="1"/>
  <c r="M905" i="1"/>
  <c r="K905" i="1"/>
  <c r="G1458" i="6" l="1"/>
  <c r="A1459" i="6" s="1"/>
  <c r="C1458" i="6"/>
  <c r="F1458" i="6"/>
  <c r="B1458" i="6"/>
  <c r="E1458" i="6"/>
  <c r="D1458" i="6"/>
  <c r="P906" i="1"/>
  <c r="N906" i="1"/>
  <c r="E906" i="1"/>
  <c r="J906" i="1"/>
  <c r="B907" i="1" s="1"/>
  <c r="I906" i="1"/>
  <c r="L906" i="1"/>
  <c r="F906" i="1"/>
  <c r="M906" i="1"/>
  <c r="K906" i="1"/>
  <c r="C906" i="1"/>
  <c r="G906" i="1"/>
  <c r="D906" i="1"/>
  <c r="D1459" i="6" l="1"/>
  <c r="G1459" i="6"/>
  <c r="A1460" i="6" s="1"/>
  <c r="C1459" i="6"/>
  <c r="F1459" i="6"/>
  <c r="B1459" i="6"/>
  <c r="E1459" i="6"/>
  <c r="P907" i="1"/>
  <c r="N907" i="1"/>
  <c r="E907" i="1"/>
  <c r="K907" i="1"/>
  <c r="G907" i="1"/>
  <c r="I907" i="1"/>
  <c r="D907" i="1"/>
  <c r="C907" i="1"/>
  <c r="J907" i="1"/>
  <c r="B908" i="1" s="1"/>
  <c r="F907" i="1"/>
  <c r="L907" i="1"/>
  <c r="M907" i="1"/>
  <c r="E1460" i="6" l="1"/>
  <c r="D1460" i="6"/>
  <c r="G1460" i="6"/>
  <c r="A1461" i="6" s="1"/>
  <c r="C1460" i="6"/>
  <c r="F1460" i="6"/>
  <c r="B1460" i="6"/>
  <c r="P908" i="1"/>
  <c r="N908" i="1"/>
  <c r="J908" i="1"/>
  <c r="B909" i="1" s="1"/>
  <c r="I908" i="1"/>
  <c r="E908" i="1"/>
  <c r="G908" i="1"/>
  <c r="M908" i="1"/>
  <c r="L908" i="1"/>
  <c r="K908" i="1"/>
  <c r="D908" i="1"/>
  <c r="C908" i="1"/>
  <c r="F908" i="1"/>
  <c r="F1461" i="6" l="1"/>
  <c r="B1461" i="6"/>
  <c r="E1461" i="6"/>
  <c r="D1461" i="6"/>
  <c r="G1461" i="6"/>
  <c r="A1462" i="6" s="1"/>
  <c r="C1461" i="6"/>
  <c r="P909" i="1"/>
  <c r="N909" i="1"/>
  <c r="I909" i="1"/>
  <c r="J909" i="1"/>
  <c r="B910" i="1" s="1"/>
  <c r="L909" i="1"/>
  <c r="D909" i="1"/>
  <c r="C909" i="1"/>
  <c r="E909" i="1"/>
  <c r="G909" i="1"/>
  <c r="K909" i="1"/>
  <c r="F909" i="1"/>
  <c r="M909" i="1"/>
  <c r="G1462" i="6" l="1"/>
  <c r="A1463" i="6" s="1"/>
  <c r="C1462" i="6"/>
  <c r="F1462" i="6"/>
  <c r="B1462" i="6"/>
  <c r="E1462" i="6"/>
  <c r="D1462" i="6"/>
  <c r="P910" i="1"/>
  <c r="N910" i="1"/>
  <c r="F910" i="1"/>
  <c r="M910" i="1"/>
  <c r="G910" i="1"/>
  <c r="I910" i="1"/>
  <c r="J910" i="1"/>
  <c r="B911" i="1" s="1"/>
  <c r="D910" i="1"/>
  <c r="E910" i="1"/>
  <c r="L910" i="1"/>
  <c r="K910" i="1"/>
  <c r="C910" i="1"/>
  <c r="D1463" i="6" l="1"/>
  <c r="G1463" i="6"/>
  <c r="A1464" i="6" s="1"/>
  <c r="C1463" i="6"/>
  <c r="F1463" i="6"/>
  <c r="B1463" i="6"/>
  <c r="E1463" i="6"/>
  <c r="P911" i="1"/>
  <c r="N911" i="1"/>
  <c r="E911" i="1"/>
  <c r="J911" i="1"/>
  <c r="B912" i="1" s="1"/>
  <c r="L911" i="1"/>
  <c r="K911" i="1"/>
  <c r="G911" i="1"/>
  <c r="C911" i="1"/>
  <c r="M911" i="1"/>
  <c r="I911" i="1"/>
  <c r="D911" i="1"/>
  <c r="F911" i="1"/>
  <c r="E1464" i="6" l="1"/>
  <c r="D1464" i="6"/>
  <c r="G1464" i="6"/>
  <c r="A1465" i="6" s="1"/>
  <c r="C1464" i="6"/>
  <c r="F1464" i="6"/>
  <c r="B1464" i="6"/>
  <c r="P912" i="1"/>
  <c r="N912" i="1"/>
  <c r="J912" i="1"/>
  <c r="B913" i="1" s="1"/>
  <c r="I912" i="1"/>
  <c r="L912" i="1"/>
  <c r="K912" i="1"/>
  <c r="F912" i="1"/>
  <c r="C912" i="1"/>
  <c r="E912" i="1"/>
  <c r="D912" i="1"/>
  <c r="G912" i="1"/>
  <c r="M912" i="1"/>
  <c r="F1465" i="6" l="1"/>
  <c r="B1465" i="6"/>
  <c r="E1465" i="6"/>
  <c r="D1465" i="6"/>
  <c r="C1465" i="6"/>
  <c r="G1465" i="6"/>
  <c r="A1466" i="6" s="1"/>
  <c r="P913" i="1"/>
  <c r="N913" i="1"/>
  <c r="I913" i="1"/>
  <c r="E913" i="1"/>
  <c r="L913" i="1"/>
  <c r="J913" i="1"/>
  <c r="B914" i="1" s="1"/>
  <c r="D913" i="1"/>
  <c r="C913" i="1"/>
  <c r="M913" i="1"/>
  <c r="G913" i="1"/>
  <c r="K913" i="1"/>
  <c r="F913" i="1"/>
  <c r="G1466" i="6" l="1"/>
  <c r="A1467" i="6" s="1"/>
  <c r="C1466" i="6"/>
  <c r="F1466" i="6"/>
  <c r="B1466" i="6"/>
  <c r="E1466" i="6"/>
  <c r="D1466" i="6"/>
  <c r="P914" i="1"/>
  <c r="N914" i="1"/>
  <c r="I914" i="1"/>
  <c r="F914" i="1"/>
  <c r="M914" i="1"/>
  <c r="J914" i="1"/>
  <c r="B915" i="1" s="1"/>
  <c r="D914" i="1"/>
  <c r="E914" i="1"/>
  <c r="L914" i="1"/>
  <c r="K914" i="1"/>
  <c r="G914" i="1"/>
  <c r="C914" i="1"/>
  <c r="D1467" i="6" l="1"/>
  <c r="G1467" i="6"/>
  <c r="A1468" i="6" s="1"/>
  <c r="C1467" i="6"/>
  <c r="F1467" i="6"/>
  <c r="B1467" i="6"/>
  <c r="E1467" i="6"/>
  <c r="P915" i="1"/>
  <c r="N915" i="1"/>
  <c r="E915" i="1"/>
  <c r="K915" i="1"/>
  <c r="G915" i="1"/>
  <c r="J915" i="1"/>
  <c r="B916" i="1" s="1"/>
  <c r="I915" i="1"/>
  <c r="L915" i="1"/>
  <c r="D915" i="1"/>
  <c r="C915" i="1"/>
  <c r="M915" i="1"/>
  <c r="F915" i="1"/>
  <c r="E1468" i="6" l="1"/>
  <c r="D1468" i="6"/>
  <c r="G1468" i="6"/>
  <c r="A1469" i="6" s="1"/>
  <c r="C1468" i="6"/>
  <c r="F1468" i="6"/>
  <c r="B1468" i="6"/>
  <c r="P916" i="1"/>
  <c r="N916" i="1"/>
  <c r="J916" i="1"/>
  <c r="B917" i="1" s="1"/>
  <c r="L916" i="1"/>
  <c r="I916" i="1"/>
  <c r="D916" i="1"/>
  <c r="E916" i="1"/>
  <c r="G916" i="1"/>
  <c r="K916" i="1"/>
  <c r="F916" i="1"/>
  <c r="C916" i="1"/>
  <c r="M916" i="1"/>
  <c r="F1469" i="6" l="1"/>
  <c r="B1469" i="6"/>
  <c r="E1469" i="6"/>
  <c r="D1469" i="6"/>
  <c r="G1469" i="6"/>
  <c r="A1470" i="6" s="1"/>
  <c r="C1469" i="6"/>
  <c r="P917" i="1"/>
  <c r="N917" i="1"/>
  <c r="I917" i="1"/>
  <c r="L917" i="1"/>
  <c r="D917" i="1"/>
  <c r="C917" i="1"/>
  <c r="J917" i="1"/>
  <c r="B918" i="1" s="1"/>
  <c r="K917" i="1"/>
  <c r="G917" i="1"/>
  <c r="E917" i="1"/>
  <c r="M917" i="1"/>
  <c r="F917" i="1"/>
  <c r="G1470" i="6" l="1"/>
  <c r="A1471" i="6" s="1"/>
  <c r="C1470" i="6"/>
  <c r="F1470" i="6"/>
  <c r="B1470" i="6"/>
  <c r="E1470" i="6"/>
  <c r="D1470" i="6"/>
  <c r="P918" i="1"/>
  <c r="N918" i="1"/>
  <c r="J918" i="1"/>
  <c r="B919" i="1" s="1"/>
  <c r="E918" i="1"/>
  <c r="F918" i="1"/>
  <c r="M918" i="1"/>
  <c r="C918" i="1"/>
  <c r="I918" i="1"/>
  <c r="L918" i="1"/>
  <c r="G918" i="1"/>
  <c r="K918" i="1"/>
  <c r="D918" i="1"/>
  <c r="D1471" i="6" l="1"/>
  <c r="G1471" i="6"/>
  <c r="A1472" i="6" s="1"/>
  <c r="C1471" i="6"/>
  <c r="F1471" i="6"/>
  <c r="B1471" i="6"/>
  <c r="E1471" i="6"/>
  <c r="P919" i="1"/>
  <c r="N919" i="1"/>
  <c r="E919" i="1"/>
  <c r="I919" i="1"/>
  <c r="K919" i="1"/>
  <c r="G919" i="1"/>
  <c r="L919" i="1"/>
  <c r="F919" i="1"/>
  <c r="M919" i="1"/>
  <c r="D919" i="1"/>
  <c r="C919" i="1"/>
  <c r="J919" i="1"/>
  <c r="B920" i="1" s="1"/>
  <c r="E1472" i="6" l="1"/>
  <c r="D1472" i="6"/>
  <c r="G1472" i="6"/>
  <c r="A1473" i="6" s="1"/>
  <c r="C1472" i="6"/>
  <c r="B1472" i="6"/>
  <c r="F1472" i="6"/>
  <c r="P920" i="1"/>
  <c r="N920" i="1"/>
  <c r="J920" i="1"/>
  <c r="B921" i="1" s="1"/>
  <c r="E920" i="1"/>
  <c r="I920" i="1"/>
  <c r="M920" i="1"/>
  <c r="L920" i="1"/>
  <c r="D920" i="1"/>
  <c r="C920" i="1"/>
  <c r="K920" i="1"/>
  <c r="F920" i="1"/>
  <c r="G920" i="1"/>
  <c r="F1473" i="6" l="1"/>
  <c r="B1473" i="6"/>
  <c r="E1473" i="6"/>
  <c r="D1473" i="6"/>
  <c r="G1473" i="6"/>
  <c r="A1474" i="6" s="1"/>
  <c r="C1473" i="6"/>
  <c r="P921" i="1"/>
  <c r="N921" i="1"/>
  <c r="I921" i="1"/>
  <c r="L921" i="1"/>
  <c r="D921" i="1"/>
  <c r="C921" i="1"/>
  <c r="E921" i="1"/>
  <c r="F921" i="1"/>
  <c r="J921" i="1"/>
  <c r="B922" i="1" s="1"/>
  <c r="K921" i="1"/>
  <c r="G921" i="1"/>
  <c r="M921" i="1"/>
  <c r="G1474" i="6" l="1"/>
  <c r="A1475" i="6" s="1"/>
  <c r="C1474" i="6"/>
  <c r="F1474" i="6"/>
  <c r="B1474" i="6"/>
  <c r="E1474" i="6"/>
  <c r="D1474" i="6"/>
  <c r="P922" i="1"/>
  <c r="N922" i="1"/>
  <c r="E922" i="1"/>
  <c r="L922" i="1"/>
  <c r="F922" i="1"/>
  <c r="M922" i="1"/>
  <c r="K922" i="1"/>
  <c r="I922" i="1"/>
  <c r="D922" i="1"/>
  <c r="J922" i="1"/>
  <c r="B923" i="1" s="1"/>
  <c r="C922" i="1"/>
  <c r="G922" i="1"/>
  <c r="D1475" i="6" l="1"/>
  <c r="G1475" i="6"/>
  <c r="A1476" i="6" s="1"/>
  <c r="C1475" i="6"/>
  <c r="F1475" i="6"/>
  <c r="B1475" i="6"/>
  <c r="E1475" i="6"/>
  <c r="P923" i="1"/>
  <c r="N923" i="1"/>
  <c r="E923" i="1"/>
  <c r="K923" i="1"/>
  <c r="G923" i="1"/>
  <c r="D923" i="1"/>
  <c r="C923" i="1"/>
  <c r="J923" i="1"/>
  <c r="B924" i="1" s="1"/>
  <c r="I923" i="1"/>
  <c r="F923" i="1"/>
  <c r="L923" i="1"/>
  <c r="M923" i="1"/>
  <c r="E1476" i="6" l="1"/>
  <c r="D1476" i="6"/>
  <c r="G1476" i="6"/>
  <c r="A1477" i="6" s="1"/>
  <c r="C1476" i="6"/>
  <c r="F1476" i="6"/>
  <c r="B1476" i="6"/>
  <c r="P924" i="1"/>
  <c r="N924" i="1"/>
  <c r="J924" i="1"/>
  <c r="B925" i="1" s="1"/>
  <c r="I924" i="1"/>
  <c r="E924" i="1"/>
  <c r="G924" i="1"/>
  <c r="M924" i="1"/>
  <c r="L924" i="1"/>
  <c r="D924" i="1"/>
  <c r="K924" i="1"/>
  <c r="F924" i="1"/>
  <c r="C924" i="1"/>
  <c r="F1477" i="6" l="1"/>
  <c r="B1477" i="6"/>
  <c r="E1477" i="6"/>
  <c r="D1477" i="6"/>
  <c r="G1477" i="6"/>
  <c r="A1478" i="6" s="1"/>
  <c r="C1477" i="6"/>
  <c r="P925" i="1"/>
  <c r="N925" i="1"/>
  <c r="I925" i="1"/>
  <c r="J925" i="1"/>
  <c r="B926" i="1" s="1"/>
  <c r="L925" i="1"/>
  <c r="E925" i="1"/>
  <c r="D925" i="1"/>
  <c r="C925" i="1"/>
  <c r="M925" i="1"/>
  <c r="G925" i="1"/>
  <c r="K925" i="1"/>
  <c r="F925" i="1"/>
  <c r="G1478" i="6" l="1"/>
  <c r="A1479" i="6" s="1"/>
  <c r="C1478" i="6"/>
  <c r="F1478" i="6"/>
  <c r="B1478" i="6"/>
  <c r="E1478" i="6"/>
  <c r="D1478" i="6"/>
  <c r="P926" i="1"/>
  <c r="N926" i="1"/>
  <c r="F926" i="1"/>
  <c r="M926" i="1"/>
  <c r="I926" i="1"/>
  <c r="L926" i="1"/>
  <c r="G926" i="1"/>
  <c r="E926" i="1"/>
  <c r="J926" i="1"/>
  <c r="B927" i="1" s="1"/>
  <c r="D926" i="1"/>
  <c r="C926" i="1"/>
  <c r="K926" i="1"/>
  <c r="D1479" i="6" l="1"/>
  <c r="G1479" i="6"/>
  <c r="A1480" i="6" s="1"/>
  <c r="C1479" i="6"/>
  <c r="F1479" i="6"/>
  <c r="B1479" i="6"/>
  <c r="E1479" i="6"/>
  <c r="P927" i="1"/>
  <c r="N927" i="1"/>
  <c r="E927" i="1"/>
  <c r="J927" i="1"/>
  <c r="B928" i="1" s="1"/>
  <c r="I927" i="1"/>
  <c r="L927" i="1"/>
  <c r="K927" i="1"/>
  <c r="G927" i="1"/>
  <c r="D927" i="1"/>
  <c r="C927" i="1"/>
  <c r="M927" i="1"/>
  <c r="F927" i="1"/>
  <c r="F1480" i="6" l="1"/>
  <c r="E1480" i="6"/>
  <c r="G1480" i="6"/>
  <c r="A1481" i="6" s="1"/>
  <c r="D1480" i="6"/>
  <c r="C1480" i="6"/>
  <c r="B1480" i="6"/>
  <c r="P928" i="1"/>
  <c r="N928" i="1"/>
  <c r="J928" i="1"/>
  <c r="B929" i="1" s="1"/>
  <c r="K928" i="1"/>
  <c r="F928" i="1"/>
  <c r="C928" i="1"/>
  <c r="E928" i="1"/>
  <c r="I928" i="1"/>
  <c r="L928" i="1"/>
  <c r="G928" i="1"/>
  <c r="D928" i="1"/>
  <c r="M928" i="1"/>
  <c r="G1481" i="6" l="1"/>
  <c r="A1482" i="6" s="1"/>
  <c r="C1481" i="6"/>
  <c r="F1481" i="6"/>
  <c r="B1481" i="6"/>
  <c r="E1481" i="6"/>
  <c r="D1481" i="6"/>
  <c r="P929" i="1"/>
  <c r="N929" i="1"/>
  <c r="I929" i="1"/>
  <c r="E929" i="1"/>
  <c r="L929" i="1"/>
  <c r="D929" i="1"/>
  <c r="C929" i="1"/>
  <c r="M929" i="1"/>
  <c r="J929" i="1"/>
  <c r="B930" i="1" s="1"/>
  <c r="K929" i="1"/>
  <c r="F929" i="1"/>
  <c r="G929" i="1"/>
  <c r="D1482" i="6" l="1"/>
  <c r="G1482" i="6"/>
  <c r="A1483" i="6" s="1"/>
  <c r="C1482" i="6"/>
  <c r="F1482" i="6"/>
  <c r="E1482" i="6"/>
  <c r="B1482" i="6"/>
  <c r="P930" i="1"/>
  <c r="N930" i="1"/>
  <c r="I930" i="1"/>
  <c r="E930" i="1"/>
  <c r="F930" i="1"/>
  <c r="M930" i="1"/>
  <c r="J930" i="1"/>
  <c r="B931" i="1" s="1"/>
  <c r="D930" i="1"/>
  <c r="L930" i="1"/>
  <c r="K930" i="1"/>
  <c r="C930" i="1"/>
  <c r="G930" i="1"/>
  <c r="F1483" i="6" l="1"/>
  <c r="E1483" i="6"/>
  <c r="D1483" i="6"/>
  <c r="B1483" i="6"/>
  <c r="G1483" i="6"/>
  <c r="A1484" i="6" s="1"/>
  <c r="C1483" i="6"/>
  <c r="P931" i="1"/>
  <c r="N931" i="1"/>
  <c r="E931" i="1"/>
  <c r="K931" i="1"/>
  <c r="G931" i="1"/>
  <c r="J931" i="1"/>
  <c r="B932" i="1" s="1"/>
  <c r="I931" i="1"/>
  <c r="D931" i="1"/>
  <c r="F931" i="1"/>
  <c r="L931" i="1"/>
  <c r="C931" i="1"/>
  <c r="M931" i="1"/>
  <c r="G1484" i="6" l="1"/>
  <c r="A1485" i="6" s="1"/>
  <c r="C1484" i="6"/>
  <c r="F1484" i="6"/>
  <c r="B1484" i="6"/>
  <c r="E1484" i="6"/>
  <c r="D1484" i="6"/>
  <c r="P932" i="1"/>
  <c r="N932" i="1"/>
  <c r="J932" i="1"/>
  <c r="B933" i="1" s="1"/>
  <c r="E932" i="1"/>
  <c r="L932" i="1"/>
  <c r="D932" i="1"/>
  <c r="I932" i="1"/>
  <c r="C932" i="1"/>
  <c r="M932" i="1"/>
  <c r="G932" i="1"/>
  <c r="K932" i="1"/>
  <c r="F932" i="1"/>
  <c r="D1485" i="6" l="1"/>
  <c r="G1485" i="6"/>
  <c r="A1486" i="6" s="1"/>
  <c r="C1485" i="6"/>
  <c r="F1485" i="6"/>
  <c r="B1485" i="6"/>
  <c r="E1485" i="6"/>
  <c r="P933" i="1"/>
  <c r="N933" i="1"/>
  <c r="I933" i="1"/>
  <c r="L933" i="1"/>
  <c r="D933" i="1"/>
  <c r="C933" i="1"/>
  <c r="J933" i="1"/>
  <c r="B934" i="1" s="1"/>
  <c r="K933" i="1"/>
  <c r="G933" i="1"/>
  <c r="E933" i="1"/>
  <c r="F933" i="1"/>
  <c r="M933" i="1"/>
  <c r="E1486" i="6" l="1"/>
  <c r="D1486" i="6"/>
  <c r="G1486" i="6"/>
  <c r="A1487" i="6" s="1"/>
  <c r="C1486" i="6"/>
  <c r="F1486" i="6"/>
  <c r="B1486" i="6"/>
  <c r="P934" i="1"/>
  <c r="N934" i="1"/>
  <c r="J934" i="1"/>
  <c r="B935" i="1" s="1"/>
  <c r="I934" i="1"/>
  <c r="F934" i="1"/>
  <c r="M934" i="1"/>
  <c r="L934" i="1"/>
  <c r="C934" i="1"/>
  <c r="E934" i="1"/>
  <c r="D934" i="1"/>
  <c r="K934" i="1"/>
  <c r="G934" i="1"/>
  <c r="F1487" i="6" l="1"/>
  <c r="B1487" i="6"/>
  <c r="E1487" i="6"/>
  <c r="D1487" i="6"/>
  <c r="C1487" i="6"/>
  <c r="G1487" i="6"/>
  <c r="A1488" i="6" s="1"/>
  <c r="P935" i="1"/>
  <c r="N935" i="1"/>
  <c r="E935" i="1"/>
  <c r="I935" i="1"/>
  <c r="K935" i="1"/>
  <c r="G935" i="1"/>
  <c r="F935" i="1"/>
  <c r="M935" i="1"/>
  <c r="C935" i="1"/>
  <c r="J935" i="1"/>
  <c r="B936" i="1" s="1"/>
  <c r="D935" i="1"/>
  <c r="L935" i="1"/>
  <c r="G1488" i="6" l="1"/>
  <c r="A1489" i="6" s="1"/>
  <c r="C1488" i="6"/>
  <c r="F1488" i="6"/>
  <c r="B1488" i="6"/>
  <c r="E1488" i="6"/>
  <c r="D1488" i="6"/>
  <c r="P936" i="1"/>
  <c r="N936" i="1"/>
  <c r="J936" i="1"/>
  <c r="B937" i="1" s="1"/>
  <c r="E936" i="1"/>
  <c r="I936" i="1"/>
  <c r="L936" i="1"/>
  <c r="K936" i="1"/>
  <c r="D936" i="1"/>
  <c r="F936" i="1"/>
  <c r="C936" i="1"/>
  <c r="M936" i="1"/>
  <c r="G936" i="1"/>
  <c r="D1489" i="6" l="1"/>
  <c r="G1489" i="6"/>
  <c r="A1490" i="6" s="1"/>
  <c r="C1489" i="6"/>
  <c r="F1489" i="6"/>
  <c r="B1489" i="6"/>
  <c r="E1489" i="6"/>
  <c r="P937" i="1"/>
  <c r="N937" i="1"/>
  <c r="I937" i="1"/>
  <c r="L937" i="1"/>
  <c r="E937" i="1"/>
  <c r="D937" i="1"/>
  <c r="C937" i="1"/>
  <c r="F937" i="1"/>
  <c r="J937" i="1"/>
  <c r="B938" i="1" s="1"/>
  <c r="K937" i="1"/>
  <c r="G937" i="1"/>
  <c r="M937" i="1"/>
  <c r="E1490" i="6" l="1"/>
  <c r="D1490" i="6"/>
  <c r="G1490" i="6"/>
  <c r="A1491" i="6" s="1"/>
  <c r="C1490" i="6"/>
  <c r="F1490" i="6"/>
  <c r="B1490" i="6"/>
  <c r="P938" i="1"/>
  <c r="N938" i="1"/>
  <c r="E938" i="1"/>
  <c r="L938" i="1"/>
  <c r="F938" i="1"/>
  <c r="M938" i="1"/>
  <c r="K938" i="1"/>
  <c r="I938" i="1"/>
  <c r="J938" i="1"/>
  <c r="B939" i="1" s="1"/>
  <c r="D938" i="1"/>
  <c r="G938" i="1"/>
  <c r="C938" i="1"/>
  <c r="F1491" i="6" l="1"/>
  <c r="B1491" i="6"/>
  <c r="E1491" i="6"/>
  <c r="D1491" i="6"/>
  <c r="G1491" i="6"/>
  <c r="A1492" i="6" s="1"/>
  <c r="C1491" i="6"/>
  <c r="P939" i="1"/>
  <c r="N939" i="1"/>
  <c r="E939" i="1"/>
  <c r="J939" i="1"/>
  <c r="B940" i="1" s="1"/>
  <c r="K939" i="1"/>
  <c r="G939" i="1"/>
  <c r="D939" i="1"/>
  <c r="C939" i="1"/>
  <c r="L939" i="1"/>
  <c r="M939" i="1"/>
  <c r="I939" i="1"/>
  <c r="F939" i="1"/>
  <c r="G1492" i="6" l="1"/>
  <c r="A1493" i="6" s="1"/>
  <c r="C1492" i="6"/>
  <c r="F1492" i="6"/>
  <c r="B1492" i="6"/>
  <c r="E1492" i="6"/>
  <c r="D1492" i="6"/>
  <c r="P940" i="1"/>
  <c r="N940" i="1"/>
  <c r="J940" i="1"/>
  <c r="B941" i="1" s="1"/>
  <c r="I940" i="1"/>
  <c r="E940" i="1"/>
  <c r="L940" i="1"/>
  <c r="G940" i="1"/>
  <c r="M940" i="1"/>
  <c r="F940" i="1"/>
  <c r="C940" i="1"/>
  <c r="K940" i="1"/>
  <c r="D940" i="1"/>
  <c r="D1493" i="6" l="1"/>
  <c r="G1493" i="6"/>
  <c r="A1494" i="6" s="1"/>
  <c r="C1493" i="6"/>
  <c r="F1493" i="6"/>
  <c r="B1493" i="6"/>
  <c r="E1493" i="6"/>
  <c r="P941" i="1"/>
  <c r="N941" i="1"/>
  <c r="I941" i="1"/>
  <c r="J941" i="1"/>
  <c r="B942" i="1" s="1"/>
  <c r="L941" i="1"/>
  <c r="D941" i="1"/>
  <c r="C941" i="1"/>
  <c r="E941" i="1"/>
  <c r="F941" i="1"/>
  <c r="M941" i="1"/>
  <c r="K941" i="1"/>
  <c r="G941" i="1"/>
  <c r="E1494" i="6" l="1"/>
  <c r="D1494" i="6"/>
  <c r="G1494" i="6"/>
  <c r="A1495" i="6" s="1"/>
  <c r="C1494" i="6"/>
  <c r="B1494" i="6"/>
  <c r="F1494" i="6"/>
  <c r="P942" i="1"/>
  <c r="N942" i="1"/>
  <c r="E942" i="1"/>
  <c r="I942" i="1"/>
  <c r="F942" i="1"/>
  <c r="M942" i="1"/>
  <c r="G942" i="1"/>
  <c r="J942" i="1"/>
  <c r="B943" i="1" s="1"/>
  <c r="K942" i="1"/>
  <c r="C942" i="1"/>
  <c r="L942" i="1"/>
  <c r="D942" i="1"/>
  <c r="F1495" i="6" l="1"/>
  <c r="B1495" i="6"/>
  <c r="E1495" i="6"/>
  <c r="D1495" i="6"/>
  <c r="G1495" i="6"/>
  <c r="A1496" i="6" s="1"/>
  <c r="C1495" i="6"/>
  <c r="P943" i="1"/>
  <c r="N943" i="1"/>
  <c r="E943" i="1"/>
  <c r="J943" i="1"/>
  <c r="B944" i="1" s="1"/>
  <c r="L943" i="1"/>
  <c r="K943" i="1"/>
  <c r="G943" i="1"/>
  <c r="D943" i="1"/>
  <c r="F943" i="1"/>
  <c r="C943" i="1"/>
  <c r="M943" i="1"/>
  <c r="I943" i="1"/>
  <c r="G1496" i="6" l="1"/>
  <c r="A1497" i="6" s="1"/>
  <c r="C1496" i="6"/>
  <c r="F1496" i="6"/>
  <c r="B1496" i="6"/>
  <c r="E1496" i="6"/>
  <c r="D1496" i="6"/>
  <c r="P944" i="1"/>
  <c r="N944" i="1"/>
  <c r="J944" i="1"/>
  <c r="B945" i="1" s="1"/>
  <c r="E944" i="1"/>
  <c r="I944" i="1"/>
  <c r="K944" i="1"/>
  <c r="F944" i="1"/>
  <c r="C944" i="1"/>
  <c r="L944" i="1"/>
  <c r="D944" i="1"/>
  <c r="M944" i="1"/>
  <c r="G944" i="1"/>
  <c r="D1497" i="6" l="1"/>
  <c r="G1497" i="6"/>
  <c r="A1498" i="6" s="1"/>
  <c r="C1497" i="6"/>
  <c r="F1497" i="6"/>
  <c r="B1497" i="6"/>
  <c r="E1497" i="6"/>
  <c r="P945" i="1"/>
  <c r="N945" i="1"/>
  <c r="I945" i="1"/>
  <c r="E945" i="1"/>
  <c r="L945" i="1"/>
  <c r="D945" i="1"/>
  <c r="C945" i="1"/>
  <c r="M945" i="1"/>
  <c r="F945" i="1"/>
  <c r="J945" i="1"/>
  <c r="B946" i="1" s="1"/>
  <c r="K945" i="1"/>
  <c r="G945" i="1"/>
  <c r="E1498" i="6" l="1"/>
  <c r="D1498" i="6"/>
  <c r="G1498" i="6"/>
  <c r="A1499" i="6" s="1"/>
  <c r="C1498" i="6"/>
  <c r="F1498" i="6"/>
  <c r="B1498" i="6"/>
  <c r="P946" i="1"/>
  <c r="N946" i="1"/>
  <c r="I946" i="1"/>
  <c r="J946" i="1"/>
  <c r="B947" i="1" s="1"/>
  <c r="F946" i="1"/>
  <c r="M946" i="1"/>
  <c r="E946" i="1"/>
  <c r="D946" i="1"/>
  <c r="L946" i="1"/>
  <c r="K946" i="1"/>
  <c r="C946" i="1"/>
  <c r="G946" i="1"/>
  <c r="F1499" i="6" l="1"/>
  <c r="B1499" i="6"/>
  <c r="E1499" i="6"/>
  <c r="D1499" i="6"/>
  <c r="G1499" i="6"/>
  <c r="A1500" i="6" s="1"/>
  <c r="C1499" i="6"/>
  <c r="P947" i="1"/>
  <c r="N947" i="1"/>
  <c r="E947" i="1"/>
  <c r="K947" i="1"/>
  <c r="G947" i="1"/>
  <c r="L947" i="1"/>
  <c r="J947" i="1"/>
  <c r="B948" i="1" s="1"/>
  <c r="I947" i="1"/>
  <c r="F947" i="1"/>
  <c r="C947" i="1"/>
  <c r="M947" i="1"/>
  <c r="D947" i="1"/>
  <c r="G1500" i="6" l="1"/>
  <c r="A1501" i="6" s="1"/>
  <c r="C1500" i="6"/>
  <c r="F1500" i="6"/>
  <c r="B1500" i="6"/>
  <c r="E1500" i="6"/>
  <c r="D1500" i="6"/>
  <c r="P948" i="1"/>
  <c r="N948" i="1"/>
  <c r="J948" i="1"/>
  <c r="B949" i="1" s="1"/>
  <c r="I948" i="1"/>
  <c r="L948" i="1"/>
  <c r="D948" i="1"/>
  <c r="E948" i="1"/>
  <c r="C948" i="1"/>
  <c r="M948" i="1"/>
  <c r="F948" i="1"/>
  <c r="K948" i="1"/>
  <c r="G948" i="1"/>
  <c r="D1501" i="6" l="1"/>
  <c r="G1501" i="6"/>
  <c r="A1502" i="6" s="1"/>
  <c r="C1501" i="6"/>
  <c r="F1501" i="6"/>
  <c r="B1501" i="6"/>
  <c r="E1501" i="6"/>
  <c r="P949" i="1"/>
  <c r="N949" i="1"/>
  <c r="I949" i="1"/>
  <c r="L949" i="1"/>
  <c r="E949" i="1"/>
  <c r="D949" i="1"/>
  <c r="C949" i="1"/>
  <c r="J949" i="1"/>
  <c r="B950" i="1" s="1"/>
  <c r="K949" i="1"/>
  <c r="G949" i="1"/>
  <c r="F949" i="1"/>
  <c r="M949" i="1"/>
  <c r="E1502" i="6" l="1"/>
  <c r="D1502" i="6"/>
  <c r="G1502" i="6"/>
  <c r="A1503" i="6" s="1"/>
  <c r="C1502" i="6"/>
  <c r="F1502" i="6"/>
  <c r="B1502" i="6"/>
  <c r="P950" i="1"/>
  <c r="N950" i="1"/>
  <c r="J950" i="1"/>
  <c r="B951" i="1" s="1"/>
  <c r="F950" i="1"/>
  <c r="M950" i="1"/>
  <c r="C950" i="1"/>
  <c r="E950" i="1"/>
  <c r="I950" i="1"/>
  <c r="K950" i="1"/>
  <c r="D950" i="1"/>
  <c r="G950" i="1"/>
  <c r="L950" i="1"/>
  <c r="F1503" i="6" l="1"/>
  <c r="B1503" i="6"/>
  <c r="E1503" i="6"/>
  <c r="D1503" i="6"/>
  <c r="C1503" i="6"/>
  <c r="G1503" i="6"/>
  <c r="A1504" i="6" s="1"/>
  <c r="P951" i="1"/>
  <c r="N951" i="1"/>
  <c r="E951" i="1"/>
  <c r="I951" i="1"/>
  <c r="J951" i="1"/>
  <c r="B952" i="1" s="1"/>
  <c r="K951" i="1"/>
  <c r="G951" i="1"/>
  <c r="F951" i="1"/>
  <c r="M951" i="1"/>
  <c r="L951" i="1"/>
  <c r="D951" i="1"/>
  <c r="C951" i="1"/>
  <c r="G1504" i="6" l="1"/>
  <c r="A1505" i="6" s="1"/>
  <c r="C1504" i="6"/>
  <c r="F1504" i="6"/>
  <c r="B1504" i="6"/>
  <c r="E1504" i="6"/>
  <c r="D1504" i="6"/>
  <c r="P952" i="1"/>
  <c r="N952" i="1"/>
  <c r="J952" i="1"/>
  <c r="B953" i="1" s="1"/>
  <c r="E952" i="1"/>
  <c r="I952" i="1"/>
  <c r="F952" i="1"/>
  <c r="L952" i="1"/>
  <c r="K952" i="1"/>
  <c r="G952" i="1"/>
  <c r="D952" i="1"/>
  <c r="C952" i="1"/>
  <c r="M952" i="1"/>
  <c r="D1505" i="6" l="1"/>
  <c r="G1505" i="6"/>
  <c r="A1506" i="6" s="1"/>
  <c r="C1505" i="6"/>
  <c r="F1505" i="6"/>
  <c r="B1505" i="6"/>
  <c r="E1505" i="6"/>
  <c r="P953" i="1"/>
  <c r="N953" i="1"/>
  <c r="I953" i="1"/>
  <c r="L953" i="1"/>
  <c r="J953" i="1"/>
  <c r="B954" i="1" s="1"/>
  <c r="D953" i="1"/>
  <c r="C953" i="1"/>
  <c r="F953" i="1"/>
  <c r="E953" i="1"/>
  <c r="M953" i="1"/>
  <c r="K953" i="1"/>
  <c r="G953" i="1"/>
  <c r="E1506" i="6" l="1"/>
  <c r="D1506" i="6"/>
  <c r="G1506" i="6"/>
  <c r="A1507" i="6" s="1"/>
  <c r="C1506" i="6"/>
  <c r="F1506" i="6"/>
  <c r="B1506" i="6"/>
  <c r="P954" i="1"/>
  <c r="N954" i="1"/>
  <c r="E954" i="1"/>
  <c r="L954" i="1"/>
  <c r="F954" i="1"/>
  <c r="M954" i="1"/>
  <c r="I954" i="1"/>
  <c r="K954" i="1"/>
  <c r="G954" i="1"/>
  <c r="C954" i="1"/>
  <c r="J954" i="1"/>
  <c r="B955" i="1" s="1"/>
  <c r="D954" i="1"/>
  <c r="F1507" i="6" l="1"/>
  <c r="B1507" i="6"/>
  <c r="E1507" i="6"/>
  <c r="D1507" i="6"/>
  <c r="G1507" i="6"/>
  <c r="A1508" i="6" s="1"/>
  <c r="C1507" i="6"/>
  <c r="P955" i="1"/>
  <c r="N955" i="1"/>
  <c r="E955" i="1"/>
  <c r="I955" i="1"/>
  <c r="K955" i="1"/>
  <c r="G955" i="1"/>
  <c r="J955" i="1"/>
  <c r="B956" i="1" s="1"/>
  <c r="L955" i="1"/>
  <c r="D955" i="1"/>
  <c r="C955" i="1"/>
  <c r="F955" i="1"/>
  <c r="M955" i="1"/>
  <c r="G1508" i="6" l="1"/>
  <c r="A1509" i="6" s="1"/>
  <c r="C1508" i="6"/>
  <c r="F1508" i="6"/>
  <c r="B1508" i="6"/>
  <c r="E1508" i="6"/>
  <c r="D1508" i="6"/>
  <c r="P956" i="1"/>
  <c r="N956" i="1"/>
  <c r="J956" i="1"/>
  <c r="B957" i="1" s="1"/>
  <c r="I956" i="1"/>
  <c r="E956" i="1"/>
  <c r="G956" i="1"/>
  <c r="M956" i="1"/>
  <c r="L956" i="1"/>
  <c r="C956" i="1"/>
  <c r="F956" i="1"/>
  <c r="K956" i="1"/>
  <c r="D956" i="1"/>
  <c r="D1509" i="6" l="1"/>
  <c r="G1509" i="6"/>
  <c r="A1510" i="6" s="1"/>
  <c r="C1509" i="6"/>
  <c r="F1509" i="6"/>
  <c r="B1509" i="6"/>
  <c r="E1509" i="6"/>
  <c r="P957" i="1"/>
  <c r="N957" i="1"/>
  <c r="I957" i="1"/>
  <c r="J957" i="1"/>
  <c r="B958" i="1" s="1"/>
  <c r="L957" i="1"/>
  <c r="D957" i="1"/>
  <c r="C957" i="1"/>
  <c r="E957" i="1"/>
  <c r="K957" i="1"/>
  <c r="F957" i="1"/>
  <c r="G957" i="1"/>
  <c r="M957" i="1"/>
  <c r="E1510" i="6" l="1"/>
  <c r="D1510" i="6"/>
  <c r="G1510" i="6"/>
  <c r="A1511" i="6" s="1"/>
  <c r="C1510" i="6"/>
  <c r="B1510" i="6"/>
  <c r="F1510" i="6"/>
  <c r="P958" i="1"/>
  <c r="N958" i="1"/>
  <c r="J958" i="1"/>
  <c r="B959" i="1" s="1"/>
  <c r="F958" i="1"/>
  <c r="M958" i="1"/>
  <c r="G958" i="1"/>
  <c r="I958" i="1"/>
  <c r="E958" i="1"/>
  <c r="K958" i="1"/>
  <c r="L958" i="1"/>
  <c r="C958" i="1"/>
  <c r="D958" i="1"/>
  <c r="F1511" i="6" l="1"/>
  <c r="B1511" i="6"/>
  <c r="E1511" i="6"/>
  <c r="D1511" i="6"/>
  <c r="G1511" i="6"/>
  <c r="A1512" i="6" s="1"/>
  <c r="C1511" i="6"/>
  <c r="P959" i="1"/>
  <c r="N959" i="1"/>
  <c r="E959" i="1"/>
  <c r="J959" i="1"/>
  <c r="B960" i="1" s="1"/>
  <c r="L959" i="1"/>
  <c r="K959" i="1"/>
  <c r="G959" i="1"/>
  <c r="I959" i="1"/>
  <c r="F959" i="1"/>
  <c r="D959" i="1"/>
  <c r="C959" i="1"/>
  <c r="M959" i="1"/>
  <c r="G1512" i="6" l="1"/>
  <c r="A1513" i="6" s="1"/>
  <c r="C1512" i="6"/>
  <c r="F1512" i="6"/>
  <c r="B1512" i="6"/>
  <c r="E1512" i="6"/>
  <c r="D1512" i="6"/>
  <c r="P960" i="1"/>
  <c r="N960" i="1"/>
  <c r="J960" i="1"/>
  <c r="B961" i="1" s="1"/>
  <c r="K960" i="1"/>
  <c r="F960" i="1"/>
  <c r="C960" i="1"/>
  <c r="E960" i="1"/>
  <c r="M960" i="1"/>
  <c r="I960" i="1"/>
  <c r="D960" i="1"/>
  <c r="G960" i="1"/>
  <c r="L960" i="1"/>
  <c r="D1513" i="6" l="1"/>
  <c r="G1513" i="6"/>
  <c r="A1514" i="6" s="1"/>
  <c r="C1513" i="6"/>
  <c r="F1513" i="6"/>
  <c r="B1513" i="6"/>
  <c r="E1513" i="6"/>
  <c r="P961" i="1"/>
  <c r="N961" i="1"/>
  <c r="I961" i="1"/>
  <c r="E961" i="1"/>
  <c r="L961" i="1"/>
  <c r="D961" i="1"/>
  <c r="C961" i="1"/>
  <c r="M961" i="1"/>
  <c r="J961" i="1"/>
  <c r="B962" i="1" s="1"/>
  <c r="G961" i="1"/>
  <c r="F961" i="1"/>
  <c r="K961" i="1"/>
  <c r="E1514" i="6" l="1"/>
  <c r="D1514" i="6"/>
  <c r="G1514" i="6"/>
  <c r="A1515" i="6" s="1"/>
  <c r="C1514" i="6"/>
  <c r="F1514" i="6"/>
  <c r="B1514" i="6"/>
  <c r="P962" i="1"/>
  <c r="N962" i="1"/>
  <c r="I962" i="1"/>
  <c r="F962" i="1"/>
  <c r="M962" i="1"/>
  <c r="E962" i="1"/>
  <c r="L962" i="1"/>
  <c r="D962" i="1"/>
  <c r="J962" i="1"/>
  <c r="B963" i="1" s="1"/>
  <c r="C962" i="1"/>
  <c r="G962" i="1"/>
  <c r="K962" i="1"/>
  <c r="G1515" i="6" l="1"/>
  <c r="A1516" i="6" s="1"/>
  <c r="F1515" i="6"/>
  <c r="B1515" i="6"/>
  <c r="E1515" i="6"/>
  <c r="D1515" i="6"/>
  <c r="C1515" i="6"/>
  <c r="P963" i="1"/>
  <c r="N963" i="1"/>
  <c r="E963" i="1"/>
  <c r="J963" i="1"/>
  <c r="B964" i="1" s="1"/>
  <c r="I963" i="1"/>
  <c r="K963" i="1"/>
  <c r="G963" i="1"/>
  <c r="L963" i="1"/>
  <c r="C963" i="1"/>
  <c r="M963" i="1"/>
  <c r="D963" i="1"/>
  <c r="F963" i="1"/>
  <c r="E1516" i="6" l="1"/>
  <c r="D1516" i="6"/>
  <c r="G1516" i="6"/>
  <c r="A1517" i="6" s="1"/>
  <c r="F1516" i="6"/>
  <c r="C1516" i="6"/>
  <c r="B1516" i="6"/>
  <c r="P964" i="1"/>
  <c r="N964" i="1"/>
  <c r="J964" i="1"/>
  <c r="B965" i="1" s="1"/>
  <c r="L964" i="1"/>
  <c r="I964" i="1"/>
  <c r="D964" i="1"/>
  <c r="K964" i="1"/>
  <c r="F964" i="1"/>
  <c r="G964" i="1"/>
  <c r="E964" i="1"/>
  <c r="C964" i="1"/>
  <c r="M964" i="1"/>
  <c r="F1517" i="6" l="1"/>
  <c r="B1517" i="6"/>
  <c r="E1517" i="6"/>
  <c r="G1517" i="6"/>
  <c r="A1518" i="6" s="1"/>
  <c r="D1517" i="6"/>
  <c r="C1517" i="6"/>
  <c r="P965" i="1"/>
  <c r="N965" i="1"/>
  <c r="I965" i="1"/>
  <c r="L965" i="1"/>
  <c r="J965" i="1"/>
  <c r="B966" i="1" s="1"/>
  <c r="D965" i="1"/>
  <c r="C965" i="1"/>
  <c r="E965" i="1"/>
  <c r="K965" i="1"/>
  <c r="G965" i="1"/>
  <c r="F965" i="1"/>
  <c r="M965" i="1"/>
  <c r="G1518" i="6" l="1"/>
  <c r="A1519" i="6" s="1"/>
  <c r="C1518" i="6"/>
  <c r="F1518" i="6"/>
  <c r="B1518" i="6"/>
  <c r="E1518" i="6"/>
  <c r="D1518" i="6"/>
  <c r="P966" i="1"/>
  <c r="N966" i="1"/>
  <c r="J966" i="1"/>
  <c r="B967" i="1" s="1"/>
  <c r="F966" i="1"/>
  <c r="M966" i="1"/>
  <c r="C966" i="1"/>
  <c r="E966" i="1"/>
  <c r="I966" i="1"/>
  <c r="L966" i="1"/>
  <c r="G966" i="1"/>
  <c r="K966" i="1"/>
  <c r="D966" i="1"/>
  <c r="D1519" i="6" l="1"/>
  <c r="G1519" i="6"/>
  <c r="A1520" i="6" s="1"/>
  <c r="C1519" i="6"/>
  <c r="B1519" i="6"/>
  <c r="F1519" i="6"/>
  <c r="E1519" i="6"/>
  <c r="P967" i="1"/>
  <c r="N967" i="1"/>
  <c r="E967" i="1"/>
  <c r="I967" i="1"/>
  <c r="K967" i="1"/>
  <c r="G967" i="1"/>
  <c r="F967" i="1"/>
  <c r="M967" i="1"/>
  <c r="J967" i="1"/>
  <c r="B968" i="1" s="1"/>
  <c r="L967" i="1"/>
  <c r="D967" i="1"/>
  <c r="C967" i="1"/>
  <c r="E1520" i="6" l="1"/>
  <c r="D1520" i="6"/>
  <c r="G1520" i="6"/>
  <c r="A1521" i="6" s="1"/>
  <c r="C1520" i="6"/>
  <c r="B1520" i="6"/>
  <c r="F1520" i="6"/>
  <c r="P968" i="1"/>
  <c r="N968" i="1"/>
  <c r="J968" i="1"/>
  <c r="B969" i="1" s="1"/>
  <c r="E968" i="1"/>
  <c r="L968" i="1"/>
  <c r="G968" i="1"/>
  <c r="C968" i="1"/>
  <c r="M968" i="1"/>
  <c r="I968" i="1"/>
  <c r="F968" i="1"/>
  <c r="K968" i="1"/>
  <c r="D968" i="1"/>
  <c r="F1521" i="6" l="1"/>
  <c r="B1521" i="6"/>
  <c r="E1521" i="6"/>
  <c r="D1521" i="6"/>
  <c r="G1521" i="6"/>
  <c r="A1522" i="6" s="1"/>
  <c r="C1521" i="6"/>
  <c r="P969" i="1"/>
  <c r="N969" i="1"/>
  <c r="I969" i="1"/>
  <c r="L969" i="1"/>
  <c r="D969" i="1"/>
  <c r="C969" i="1"/>
  <c r="F969" i="1"/>
  <c r="E969" i="1"/>
  <c r="G969" i="1"/>
  <c r="M969" i="1"/>
  <c r="K969" i="1"/>
  <c r="J969" i="1"/>
  <c r="B970" i="1" s="1"/>
  <c r="G1522" i="6" l="1"/>
  <c r="A1523" i="6" s="1"/>
  <c r="C1522" i="6"/>
  <c r="F1522" i="6"/>
  <c r="B1522" i="6"/>
  <c r="E1522" i="6"/>
  <c r="D1522" i="6"/>
  <c r="P970" i="1"/>
  <c r="N970" i="1"/>
  <c r="E970" i="1"/>
  <c r="J970" i="1"/>
  <c r="B971" i="1" s="1"/>
  <c r="I970" i="1"/>
  <c r="L970" i="1"/>
  <c r="F970" i="1"/>
  <c r="M970" i="1"/>
  <c r="K970" i="1"/>
  <c r="C970" i="1"/>
  <c r="G970" i="1"/>
  <c r="D970" i="1"/>
  <c r="D1523" i="6" l="1"/>
  <c r="G1523" i="6"/>
  <c r="A1524" i="6" s="1"/>
  <c r="C1523" i="6"/>
  <c r="F1523" i="6"/>
  <c r="B1523" i="6"/>
  <c r="E1523" i="6"/>
  <c r="P971" i="1"/>
  <c r="N971" i="1"/>
  <c r="E971" i="1"/>
  <c r="K971" i="1"/>
  <c r="G971" i="1"/>
  <c r="J971" i="1"/>
  <c r="B972" i="1" s="1"/>
  <c r="D971" i="1"/>
  <c r="C971" i="1"/>
  <c r="I971" i="1"/>
  <c r="F971" i="1"/>
  <c r="L971" i="1"/>
  <c r="M971" i="1"/>
  <c r="E1524" i="6" l="1"/>
  <c r="D1524" i="6"/>
  <c r="G1524" i="6"/>
  <c r="A1525" i="6" s="1"/>
  <c r="C1524" i="6"/>
  <c r="F1524" i="6"/>
  <c r="B1524" i="6"/>
  <c r="P972" i="1"/>
  <c r="N972" i="1"/>
  <c r="J972" i="1"/>
  <c r="B973" i="1" s="1"/>
  <c r="I972" i="1"/>
  <c r="G972" i="1"/>
  <c r="M972" i="1"/>
  <c r="E972" i="1"/>
  <c r="K972" i="1"/>
  <c r="D972" i="1"/>
  <c r="C972" i="1"/>
  <c r="L972" i="1"/>
  <c r="F972" i="1"/>
  <c r="F1525" i="6" l="1"/>
  <c r="B1525" i="6"/>
  <c r="E1525" i="6"/>
  <c r="D1525" i="6"/>
  <c r="G1525" i="6"/>
  <c r="A1526" i="6" s="1"/>
  <c r="C1525" i="6"/>
  <c r="P973" i="1"/>
  <c r="N973" i="1"/>
  <c r="I973" i="1"/>
  <c r="J973" i="1"/>
  <c r="B974" i="1" s="1"/>
  <c r="L973" i="1"/>
  <c r="D973" i="1"/>
  <c r="C973" i="1"/>
  <c r="E973" i="1"/>
  <c r="G973" i="1"/>
  <c r="K973" i="1"/>
  <c r="M973" i="1"/>
  <c r="F973" i="1"/>
  <c r="G1526" i="6" l="1"/>
  <c r="A1527" i="6" s="1"/>
  <c r="C1526" i="6"/>
  <c r="F1526" i="6"/>
  <c r="B1526" i="6"/>
  <c r="E1526" i="6"/>
  <c r="D1526" i="6"/>
  <c r="P974" i="1"/>
  <c r="N974" i="1"/>
  <c r="F974" i="1"/>
  <c r="M974" i="1"/>
  <c r="J974" i="1"/>
  <c r="B975" i="1" s="1"/>
  <c r="I974" i="1"/>
  <c r="G974" i="1"/>
  <c r="E974" i="1"/>
  <c r="L974" i="1"/>
  <c r="D974" i="1"/>
  <c r="K974" i="1"/>
  <c r="C974" i="1"/>
  <c r="D1527" i="6" l="1"/>
  <c r="G1527" i="6"/>
  <c r="A1528" i="6" s="1"/>
  <c r="C1527" i="6"/>
  <c r="F1527" i="6"/>
  <c r="B1527" i="6"/>
  <c r="E1527" i="6"/>
  <c r="P975" i="1"/>
  <c r="N975" i="1"/>
  <c r="E975" i="1"/>
  <c r="J975" i="1"/>
  <c r="B976" i="1" s="1"/>
  <c r="L975" i="1"/>
  <c r="K975" i="1"/>
  <c r="G975" i="1"/>
  <c r="I975" i="1"/>
  <c r="C975" i="1"/>
  <c r="M975" i="1"/>
  <c r="F975" i="1"/>
  <c r="D975" i="1"/>
  <c r="E1528" i="6" l="1"/>
  <c r="D1528" i="6"/>
  <c r="G1528" i="6"/>
  <c r="A1529" i="6" s="1"/>
  <c r="C1528" i="6"/>
  <c r="F1528" i="6"/>
  <c r="B1528" i="6"/>
  <c r="P976" i="1"/>
  <c r="N976" i="1"/>
  <c r="J976" i="1"/>
  <c r="B977" i="1" s="1"/>
  <c r="I976" i="1"/>
  <c r="L976" i="1"/>
  <c r="K976" i="1"/>
  <c r="F976" i="1"/>
  <c r="C976" i="1"/>
  <c r="E976" i="1"/>
  <c r="D976" i="1"/>
  <c r="G976" i="1"/>
  <c r="M976" i="1"/>
  <c r="F1529" i="6" l="1"/>
  <c r="B1529" i="6"/>
  <c r="E1529" i="6"/>
  <c r="D1529" i="6"/>
  <c r="C1529" i="6"/>
  <c r="G1529" i="6"/>
  <c r="A1530" i="6" s="1"/>
  <c r="P977" i="1"/>
  <c r="N977" i="1"/>
  <c r="I977" i="1"/>
  <c r="E977" i="1"/>
  <c r="L977" i="1"/>
  <c r="J977" i="1"/>
  <c r="B978" i="1" s="1"/>
  <c r="D977" i="1"/>
  <c r="C977" i="1"/>
  <c r="M977" i="1"/>
  <c r="K977" i="1"/>
  <c r="G977" i="1"/>
  <c r="F977" i="1"/>
  <c r="G1530" i="6" l="1"/>
  <c r="A1531" i="6" s="1"/>
  <c r="C1530" i="6"/>
  <c r="F1530" i="6"/>
  <c r="B1530" i="6"/>
  <c r="E1530" i="6"/>
  <c r="D1530" i="6"/>
  <c r="P978" i="1"/>
  <c r="N978" i="1"/>
  <c r="I978" i="1"/>
  <c r="F978" i="1"/>
  <c r="M978" i="1"/>
  <c r="E978" i="1"/>
  <c r="D978" i="1"/>
  <c r="J978" i="1"/>
  <c r="B979" i="1" s="1"/>
  <c r="L978" i="1"/>
  <c r="K978" i="1"/>
  <c r="G978" i="1"/>
  <c r="C978" i="1"/>
  <c r="D1531" i="6" l="1"/>
  <c r="G1531" i="6"/>
  <c r="A1532" i="6" s="1"/>
  <c r="C1531" i="6"/>
  <c r="F1531" i="6"/>
  <c r="B1531" i="6"/>
  <c r="E1531" i="6"/>
  <c r="P979" i="1"/>
  <c r="N979" i="1"/>
  <c r="E979" i="1"/>
  <c r="K979" i="1"/>
  <c r="G979" i="1"/>
  <c r="D979" i="1"/>
  <c r="J979" i="1"/>
  <c r="B980" i="1" s="1"/>
  <c r="L979" i="1"/>
  <c r="M979" i="1"/>
  <c r="I979" i="1"/>
  <c r="F979" i="1"/>
  <c r="C979" i="1"/>
  <c r="E1532" i="6" l="1"/>
  <c r="D1532" i="6"/>
  <c r="G1532" i="6"/>
  <c r="A1533" i="6" s="1"/>
  <c r="C1532" i="6"/>
  <c r="F1532" i="6"/>
  <c r="B1532" i="6"/>
  <c r="P980" i="1"/>
  <c r="N980" i="1"/>
  <c r="J980" i="1"/>
  <c r="B981" i="1" s="1"/>
  <c r="L980" i="1"/>
  <c r="D980" i="1"/>
  <c r="E980" i="1"/>
  <c r="I980" i="1"/>
  <c r="G980" i="1"/>
  <c r="K980" i="1"/>
  <c r="F980" i="1"/>
  <c r="C980" i="1"/>
  <c r="M980" i="1"/>
  <c r="F1533" i="6" l="1"/>
  <c r="B1533" i="6"/>
  <c r="E1533" i="6"/>
  <c r="D1533" i="6"/>
  <c r="G1533" i="6"/>
  <c r="A1534" i="6" s="1"/>
  <c r="C1533" i="6"/>
  <c r="P981" i="1"/>
  <c r="N981" i="1"/>
  <c r="I981" i="1"/>
  <c r="L981" i="1"/>
  <c r="D981" i="1"/>
  <c r="C981" i="1"/>
  <c r="E981" i="1"/>
  <c r="K981" i="1"/>
  <c r="G981" i="1"/>
  <c r="J981" i="1"/>
  <c r="B982" i="1" s="1"/>
  <c r="M981" i="1"/>
  <c r="F981" i="1"/>
  <c r="G1534" i="6" l="1"/>
  <c r="A1535" i="6" s="1"/>
  <c r="C1534" i="6"/>
  <c r="F1534" i="6"/>
  <c r="B1534" i="6"/>
  <c r="E1534" i="6"/>
  <c r="D1534" i="6"/>
  <c r="P982" i="1"/>
  <c r="N982" i="1"/>
  <c r="J982" i="1"/>
  <c r="B983" i="1" s="1"/>
  <c r="E982" i="1"/>
  <c r="F982" i="1"/>
  <c r="M982" i="1"/>
  <c r="I982" i="1"/>
  <c r="C982" i="1"/>
  <c r="L982" i="1"/>
  <c r="K982" i="1"/>
  <c r="D982" i="1"/>
  <c r="G982" i="1"/>
  <c r="D1535" i="6" l="1"/>
  <c r="G1535" i="6"/>
  <c r="A1536" i="6" s="1"/>
  <c r="C1535" i="6"/>
  <c r="F1535" i="6"/>
  <c r="B1535" i="6"/>
  <c r="E1535" i="6"/>
  <c r="P983" i="1"/>
  <c r="N983" i="1"/>
  <c r="E983" i="1"/>
  <c r="I983" i="1"/>
  <c r="K983" i="1"/>
  <c r="G983" i="1"/>
  <c r="L983" i="1"/>
  <c r="F983" i="1"/>
  <c r="M983" i="1"/>
  <c r="J983" i="1"/>
  <c r="B984" i="1" s="1"/>
  <c r="D983" i="1"/>
  <c r="C983" i="1"/>
  <c r="E1536" i="6" l="1"/>
  <c r="D1536" i="6"/>
  <c r="G1536" i="6"/>
  <c r="A1537" i="6" s="1"/>
  <c r="C1536" i="6"/>
  <c r="B1536" i="6"/>
  <c r="F1536" i="6"/>
  <c r="P984" i="1"/>
  <c r="N984" i="1"/>
  <c r="J984" i="1"/>
  <c r="B985" i="1" s="1"/>
  <c r="E984" i="1"/>
  <c r="I984" i="1"/>
  <c r="L984" i="1"/>
  <c r="D984" i="1"/>
  <c r="C984" i="1"/>
  <c r="M984" i="1"/>
  <c r="G984" i="1"/>
  <c r="K984" i="1"/>
  <c r="F984" i="1"/>
  <c r="F1537" i="6" l="1"/>
  <c r="B1537" i="6"/>
  <c r="E1537" i="6"/>
  <c r="D1537" i="6"/>
  <c r="G1537" i="6"/>
  <c r="A1538" i="6" s="1"/>
  <c r="C1537" i="6"/>
  <c r="P985" i="1"/>
  <c r="N985" i="1"/>
  <c r="I985" i="1"/>
  <c r="L985" i="1"/>
  <c r="D985" i="1"/>
  <c r="C985" i="1"/>
  <c r="F985" i="1"/>
  <c r="E985" i="1"/>
  <c r="K985" i="1"/>
  <c r="G985" i="1"/>
  <c r="J985" i="1"/>
  <c r="B986" i="1" s="1"/>
  <c r="M985" i="1"/>
  <c r="G1538" i="6" l="1"/>
  <c r="A1539" i="6" s="1"/>
  <c r="C1538" i="6"/>
  <c r="F1538" i="6"/>
  <c r="B1538" i="6"/>
  <c r="E1538" i="6"/>
  <c r="D1538" i="6"/>
  <c r="P986" i="1"/>
  <c r="N986" i="1"/>
  <c r="E986" i="1"/>
  <c r="L986" i="1"/>
  <c r="F986" i="1"/>
  <c r="M986" i="1"/>
  <c r="K986" i="1"/>
  <c r="I986" i="1"/>
  <c r="J986" i="1"/>
  <c r="B987" i="1" s="1"/>
  <c r="D986" i="1"/>
  <c r="C986" i="1"/>
  <c r="G986" i="1"/>
  <c r="D1539" i="6" l="1"/>
  <c r="G1539" i="6"/>
  <c r="A1540" i="6" s="1"/>
  <c r="C1539" i="6"/>
  <c r="F1539" i="6"/>
  <c r="B1539" i="6"/>
  <c r="E1539" i="6"/>
  <c r="P987" i="1"/>
  <c r="N987" i="1"/>
  <c r="E987" i="1"/>
  <c r="K987" i="1"/>
  <c r="G987" i="1"/>
  <c r="J987" i="1"/>
  <c r="B988" i="1" s="1"/>
  <c r="D987" i="1"/>
  <c r="C987" i="1"/>
  <c r="I987" i="1"/>
  <c r="F987" i="1"/>
  <c r="M987" i="1"/>
  <c r="L987" i="1"/>
  <c r="E1540" i="6" l="1"/>
  <c r="D1540" i="6"/>
  <c r="G1540" i="6"/>
  <c r="A1541" i="6" s="1"/>
  <c r="C1540" i="6"/>
  <c r="F1540" i="6"/>
  <c r="B1540" i="6"/>
  <c r="P988" i="1"/>
  <c r="N988" i="1"/>
  <c r="J988" i="1"/>
  <c r="B989" i="1" s="1"/>
  <c r="I988" i="1"/>
  <c r="G988" i="1"/>
  <c r="M988" i="1"/>
  <c r="E988" i="1"/>
  <c r="L988" i="1"/>
  <c r="D988" i="1"/>
  <c r="K988" i="1"/>
  <c r="F988" i="1"/>
  <c r="C988" i="1"/>
  <c r="F1541" i="6" l="1"/>
  <c r="B1541" i="6"/>
  <c r="E1541" i="6"/>
  <c r="D1541" i="6"/>
  <c r="G1541" i="6"/>
  <c r="A1542" i="6" s="1"/>
  <c r="C1541" i="6"/>
  <c r="P989" i="1"/>
  <c r="N989" i="1"/>
  <c r="I989" i="1"/>
  <c r="J989" i="1"/>
  <c r="B990" i="1" s="1"/>
  <c r="L989" i="1"/>
  <c r="E989" i="1"/>
  <c r="D989" i="1"/>
  <c r="C989" i="1"/>
  <c r="M989" i="1"/>
  <c r="G989" i="1"/>
  <c r="K989" i="1"/>
  <c r="F989" i="1"/>
  <c r="G1542" i="6" l="1"/>
  <c r="A1543" i="6" s="1"/>
  <c r="C1542" i="6"/>
  <c r="F1542" i="6"/>
  <c r="B1542" i="6"/>
  <c r="E1542" i="6"/>
  <c r="D1542" i="6"/>
  <c r="P990" i="1"/>
  <c r="N990" i="1"/>
  <c r="F990" i="1"/>
  <c r="M990" i="1"/>
  <c r="J990" i="1"/>
  <c r="B991" i="1" s="1"/>
  <c r="L990" i="1"/>
  <c r="G990" i="1"/>
  <c r="I990" i="1"/>
  <c r="D990" i="1"/>
  <c r="C990" i="1"/>
  <c r="E990" i="1"/>
  <c r="K990" i="1"/>
  <c r="D1543" i="6" l="1"/>
  <c r="G1543" i="6"/>
  <c r="A1544" i="6" s="1"/>
  <c r="C1543" i="6"/>
  <c r="F1543" i="6"/>
  <c r="B1543" i="6"/>
  <c r="E1543" i="6"/>
  <c r="P991" i="1"/>
  <c r="N991" i="1"/>
  <c r="E991" i="1"/>
  <c r="J991" i="1"/>
  <c r="B992" i="1" s="1"/>
  <c r="I991" i="1"/>
  <c r="L991" i="1"/>
  <c r="K991" i="1"/>
  <c r="G991" i="1"/>
  <c r="D991" i="1"/>
  <c r="C991" i="1"/>
  <c r="M991" i="1"/>
  <c r="F991" i="1"/>
  <c r="E1544" i="6" l="1"/>
  <c r="D1544" i="6"/>
  <c r="G1544" i="6"/>
  <c r="A1545" i="6" s="1"/>
  <c r="C1544" i="6"/>
  <c r="F1544" i="6"/>
  <c r="B1544" i="6"/>
  <c r="P992" i="1"/>
  <c r="N992" i="1"/>
  <c r="J992" i="1"/>
  <c r="B993" i="1" s="1"/>
  <c r="I992" i="1"/>
  <c r="K992" i="1"/>
  <c r="F992" i="1"/>
  <c r="C992" i="1"/>
  <c r="E992" i="1"/>
  <c r="G992" i="1"/>
  <c r="L992" i="1"/>
  <c r="D992" i="1"/>
  <c r="M992" i="1"/>
  <c r="F1545" i="6" l="1"/>
  <c r="B1545" i="6"/>
  <c r="E1545" i="6"/>
  <c r="D1545" i="6"/>
  <c r="C1545" i="6"/>
  <c r="G1545" i="6"/>
  <c r="A1546" i="6" s="1"/>
  <c r="P993" i="1"/>
  <c r="N993" i="1"/>
  <c r="I993" i="1"/>
  <c r="E993" i="1"/>
  <c r="L993" i="1"/>
  <c r="D993" i="1"/>
  <c r="C993" i="1"/>
  <c r="J993" i="1"/>
  <c r="B994" i="1" s="1"/>
  <c r="M993" i="1"/>
  <c r="K993" i="1"/>
  <c r="F993" i="1"/>
  <c r="G993" i="1"/>
  <c r="G1546" i="6" l="1"/>
  <c r="A1547" i="6" s="1"/>
  <c r="C1546" i="6"/>
  <c r="F1546" i="6"/>
  <c r="B1546" i="6"/>
  <c r="E1546" i="6"/>
  <c r="D1546" i="6"/>
  <c r="P994" i="1"/>
  <c r="N994" i="1"/>
  <c r="I994" i="1"/>
  <c r="E994" i="1"/>
  <c r="F994" i="1"/>
  <c r="M994" i="1"/>
  <c r="D994" i="1"/>
  <c r="J994" i="1"/>
  <c r="B995" i="1" s="1"/>
  <c r="L994" i="1"/>
  <c r="K994" i="1"/>
  <c r="G994" i="1"/>
  <c r="C994" i="1"/>
  <c r="D1547" i="6" l="1"/>
  <c r="G1547" i="6"/>
  <c r="A1548" i="6" s="1"/>
  <c r="C1547" i="6"/>
  <c r="F1547" i="6"/>
  <c r="B1547" i="6"/>
  <c r="E1547" i="6"/>
  <c r="P995" i="1"/>
  <c r="N995" i="1"/>
  <c r="E995" i="1"/>
  <c r="K995" i="1"/>
  <c r="G995" i="1"/>
  <c r="I995" i="1"/>
  <c r="J995" i="1"/>
  <c r="B996" i="1" s="1"/>
  <c r="D995" i="1"/>
  <c r="F995" i="1"/>
  <c r="L995" i="1"/>
  <c r="C995" i="1"/>
  <c r="M995" i="1"/>
  <c r="E1548" i="6" l="1"/>
  <c r="D1548" i="6"/>
  <c r="G1548" i="6"/>
  <c r="A1549" i="6" s="1"/>
  <c r="C1548" i="6"/>
  <c r="F1548" i="6"/>
  <c r="B1548" i="6"/>
  <c r="P996" i="1"/>
  <c r="N996" i="1"/>
  <c r="J996" i="1"/>
  <c r="B997" i="1" s="1"/>
  <c r="E996" i="1"/>
  <c r="L996" i="1"/>
  <c r="D996" i="1"/>
  <c r="C996" i="1"/>
  <c r="M996" i="1"/>
  <c r="I996" i="1"/>
  <c r="K996" i="1"/>
  <c r="F996" i="1"/>
  <c r="G996" i="1"/>
  <c r="F1549" i="6" l="1"/>
  <c r="B1549" i="6"/>
  <c r="E1549" i="6"/>
  <c r="D1549" i="6"/>
  <c r="G1549" i="6"/>
  <c r="A1550" i="6" s="1"/>
  <c r="C1549" i="6"/>
  <c r="P997" i="1"/>
  <c r="N997" i="1"/>
  <c r="I997" i="1"/>
  <c r="L997" i="1"/>
  <c r="D997" i="1"/>
  <c r="C997" i="1"/>
  <c r="E997" i="1"/>
  <c r="K997" i="1"/>
  <c r="G997" i="1"/>
  <c r="J997" i="1"/>
  <c r="B998" i="1" s="1"/>
  <c r="F997" i="1"/>
  <c r="M997" i="1"/>
  <c r="G1550" i="6" l="1"/>
  <c r="A1551" i="6" s="1"/>
  <c r="C1550" i="6"/>
  <c r="F1550" i="6"/>
  <c r="B1550" i="6"/>
  <c r="E1550" i="6"/>
  <c r="D1550" i="6"/>
  <c r="P998" i="1"/>
  <c r="N998" i="1"/>
  <c r="J998" i="1"/>
  <c r="B999" i="1" s="1"/>
  <c r="I998" i="1"/>
  <c r="F998" i="1"/>
  <c r="M998" i="1"/>
  <c r="L998" i="1"/>
  <c r="C998" i="1"/>
  <c r="D998" i="1"/>
  <c r="K998" i="1"/>
  <c r="G998" i="1"/>
  <c r="E998" i="1"/>
  <c r="D1551" i="6" l="1"/>
  <c r="G1551" i="6"/>
  <c r="A1552" i="6" s="1"/>
  <c r="C1551" i="6"/>
  <c r="F1551" i="6"/>
  <c r="B1551" i="6"/>
  <c r="E1551" i="6"/>
  <c r="P999" i="1"/>
  <c r="N999" i="1"/>
  <c r="E999" i="1"/>
  <c r="I999" i="1"/>
  <c r="K999" i="1"/>
  <c r="G999" i="1"/>
  <c r="F999" i="1"/>
  <c r="M999" i="1"/>
  <c r="J999" i="1"/>
  <c r="B1000" i="1" s="1"/>
  <c r="C999" i="1"/>
  <c r="L999" i="1"/>
  <c r="D999" i="1"/>
  <c r="E1552" i="6" l="1"/>
  <c r="D1552" i="6"/>
  <c r="G1552" i="6"/>
  <c r="A1553" i="6" s="1"/>
  <c r="C1552" i="6"/>
  <c r="B1552" i="6"/>
  <c r="F1552" i="6"/>
  <c r="P1000" i="1"/>
  <c r="N1000" i="1"/>
  <c r="J1000" i="1"/>
  <c r="B1001" i="1" s="1"/>
  <c r="E1000" i="1"/>
  <c r="L1000" i="1"/>
  <c r="K1000" i="1"/>
  <c r="D1000" i="1"/>
  <c r="I1000" i="1"/>
  <c r="F1000" i="1"/>
  <c r="C1000" i="1"/>
  <c r="M1000" i="1"/>
  <c r="G1000" i="1"/>
  <c r="F1553" i="6" l="1"/>
  <c r="B1553" i="6"/>
  <c r="E1553" i="6"/>
  <c r="D1553" i="6"/>
  <c r="G1553" i="6"/>
  <c r="A1554" i="6" s="1"/>
  <c r="C1553" i="6"/>
  <c r="P1001" i="1"/>
  <c r="N1001" i="1"/>
  <c r="I1001" i="1"/>
  <c r="L1001" i="1"/>
  <c r="E1001" i="1"/>
  <c r="D1001" i="1"/>
  <c r="C1001" i="1"/>
  <c r="F1001" i="1"/>
  <c r="J1001" i="1"/>
  <c r="B1002" i="1" s="1"/>
  <c r="K1001" i="1"/>
  <c r="G1001" i="1"/>
  <c r="M1001" i="1"/>
  <c r="G1554" i="6" l="1"/>
  <c r="A1555" i="6" s="1"/>
  <c r="C1554" i="6"/>
  <c r="F1554" i="6"/>
  <c r="B1554" i="6"/>
  <c r="E1554" i="6"/>
  <c r="D1554" i="6"/>
  <c r="P1002" i="1"/>
  <c r="N1002" i="1"/>
  <c r="E1002" i="1"/>
  <c r="L1002" i="1"/>
  <c r="F1002" i="1"/>
  <c r="M1002" i="1"/>
  <c r="I1002" i="1"/>
  <c r="K1002" i="1"/>
  <c r="J1002" i="1"/>
  <c r="B1003" i="1" s="1"/>
  <c r="D1002" i="1"/>
  <c r="G1002" i="1"/>
  <c r="C1002" i="1"/>
  <c r="D1555" i="6" l="1"/>
  <c r="G1555" i="6"/>
  <c r="A1556" i="6" s="1"/>
  <c r="C1555" i="6"/>
  <c r="F1555" i="6"/>
  <c r="B1555" i="6"/>
  <c r="E1555" i="6"/>
  <c r="P1003" i="1"/>
  <c r="N1003" i="1"/>
  <c r="E1003" i="1"/>
  <c r="J1003" i="1"/>
  <c r="B1004" i="1" s="1"/>
  <c r="K1003" i="1"/>
  <c r="G1003" i="1"/>
  <c r="D1003" i="1"/>
  <c r="C1003" i="1"/>
  <c r="I1003" i="1"/>
  <c r="L1003" i="1"/>
  <c r="M1003" i="1"/>
  <c r="F1003" i="1"/>
  <c r="E1556" i="6" l="1"/>
  <c r="D1556" i="6"/>
  <c r="G1556" i="6"/>
  <c r="A1557" i="6" s="1"/>
  <c r="C1556" i="6"/>
  <c r="F1556" i="6"/>
  <c r="B1556" i="6"/>
  <c r="P1004" i="1"/>
  <c r="N1004" i="1"/>
  <c r="J1004" i="1"/>
  <c r="B1005" i="1" s="1"/>
  <c r="I1004" i="1"/>
  <c r="L1004" i="1"/>
  <c r="G1004" i="1"/>
  <c r="M1004" i="1"/>
  <c r="E1004" i="1"/>
  <c r="F1004" i="1"/>
  <c r="C1004" i="1"/>
  <c r="D1004" i="1"/>
  <c r="K1004" i="1"/>
  <c r="F1557" i="6" l="1"/>
  <c r="B1557" i="6"/>
  <c r="E1557" i="6"/>
  <c r="D1557" i="6"/>
  <c r="G1557" i="6"/>
  <c r="A1558" i="6" s="1"/>
  <c r="C1557" i="6"/>
  <c r="P1005" i="1"/>
  <c r="N1005" i="1"/>
  <c r="I1005" i="1"/>
  <c r="J1005" i="1"/>
  <c r="B1006" i="1" s="1"/>
  <c r="L1005" i="1"/>
  <c r="D1005" i="1"/>
  <c r="C1005" i="1"/>
  <c r="E1005" i="1"/>
  <c r="F1005" i="1"/>
  <c r="M1005" i="1"/>
  <c r="K1005" i="1"/>
  <c r="G1005" i="1"/>
  <c r="G1558" i="6" l="1"/>
  <c r="A1559" i="6" s="1"/>
  <c r="C1558" i="6"/>
  <c r="F1558" i="6"/>
  <c r="B1558" i="6"/>
  <c r="E1558" i="6"/>
  <c r="D1558" i="6"/>
  <c r="P1006" i="1"/>
  <c r="N1006" i="1"/>
  <c r="E1006" i="1"/>
  <c r="I1006" i="1"/>
  <c r="F1006" i="1"/>
  <c r="M1006" i="1"/>
  <c r="J1006" i="1"/>
  <c r="B1007" i="1" s="1"/>
  <c r="G1006" i="1"/>
  <c r="K1006" i="1"/>
  <c r="L1006" i="1"/>
  <c r="C1006" i="1"/>
  <c r="D1006" i="1"/>
  <c r="D1559" i="6" l="1"/>
  <c r="G1559" i="6"/>
  <c r="A1560" i="6" s="1"/>
  <c r="C1559" i="6"/>
  <c r="F1559" i="6"/>
  <c r="B1559" i="6"/>
  <c r="E1559" i="6"/>
  <c r="P1007" i="1"/>
  <c r="N1007" i="1"/>
  <c r="E1007" i="1"/>
  <c r="J1007" i="1"/>
  <c r="B1008" i="1" s="1"/>
  <c r="L1007" i="1"/>
  <c r="K1007" i="1"/>
  <c r="G1007" i="1"/>
  <c r="I1007" i="1"/>
  <c r="D1007" i="1"/>
  <c r="F1007" i="1"/>
  <c r="M1007" i="1"/>
  <c r="C1007" i="1"/>
  <c r="E1560" i="6" l="1"/>
  <c r="D1560" i="6"/>
  <c r="G1560" i="6"/>
  <c r="A1561" i="6" s="1"/>
  <c r="C1560" i="6"/>
  <c r="F1560" i="6"/>
  <c r="B1560" i="6"/>
  <c r="P1008" i="1"/>
  <c r="N1008" i="1"/>
  <c r="J1008" i="1"/>
  <c r="B1009" i="1" s="1"/>
  <c r="E1008" i="1"/>
  <c r="K1008" i="1"/>
  <c r="F1008" i="1"/>
  <c r="C1008" i="1"/>
  <c r="I1008" i="1"/>
  <c r="L1008" i="1"/>
  <c r="G1008" i="1"/>
  <c r="D1008" i="1"/>
  <c r="M1008" i="1"/>
  <c r="F1561" i="6" l="1"/>
  <c r="B1561" i="6"/>
  <c r="E1561" i="6"/>
  <c r="D1561" i="6"/>
  <c r="C1561" i="6"/>
  <c r="G1561" i="6"/>
  <c r="A1562" i="6" s="1"/>
  <c r="P1009" i="1"/>
  <c r="N1009" i="1"/>
  <c r="I1009" i="1"/>
  <c r="E1009" i="1"/>
  <c r="L1009" i="1"/>
  <c r="D1009" i="1"/>
  <c r="C1009" i="1"/>
  <c r="J1009" i="1"/>
  <c r="B1010" i="1" s="1"/>
  <c r="M1009" i="1"/>
  <c r="F1009" i="1"/>
  <c r="K1009" i="1"/>
  <c r="G1009" i="1"/>
  <c r="G1562" i="6" l="1"/>
  <c r="A1563" i="6" s="1"/>
  <c r="C1562" i="6"/>
  <c r="F1562" i="6"/>
  <c r="B1562" i="6"/>
  <c r="E1562" i="6"/>
  <c r="D1562" i="6"/>
  <c r="P1010" i="1"/>
  <c r="N1010" i="1"/>
  <c r="I1010" i="1"/>
  <c r="J1010" i="1"/>
  <c r="B1011" i="1" s="1"/>
  <c r="F1010" i="1"/>
  <c r="M1010" i="1"/>
  <c r="D1010" i="1"/>
  <c r="E1010" i="1"/>
  <c r="L1010" i="1"/>
  <c r="K1010" i="1"/>
  <c r="G1010" i="1"/>
  <c r="C1010" i="1"/>
  <c r="D1563" i="6" l="1"/>
  <c r="I25" i="1" s="1"/>
  <c r="G1563" i="6"/>
  <c r="G1564" i="6" s="1"/>
  <c r="C1563" i="6"/>
  <c r="F1563" i="6"/>
  <c r="B1563" i="6"/>
  <c r="E1563" i="6"/>
  <c r="P1011" i="1"/>
  <c r="N1011" i="1"/>
  <c r="E1011" i="1"/>
  <c r="K1011" i="1"/>
  <c r="G1011" i="1"/>
  <c r="I1011" i="1"/>
  <c r="L1011" i="1"/>
  <c r="F1011" i="1"/>
  <c r="C1011" i="1"/>
  <c r="M1011" i="1"/>
  <c r="J1011" i="1"/>
  <c r="B1012" i="1" s="1"/>
  <c r="D1011" i="1"/>
  <c r="P1012" i="1" l="1"/>
  <c r="N1012" i="1"/>
  <c r="J1012" i="1"/>
  <c r="B1013" i="1" s="1"/>
  <c r="I1012" i="1"/>
  <c r="L1012" i="1"/>
  <c r="E1012" i="1"/>
  <c r="D1012" i="1"/>
  <c r="F1012" i="1"/>
  <c r="C1012" i="1"/>
  <c r="M1012" i="1"/>
  <c r="K1012" i="1"/>
  <c r="G1012" i="1"/>
  <c r="P1013" i="1" l="1"/>
  <c r="N1013" i="1"/>
  <c r="I1013" i="1"/>
  <c r="L1013" i="1"/>
  <c r="E1013" i="1"/>
  <c r="D1013" i="1"/>
  <c r="C1013" i="1"/>
  <c r="K1013" i="1"/>
  <c r="G1013" i="1"/>
  <c r="J1013" i="1"/>
  <c r="B1014" i="1" s="1"/>
  <c r="F1013" i="1"/>
  <c r="M1013" i="1"/>
  <c r="P1014" i="1" l="1"/>
  <c r="N1014" i="1"/>
  <c r="J1014" i="1"/>
  <c r="B1015" i="1" s="1"/>
  <c r="F1014" i="1"/>
  <c r="M1014" i="1"/>
  <c r="C1014" i="1"/>
  <c r="I1014" i="1"/>
  <c r="L1014" i="1"/>
  <c r="K1014" i="1"/>
  <c r="D1014" i="1"/>
  <c r="G1014" i="1"/>
  <c r="E1014" i="1"/>
  <c r="P1015" i="1" l="1"/>
  <c r="N1015" i="1"/>
  <c r="E1015" i="1"/>
  <c r="I1015" i="1"/>
  <c r="J1015" i="1"/>
  <c r="B1016" i="1" s="1"/>
  <c r="K1015" i="1"/>
  <c r="G1015" i="1"/>
  <c r="F1015" i="1"/>
  <c r="M1015" i="1"/>
  <c r="L1015" i="1"/>
  <c r="C1015" i="1"/>
  <c r="D1015" i="1"/>
  <c r="P1016" i="1" l="1"/>
  <c r="N1016" i="1"/>
  <c r="J1016" i="1"/>
  <c r="B1017" i="1" s="1"/>
  <c r="E1016" i="1"/>
  <c r="F1016" i="1"/>
  <c r="G1016" i="1"/>
  <c r="L1016" i="1"/>
  <c r="K1016" i="1"/>
  <c r="I1016" i="1"/>
  <c r="C1016" i="1"/>
  <c r="M1016" i="1"/>
  <c r="D1016" i="1"/>
  <c r="P1017" i="1" l="1"/>
  <c r="N1017" i="1"/>
  <c r="I1017" i="1"/>
  <c r="L1017" i="1"/>
  <c r="J1017" i="1"/>
  <c r="B1018" i="1" s="1"/>
  <c r="D1017" i="1"/>
  <c r="C1017" i="1"/>
  <c r="F1017" i="1"/>
  <c r="E1017" i="1"/>
  <c r="M1017" i="1"/>
  <c r="K1017" i="1"/>
  <c r="G1017" i="1"/>
  <c r="P1018" i="1" l="1"/>
  <c r="N1018" i="1"/>
  <c r="E1018" i="1"/>
  <c r="L1018" i="1"/>
  <c r="F1018" i="1"/>
  <c r="M1018" i="1"/>
  <c r="K1018" i="1"/>
  <c r="J1018" i="1"/>
  <c r="B1019" i="1" s="1"/>
  <c r="I1018" i="1"/>
  <c r="G1018" i="1"/>
  <c r="C1018" i="1"/>
  <c r="D1018" i="1"/>
  <c r="P1019" i="1" l="1"/>
  <c r="N1019" i="1"/>
  <c r="E1019" i="1"/>
  <c r="I1019" i="1"/>
  <c r="K1019" i="1"/>
  <c r="G1019" i="1"/>
  <c r="L1019" i="1"/>
  <c r="D1019" i="1"/>
  <c r="C1019" i="1"/>
  <c r="J1019" i="1"/>
  <c r="B1020" i="1" s="1"/>
  <c r="M1019" i="1"/>
  <c r="F1019" i="1"/>
  <c r="P1020" i="1" l="1"/>
  <c r="N1020" i="1"/>
  <c r="J1020" i="1"/>
  <c r="B1021" i="1" s="1"/>
  <c r="I1020" i="1"/>
  <c r="E1020" i="1"/>
  <c r="G1020" i="1"/>
  <c r="M1020" i="1"/>
  <c r="C1020" i="1"/>
  <c r="L1020" i="1"/>
  <c r="K1020" i="1"/>
  <c r="F1020" i="1"/>
  <c r="D1020" i="1"/>
  <c r="P1021" i="1" l="1"/>
  <c r="N1021" i="1"/>
  <c r="I1021" i="1"/>
  <c r="J1021" i="1"/>
  <c r="B1022" i="1" s="1"/>
  <c r="L1021" i="1"/>
  <c r="D1021" i="1"/>
  <c r="C1021" i="1"/>
  <c r="K1021" i="1"/>
  <c r="F1021" i="1"/>
  <c r="E1021" i="1"/>
  <c r="G1021" i="1"/>
  <c r="M1021" i="1"/>
  <c r="P1022" i="1" l="1"/>
  <c r="N1022" i="1"/>
  <c r="J1022" i="1"/>
  <c r="B1023" i="1" s="1"/>
  <c r="F1022" i="1"/>
  <c r="M1022" i="1"/>
  <c r="E1022" i="1"/>
  <c r="I1022" i="1"/>
  <c r="G1022" i="1"/>
  <c r="L1022" i="1"/>
  <c r="K1022" i="1"/>
  <c r="C1022" i="1"/>
  <c r="D1022" i="1"/>
  <c r="I26" i="1" l="1"/>
  <c r="P1023" i="1"/>
  <c r="N1023" i="1"/>
  <c r="E1023" i="1"/>
  <c r="J1023" i="1"/>
  <c r="B1024" i="1" s="1"/>
  <c r="L1023" i="1"/>
  <c r="K1023" i="1"/>
  <c r="G1023" i="1"/>
  <c r="I1023" i="1"/>
  <c r="F1023" i="1"/>
  <c r="D1023" i="1"/>
  <c r="C1023" i="1"/>
  <c r="M1023" i="1"/>
  <c r="P1024" i="1" l="1"/>
  <c r="N1024" i="1"/>
  <c r="J1024" i="1"/>
  <c r="B1025" i="1" s="1"/>
  <c r="K1024" i="1"/>
  <c r="F1024" i="1"/>
  <c r="C1024" i="1"/>
  <c r="E1024" i="1"/>
  <c r="M1024" i="1"/>
  <c r="I1024" i="1"/>
  <c r="D1024" i="1"/>
  <c r="G1024" i="1"/>
  <c r="L1024" i="1"/>
  <c r="P1025" i="1" l="1"/>
  <c r="N1025" i="1"/>
  <c r="I1025" i="1"/>
  <c r="E1025" i="1"/>
  <c r="L1025" i="1"/>
  <c r="D1025" i="1"/>
  <c r="C1025" i="1"/>
  <c r="J1025" i="1"/>
  <c r="B1026" i="1" s="1"/>
  <c r="M1025" i="1"/>
  <c r="G1025" i="1"/>
  <c r="K1025" i="1"/>
  <c r="F1025" i="1"/>
  <c r="P1026" i="1" l="1"/>
  <c r="N1026" i="1"/>
  <c r="I1026" i="1"/>
  <c r="F1026" i="1"/>
  <c r="M1026" i="1"/>
  <c r="L1026" i="1"/>
  <c r="D1026" i="1"/>
  <c r="E1026" i="1"/>
  <c r="J1026" i="1"/>
  <c r="B1027" i="1" s="1"/>
  <c r="C1026" i="1"/>
  <c r="G1026" i="1"/>
  <c r="K1026" i="1"/>
  <c r="P1027" i="1" l="1"/>
  <c r="N1027" i="1"/>
  <c r="E1027" i="1"/>
  <c r="J1027" i="1"/>
  <c r="B1028" i="1" s="1"/>
  <c r="I1027" i="1"/>
  <c r="K1027" i="1"/>
  <c r="G1027" i="1"/>
  <c r="L1027" i="1"/>
  <c r="M1027" i="1"/>
  <c r="C1027" i="1"/>
  <c r="F1027" i="1"/>
  <c r="D1027" i="1"/>
  <c r="P1028" i="1" l="1"/>
  <c r="N1028" i="1"/>
  <c r="J1028" i="1"/>
  <c r="B1029" i="1" s="1"/>
  <c r="L1028" i="1"/>
  <c r="E1028" i="1"/>
  <c r="D1028" i="1"/>
  <c r="I1028" i="1"/>
  <c r="K1028" i="1"/>
  <c r="F1028" i="1"/>
  <c r="G1028" i="1"/>
  <c r="C1028" i="1"/>
  <c r="M1028" i="1"/>
  <c r="P1029" i="1" l="1"/>
  <c r="N1029" i="1"/>
  <c r="I1029" i="1"/>
  <c r="L1029" i="1"/>
  <c r="J1029" i="1"/>
  <c r="B1030" i="1" s="1"/>
  <c r="D1029" i="1"/>
  <c r="C1029" i="1"/>
  <c r="K1029" i="1"/>
  <c r="G1029" i="1"/>
  <c r="E1029" i="1"/>
  <c r="F1029" i="1"/>
  <c r="M1029" i="1"/>
  <c r="P1030" i="1" l="1"/>
  <c r="N1030" i="1"/>
  <c r="J1030" i="1"/>
  <c r="B1031" i="1" s="1"/>
  <c r="F1030" i="1"/>
  <c r="M1030" i="1"/>
  <c r="I1030" i="1"/>
  <c r="C1030" i="1"/>
  <c r="G1030" i="1"/>
  <c r="L1030" i="1"/>
  <c r="K1030" i="1"/>
  <c r="D1030" i="1"/>
  <c r="E1030" i="1"/>
  <c r="P1031" i="1" l="1"/>
  <c r="N1031" i="1"/>
  <c r="E1031" i="1"/>
  <c r="I1031" i="1"/>
  <c r="K1031" i="1"/>
  <c r="G1031" i="1"/>
  <c r="J1031" i="1"/>
  <c r="B1032" i="1" s="1"/>
  <c r="F1031" i="1"/>
  <c r="M1031" i="1"/>
  <c r="L1031" i="1"/>
  <c r="D1031" i="1"/>
  <c r="C1031" i="1"/>
  <c r="P1032" i="1" l="1"/>
  <c r="N1032" i="1"/>
  <c r="J1032" i="1"/>
  <c r="B1033" i="1" s="1"/>
  <c r="E1032" i="1"/>
  <c r="L1032" i="1"/>
  <c r="I1032" i="1"/>
  <c r="G1032" i="1"/>
  <c r="C1032" i="1"/>
  <c r="M1032" i="1"/>
  <c r="F1032" i="1"/>
  <c r="D1032" i="1"/>
  <c r="K1032" i="1"/>
  <c r="P1033" i="1" l="1"/>
  <c r="N1033" i="1"/>
  <c r="I1033" i="1"/>
  <c r="L1033" i="1"/>
  <c r="D1033" i="1"/>
  <c r="C1033" i="1"/>
  <c r="F1033" i="1"/>
  <c r="J1033" i="1"/>
  <c r="B1034" i="1" s="1"/>
  <c r="E1033" i="1"/>
  <c r="G1033" i="1"/>
  <c r="M1033" i="1"/>
  <c r="K1033" i="1"/>
  <c r="P1034" i="1" l="1"/>
  <c r="N1034" i="1"/>
  <c r="E1034" i="1"/>
  <c r="J1034" i="1"/>
  <c r="B1035" i="1" s="1"/>
  <c r="I1034" i="1"/>
  <c r="L1034" i="1"/>
  <c r="F1034" i="1"/>
  <c r="M1034" i="1"/>
  <c r="K1034" i="1"/>
  <c r="C1034" i="1"/>
  <c r="D1034" i="1"/>
  <c r="G1034" i="1"/>
  <c r="P1035" i="1" l="1"/>
  <c r="N1035" i="1"/>
  <c r="E1035" i="1"/>
  <c r="K1035" i="1"/>
  <c r="G1035" i="1"/>
  <c r="D1035" i="1"/>
  <c r="C1035" i="1"/>
  <c r="J1035" i="1"/>
  <c r="B1036" i="1" s="1"/>
  <c r="I1035" i="1"/>
  <c r="F1035" i="1"/>
  <c r="L1035" i="1"/>
  <c r="M1035" i="1"/>
  <c r="P1036" i="1" l="1"/>
  <c r="N1036" i="1"/>
  <c r="J1036" i="1"/>
  <c r="B1037" i="1" s="1"/>
  <c r="I1036" i="1"/>
  <c r="G1036" i="1"/>
  <c r="M1036" i="1"/>
  <c r="K1036" i="1"/>
  <c r="D1036" i="1"/>
  <c r="E1036" i="1"/>
  <c r="L1036" i="1"/>
  <c r="C1036" i="1"/>
  <c r="F1036" i="1"/>
  <c r="P1037" i="1" l="1"/>
  <c r="N1037" i="1"/>
  <c r="I1037" i="1"/>
  <c r="J1037" i="1"/>
  <c r="B1038" i="1" s="1"/>
  <c r="L1037" i="1"/>
  <c r="D1037" i="1"/>
  <c r="C1037" i="1"/>
  <c r="E1037" i="1"/>
  <c r="G1037" i="1"/>
  <c r="K1037" i="1"/>
  <c r="F1037" i="1"/>
  <c r="M1037" i="1"/>
  <c r="P1038" i="1" l="1"/>
  <c r="N1038" i="1"/>
  <c r="F1038" i="1"/>
  <c r="M1038" i="1"/>
  <c r="E1038" i="1"/>
  <c r="G1038" i="1"/>
  <c r="J1038" i="1"/>
  <c r="B1039" i="1" s="1"/>
  <c r="L1038" i="1"/>
  <c r="D1038" i="1"/>
  <c r="I1038" i="1"/>
  <c r="K1038" i="1"/>
  <c r="C1038" i="1"/>
  <c r="P1039" i="1" l="1"/>
  <c r="N1039" i="1"/>
  <c r="E1039" i="1"/>
  <c r="J1039" i="1"/>
  <c r="B1040" i="1" s="1"/>
  <c r="L1039" i="1"/>
  <c r="K1039" i="1"/>
  <c r="G1039" i="1"/>
  <c r="I1039" i="1"/>
  <c r="C1039" i="1"/>
  <c r="M1039" i="1"/>
  <c r="F1039" i="1"/>
  <c r="D1039" i="1"/>
  <c r="P1040" i="1" l="1"/>
  <c r="N1040" i="1"/>
  <c r="J1040" i="1"/>
  <c r="B1041" i="1" s="1"/>
  <c r="I1040" i="1"/>
  <c r="L1040" i="1"/>
  <c r="K1040" i="1"/>
  <c r="F1040" i="1"/>
  <c r="C1040" i="1"/>
  <c r="D1040" i="1"/>
  <c r="G1040" i="1"/>
  <c r="M1040" i="1"/>
  <c r="E1040" i="1"/>
  <c r="P1041" i="1" l="1"/>
  <c r="N1041" i="1"/>
  <c r="I1041" i="1"/>
  <c r="E1041" i="1"/>
  <c r="L1041" i="1"/>
  <c r="J1041" i="1"/>
  <c r="B1042" i="1" s="1"/>
  <c r="D1041" i="1"/>
  <c r="C1041" i="1"/>
  <c r="M1041" i="1"/>
  <c r="G1041" i="1"/>
  <c r="K1041" i="1"/>
  <c r="F1041" i="1"/>
  <c r="P1042" i="1" l="1"/>
  <c r="N1042" i="1"/>
  <c r="I1042" i="1"/>
  <c r="F1042" i="1"/>
  <c r="M1042" i="1"/>
  <c r="D1042" i="1"/>
  <c r="E1042" i="1"/>
  <c r="J1042" i="1"/>
  <c r="B1043" i="1" s="1"/>
  <c r="L1042" i="1"/>
  <c r="K1042" i="1"/>
  <c r="G1042" i="1"/>
  <c r="C1042" i="1"/>
  <c r="P1043" i="1" l="1"/>
  <c r="N1043" i="1"/>
  <c r="E1043" i="1"/>
  <c r="K1043" i="1"/>
  <c r="G1043" i="1"/>
  <c r="I1043" i="1"/>
  <c r="J1043" i="1"/>
  <c r="B1044" i="1" s="1"/>
  <c r="L1043" i="1"/>
  <c r="D1043" i="1"/>
  <c r="C1043" i="1"/>
  <c r="M1043" i="1"/>
  <c r="F1043" i="1"/>
  <c r="P1044" i="1" l="1"/>
  <c r="N1044" i="1"/>
  <c r="J1044" i="1"/>
  <c r="B1045" i="1" s="1"/>
  <c r="L1044" i="1"/>
  <c r="E1044" i="1"/>
  <c r="D1044" i="1"/>
  <c r="G1044" i="1"/>
  <c r="K1044" i="1"/>
  <c r="I1044" i="1"/>
  <c r="C1044" i="1"/>
  <c r="M1044" i="1"/>
  <c r="F1044" i="1"/>
  <c r="P1045" i="1" l="1"/>
  <c r="N1045" i="1"/>
  <c r="L1045" i="1"/>
  <c r="D1045" i="1"/>
  <c r="C1045" i="1"/>
  <c r="K1045" i="1"/>
  <c r="G1045" i="1"/>
  <c r="E1045" i="1"/>
  <c r="I1045" i="1"/>
  <c r="M1045" i="1"/>
  <c r="F1045" i="1"/>
  <c r="J1045" i="1"/>
  <c r="B1046" i="1" s="1"/>
  <c r="P1046" i="1" l="1"/>
  <c r="N1046" i="1"/>
  <c r="J1046" i="1"/>
  <c r="B1047" i="1" s="1"/>
  <c r="I1046" i="1"/>
  <c r="E1046" i="1"/>
  <c r="F1046" i="1"/>
  <c r="M1046" i="1"/>
  <c r="C1046" i="1"/>
  <c r="L1046" i="1"/>
  <c r="G1046" i="1"/>
  <c r="K1046" i="1"/>
  <c r="D1046" i="1"/>
  <c r="P1047" i="1" l="1"/>
  <c r="N1047" i="1"/>
  <c r="E1047" i="1"/>
  <c r="I1047" i="1"/>
  <c r="K1047" i="1"/>
  <c r="G1047" i="1"/>
  <c r="J1047" i="1"/>
  <c r="B1048" i="1" s="1"/>
  <c r="L1047" i="1"/>
  <c r="F1047" i="1"/>
  <c r="M1047" i="1"/>
  <c r="D1047" i="1"/>
  <c r="C1047" i="1"/>
  <c r="P1048" i="1" l="1"/>
  <c r="N1048" i="1"/>
  <c r="J1048" i="1"/>
  <c r="B1049" i="1" s="1"/>
  <c r="E1048" i="1"/>
  <c r="I1048" i="1"/>
  <c r="C1048" i="1"/>
  <c r="D1048" i="1"/>
  <c r="M1048" i="1"/>
  <c r="L1048" i="1"/>
  <c r="K1048" i="1"/>
  <c r="G1048" i="1"/>
  <c r="F1048" i="1"/>
  <c r="P1049" i="1" l="1"/>
  <c r="N1049" i="1"/>
  <c r="L1049" i="1"/>
  <c r="D1049" i="1"/>
  <c r="C1049" i="1"/>
  <c r="F1049" i="1"/>
  <c r="I1049" i="1"/>
  <c r="J1049" i="1"/>
  <c r="B1050" i="1" s="1"/>
  <c r="E1049" i="1"/>
  <c r="K1049" i="1"/>
  <c r="G1049" i="1"/>
  <c r="M1049" i="1"/>
  <c r="P1050" i="1" l="1"/>
  <c r="N1050" i="1"/>
  <c r="E1050" i="1"/>
  <c r="I1050" i="1"/>
  <c r="L1050" i="1"/>
  <c r="F1050" i="1"/>
  <c r="M1050" i="1"/>
  <c r="J1050" i="1"/>
  <c r="B1051" i="1" s="1"/>
  <c r="K1050" i="1"/>
  <c r="D1050" i="1"/>
  <c r="C1050" i="1"/>
  <c r="G1050" i="1"/>
  <c r="P1051" i="1" l="1"/>
  <c r="N1051" i="1"/>
  <c r="E1051" i="1"/>
  <c r="K1051" i="1"/>
  <c r="G1051" i="1"/>
  <c r="D1051" i="1"/>
  <c r="C1051" i="1"/>
  <c r="J1051" i="1"/>
  <c r="B1052" i="1" s="1"/>
  <c r="L1051" i="1"/>
  <c r="I1051" i="1"/>
  <c r="F1051" i="1"/>
  <c r="M1051" i="1"/>
  <c r="P1052" i="1" l="1"/>
  <c r="N1052" i="1"/>
  <c r="J1052" i="1"/>
  <c r="B1053" i="1" s="1"/>
  <c r="I1052" i="1"/>
  <c r="G1052" i="1"/>
  <c r="M1052" i="1"/>
  <c r="E1052" i="1"/>
  <c r="L1052" i="1"/>
  <c r="D1052" i="1"/>
  <c r="K1052" i="1"/>
  <c r="F1052" i="1"/>
  <c r="C1052" i="1"/>
  <c r="P1053" i="1" l="1"/>
  <c r="N1053" i="1"/>
  <c r="J1053" i="1"/>
  <c r="B1054" i="1" s="1"/>
  <c r="L1053" i="1"/>
  <c r="E1053" i="1"/>
  <c r="D1053" i="1"/>
  <c r="C1053" i="1"/>
  <c r="I1053" i="1"/>
  <c r="M1053" i="1"/>
  <c r="K1053" i="1"/>
  <c r="F1053" i="1"/>
  <c r="G1053" i="1"/>
  <c r="P1054" i="1" l="1"/>
  <c r="N1054" i="1"/>
  <c r="I1054" i="1"/>
  <c r="F1054" i="1"/>
  <c r="M1054" i="1"/>
  <c r="E1054" i="1"/>
  <c r="L1054" i="1"/>
  <c r="G1054" i="1"/>
  <c r="J1054" i="1"/>
  <c r="B1055" i="1" s="1"/>
  <c r="D1054" i="1"/>
  <c r="C1054" i="1"/>
  <c r="K1054" i="1"/>
  <c r="P1055" i="1" l="1"/>
  <c r="N1055" i="1"/>
  <c r="E1055" i="1"/>
  <c r="J1055" i="1"/>
  <c r="B1056" i="1" s="1"/>
  <c r="L1055" i="1"/>
  <c r="K1055" i="1"/>
  <c r="G1055" i="1"/>
  <c r="I1055" i="1"/>
  <c r="D1055" i="1"/>
  <c r="M1055" i="1"/>
  <c r="C1055" i="1"/>
  <c r="F1055" i="1"/>
  <c r="P1056" i="1" l="1"/>
  <c r="N1056" i="1"/>
  <c r="J1056" i="1"/>
  <c r="B1057" i="1" s="1"/>
  <c r="K1056" i="1"/>
  <c r="F1056" i="1"/>
  <c r="C1056" i="1"/>
  <c r="I1056" i="1"/>
  <c r="E1056" i="1"/>
  <c r="G1056" i="1"/>
  <c r="L1056" i="1"/>
  <c r="D1056" i="1"/>
  <c r="M1056" i="1"/>
  <c r="P1057" i="1" l="1"/>
  <c r="N1057" i="1"/>
  <c r="E1057" i="1"/>
  <c r="L1057" i="1"/>
  <c r="I1057" i="1"/>
  <c r="D1057" i="1"/>
  <c r="C1057" i="1"/>
  <c r="M1057" i="1"/>
  <c r="J1057" i="1"/>
  <c r="B1058" i="1" s="1"/>
  <c r="K1057" i="1"/>
  <c r="F1057" i="1"/>
  <c r="G1057" i="1"/>
  <c r="P1058" i="1" l="1"/>
  <c r="N1058" i="1"/>
  <c r="I1058" i="1"/>
  <c r="E1058" i="1"/>
  <c r="F1058" i="1"/>
  <c r="M1058" i="1"/>
  <c r="D1058" i="1"/>
  <c r="L1058" i="1"/>
  <c r="K1058" i="1"/>
  <c r="C1058" i="1"/>
  <c r="G1058" i="1"/>
  <c r="J1058" i="1"/>
  <c r="B1059" i="1" s="1"/>
  <c r="P1059" i="1" l="1"/>
  <c r="N1059" i="1"/>
  <c r="E1059" i="1"/>
  <c r="K1059" i="1"/>
  <c r="G1059" i="1"/>
  <c r="J1059" i="1"/>
  <c r="B1060" i="1" s="1"/>
  <c r="L1059" i="1"/>
  <c r="D1059" i="1"/>
  <c r="I1059" i="1"/>
  <c r="F1059" i="1"/>
  <c r="C1059" i="1"/>
  <c r="M1059" i="1"/>
  <c r="P1060" i="1" l="1"/>
  <c r="N1060" i="1"/>
  <c r="J1060" i="1"/>
  <c r="B1061" i="1" s="1"/>
  <c r="E1060" i="1"/>
  <c r="L1060" i="1"/>
  <c r="D1060" i="1"/>
  <c r="I1060" i="1"/>
  <c r="C1060" i="1"/>
  <c r="M1060" i="1"/>
  <c r="G1060" i="1"/>
  <c r="F1060" i="1"/>
  <c r="K1060" i="1"/>
  <c r="P1061" i="1" l="1"/>
  <c r="N1061" i="1"/>
  <c r="L1061" i="1"/>
  <c r="D1061" i="1"/>
  <c r="C1061" i="1"/>
  <c r="I1061" i="1"/>
  <c r="K1061" i="1"/>
  <c r="G1061" i="1"/>
  <c r="E1061" i="1"/>
  <c r="J1061" i="1"/>
  <c r="B1062" i="1" s="1"/>
  <c r="F1061" i="1"/>
  <c r="M1061" i="1"/>
  <c r="P1062" i="1" l="1"/>
  <c r="N1062" i="1"/>
  <c r="J1062" i="1"/>
  <c r="B1063" i="1" s="1"/>
  <c r="I1062" i="1"/>
  <c r="F1062" i="1"/>
  <c r="M1062" i="1"/>
  <c r="L1062" i="1"/>
  <c r="C1062" i="1"/>
  <c r="E1062" i="1"/>
  <c r="D1062" i="1"/>
  <c r="K1062" i="1"/>
  <c r="G1062" i="1"/>
  <c r="P1063" i="1" l="1"/>
  <c r="N1063" i="1"/>
  <c r="E1063" i="1"/>
  <c r="I1063" i="1"/>
  <c r="K1063" i="1"/>
  <c r="G1063" i="1"/>
  <c r="J1063" i="1"/>
  <c r="B1064" i="1" s="1"/>
  <c r="F1063" i="1"/>
  <c r="M1063" i="1"/>
  <c r="C1063" i="1"/>
  <c r="L1063" i="1"/>
  <c r="D1063" i="1"/>
  <c r="P1064" i="1" l="1"/>
  <c r="N1064" i="1"/>
  <c r="J1064" i="1"/>
  <c r="B1065" i="1" s="1"/>
  <c r="E1064" i="1"/>
  <c r="I1064" i="1"/>
  <c r="L1064" i="1"/>
  <c r="K1064" i="1"/>
  <c r="D1064" i="1"/>
  <c r="F1064" i="1"/>
  <c r="G1064" i="1"/>
  <c r="C1064" i="1"/>
  <c r="M1064" i="1"/>
  <c r="P1065" i="1" l="1"/>
  <c r="N1065" i="1"/>
  <c r="L1065" i="1"/>
  <c r="E1065" i="1"/>
  <c r="D1065" i="1"/>
  <c r="C1065" i="1"/>
  <c r="F1065" i="1"/>
  <c r="J1065" i="1"/>
  <c r="B1066" i="1" s="1"/>
  <c r="K1065" i="1"/>
  <c r="I1065" i="1"/>
  <c r="G1065" i="1"/>
  <c r="M1065" i="1"/>
  <c r="P1066" i="1" l="1"/>
  <c r="N1066" i="1"/>
  <c r="E1066" i="1"/>
  <c r="I1066" i="1"/>
  <c r="L1066" i="1"/>
  <c r="F1066" i="1"/>
  <c r="M1066" i="1"/>
  <c r="J1066" i="1"/>
  <c r="B1067" i="1" s="1"/>
  <c r="K1066" i="1"/>
  <c r="D1066" i="1"/>
  <c r="G1066" i="1"/>
  <c r="C1066" i="1"/>
  <c r="P1067" i="1" l="1"/>
  <c r="N1067" i="1"/>
  <c r="E1067" i="1"/>
  <c r="J1067" i="1"/>
  <c r="B1068" i="1" s="1"/>
  <c r="K1067" i="1"/>
  <c r="G1067" i="1"/>
  <c r="D1067" i="1"/>
  <c r="C1067" i="1"/>
  <c r="M1067" i="1"/>
  <c r="L1067" i="1"/>
  <c r="F1067" i="1"/>
  <c r="I1067" i="1"/>
  <c r="P1068" i="1" l="1"/>
  <c r="N1068" i="1"/>
  <c r="J1068" i="1"/>
  <c r="B1069" i="1" s="1"/>
  <c r="I1068" i="1"/>
  <c r="L1068" i="1"/>
  <c r="G1068" i="1"/>
  <c r="M1068" i="1"/>
  <c r="E1068" i="1"/>
  <c r="F1068" i="1"/>
  <c r="C1068" i="1"/>
  <c r="D1068" i="1"/>
  <c r="K1068" i="1"/>
  <c r="P1069" i="1" l="1"/>
  <c r="N1069" i="1"/>
  <c r="J1069" i="1"/>
  <c r="B1070" i="1" s="1"/>
  <c r="L1069" i="1"/>
  <c r="D1069" i="1"/>
  <c r="C1069" i="1"/>
  <c r="E1069" i="1"/>
  <c r="I1069" i="1"/>
  <c r="F1069" i="1"/>
  <c r="M1069" i="1"/>
  <c r="K1069" i="1"/>
  <c r="G1069" i="1"/>
  <c r="P1070" i="1" l="1"/>
  <c r="N1070" i="1"/>
  <c r="I1070" i="1"/>
  <c r="E1070" i="1"/>
  <c r="F1070" i="1"/>
  <c r="M1070" i="1"/>
  <c r="G1070" i="1"/>
  <c r="J1070" i="1"/>
  <c r="B1071" i="1" s="1"/>
  <c r="L1070" i="1"/>
  <c r="K1070" i="1"/>
  <c r="C1070" i="1"/>
  <c r="D1070" i="1"/>
  <c r="P1071" i="1" l="1"/>
  <c r="N1071" i="1"/>
  <c r="E1071" i="1"/>
  <c r="J1071" i="1"/>
  <c r="B1072" i="1" s="1"/>
  <c r="L1071" i="1"/>
  <c r="K1071" i="1"/>
  <c r="G1071" i="1"/>
  <c r="I1071" i="1"/>
  <c r="D1071" i="1"/>
  <c r="F1071" i="1"/>
  <c r="C1071" i="1"/>
  <c r="M1071" i="1"/>
  <c r="P1072" i="1" l="1"/>
  <c r="N1072" i="1"/>
  <c r="J1072" i="1"/>
  <c r="B1073" i="1" s="1"/>
  <c r="E1072" i="1"/>
  <c r="K1072" i="1"/>
  <c r="F1072" i="1"/>
  <c r="C1072" i="1"/>
  <c r="I1072" i="1"/>
  <c r="L1072" i="1"/>
  <c r="D1072" i="1"/>
  <c r="M1072" i="1"/>
  <c r="G1072" i="1"/>
  <c r="P1073" i="1" l="1"/>
  <c r="N1073" i="1"/>
  <c r="E1073" i="1"/>
  <c r="L1073" i="1"/>
  <c r="I1073" i="1"/>
  <c r="D1073" i="1"/>
  <c r="C1073" i="1"/>
  <c r="M1073" i="1"/>
  <c r="J1073" i="1"/>
  <c r="B1074" i="1" s="1"/>
  <c r="F1073" i="1"/>
  <c r="K1073" i="1"/>
  <c r="G1073" i="1"/>
  <c r="P1074" i="1" l="1"/>
  <c r="N1074" i="1"/>
  <c r="I1074" i="1"/>
  <c r="J1074" i="1"/>
  <c r="B1075" i="1" s="1"/>
  <c r="F1074" i="1"/>
  <c r="M1074" i="1"/>
  <c r="D1074" i="1"/>
  <c r="L1074" i="1"/>
  <c r="K1074" i="1"/>
  <c r="G1074" i="1"/>
  <c r="C1074" i="1"/>
  <c r="E1074" i="1"/>
  <c r="P1075" i="1" l="1"/>
  <c r="N1075" i="1"/>
  <c r="E1075" i="1"/>
  <c r="K1075" i="1"/>
  <c r="G1075" i="1"/>
  <c r="L1075" i="1"/>
  <c r="J1075" i="1"/>
  <c r="B1076" i="1" s="1"/>
  <c r="I1075" i="1"/>
  <c r="F1075" i="1"/>
  <c r="C1075" i="1"/>
  <c r="M1075" i="1"/>
  <c r="D1075" i="1"/>
  <c r="P1076" i="1" l="1"/>
  <c r="N1076" i="1"/>
  <c r="J1076" i="1"/>
  <c r="B1077" i="1" s="1"/>
  <c r="L1076" i="1"/>
  <c r="I1076" i="1"/>
  <c r="D1076" i="1"/>
  <c r="E1076" i="1"/>
  <c r="F1076" i="1"/>
  <c r="C1076" i="1"/>
  <c r="M1076" i="1"/>
  <c r="K1076" i="1"/>
  <c r="G1076" i="1"/>
  <c r="P1077" i="1" l="1"/>
  <c r="N1077" i="1"/>
  <c r="L1077" i="1"/>
  <c r="E1077" i="1"/>
  <c r="D1077" i="1"/>
  <c r="C1077" i="1"/>
  <c r="K1077" i="1"/>
  <c r="G1077" i="1"/>
  <c r="I1077" i="1"/>
  <c r="J1077" i="1"/>
  <c r="B1078" i="1" s="1"/>
  <c r="F1077" i="1"/>
  <c r="M1077" i="1"/>
  <c r="P1078" i="1" l="1"/>
  <c r="N1078" i="1"/>
  <c r="J1078" i="1"/>
  <c r="B1079" i="1" s="1"/>
  <c r="I1078" i="1"/>
  <c r="F1078" i="1"/>
  <c r="M1078" i="1"/>
  <c r="C1078" i="1"/>
  <c r="E1078" i="1"/>
  <c r="L1078" i="1"/>
  <c r="K1078" i="1"/>
  <c r="D1078" i="1"/>
  <c r="G1078" i="1"/>
  <c r="P1079" i="1" l="1"/>
  <c r="N1079" i="1"/>
  <c r="E1079" i="1"/>
  <c r="J1079" i="1"/>
  <c r="B1080" i="1" s="1"/>
  <c r="I1079" i="1"/>
  <c r="K1079" i="1"/>
  <c r="G1079" i="1"/>
  <c r="F1079" i="1"/>
  <c r="M1079" i="1"/>
  <c r="L1079" i="1"/>
  <c r="C1079" i="1"/>
  <c r="D1079" i="1"/>
  <c r="P1080" i="1" l="1"/>
  <c r="N1080" i="1"/>
  <c r="J1080" i="1"/>
  <c r="B1081" i="1" s="1"/>
  <c r="E1080" i="1"/>
  <c r="I1080" i="1"/>
  <c r="F1080" i="1"/>
  <c r="L1080" i="1"/>
  <c r="G1080" i="1"/>
  <c r="K1080" i="1"/>
  <c r="D1080" i="1"/>
  <c r="C1080" i="1"/>
  <c r="M1080" i="1"/>
  <c r="P1081" i="1" l="1"/>
  <c r="N1081" i="1"/>
  <c r="L1081" i="1"/>
  <c r="J1081" i="1"/>
  <c r="B1082" i="1" s="1"/>
  <c r="D1081" i="1"/>
  <c r="C1081" i="1"/>
  <c r="F1081" i="1"/>
  <c r="E1081" i="1"/>
  <c r="M1081" i="1"/>
  <c r="I1081" i="1"/>
  <c r="K1081" i="1"/>
  <c r="G1081" i="1"/>
  <c r="P1082" i="1" l="1"/>
  <c r="N1082" i="1"/>
  <c r="E1082" i="1"/>
  <c r="I1082" i="1"/>
  <c r="L1082" i="1"/>
  <c r="F1082" i="1"/>
  <c r="M1082" i="1"/>
  <c r="J1082" i="1"/>
  <c r="B1083" i="1" s="1"/>
  <c r="K1082" i="1"/>
  <c r="G1082" i="1"/>
  <c r="C1082" i="1"/>
  <c r="D1082" i="1"/>
  <c r="P1083" i="1" l="1"/>
  <c r="N1083" i="1"/>
  <c r="E1083" i="1"/>
  <c r="K1083" i="1"/>
  <c r="G1083" i="1"/>
  <c r="I1083" i="1"/>
  <c r="L1083" i="1"/>
  <c r="D1083" i="1"/>
  <c r="C1083" i="1"/>
  <c r="J1083" i="1"/>
  <c r="B1084" i="1" s="1"/>
  <c r="F1083" i="1"/>
  <c r="M1083" i="1"/>
  <c r="P1084" i="1" l="1"/>
  <c r="N1084" i="1"/>
  <c r="J1084" i="1"/>
  <c r="B1085" i="1" s="1"/>
  <c r="E1084" i="1"/>
  <c r="I1084" i="1"/>
  <c r="G1084" i="1"/>
  <c r="M1084" i="1"/>
  <c r="C1084" i="1"/>
  <c r="L1084" i="1"/>
  <c r="F1084" i="1"/>
  <c r="K1084" i="1"/>
  <c r="D1084" i="1"/>
  <c r="P1085" i="1" l="1"/>
  <c r="N1085" i="1"/>
  <c r="J1085" i="1"/>
  <c r="B1086" i="1" s="1"/>
  <c r="L1085" i="1"/>
  <c r="D1085" i="1"/>
  <c r="C1085" i="1"/>
  <c r="E1085" i="1"/>
  <c r="I1085" i="1"/>
  <c r="K1085" i="1"/>
  <c r="F1085" i="1"/>
  <c r="G1085" i="1"/>
  <c r="M1085" i="1"/>
  <c r="P1086" i="1" l="1"/>
  <c r="N1086" i="1"/>
  <c r="I1086" i="1"/>
  <c r="J1086" i="1"/>
  <c r="B1087" i="1" s="1"/>
  <c r="F1086" i="1"/>
  <c r="M1086" i="1"/>
  <c r="G1086" i="1"/>
  <c r="E1086" i="1"/>
  <c r="K1086" i="1"/>
  <c r="C1086" i="1"/>
  <c r="D1086" i="1"/>
  <c r="L1086" i="1"/>
  <c r="P1087" i="1" l="1"/>
  <c r="N1087" i="1"/>
  <c r="E1087" i="1"/>
  <c r="J1087" i="1"/>
  <c r="B1088" i="1" s="1"/>
  <c r="L1087" i="1"/>
  <c r="K1087" i="1"/>
  <c r="G1087" i="1"/>
  <c r="F1087" i="1"/>
  <c r="I1087" i="1"/>
  <c r="D1087" i="1"/>
  <c r="C1087" i="1"/>
  <c r="M1087" i="1"/>
  <c r="P1088" i="1" l="1"/>
  <c r="N1088" i="1"/>
  <c r="J1088" i="1"/>
  <c r="B1089" i="1" s="1"/>
  <c r="E1088" i="1"/>
  <c r="K1088" i="1"/>
  <c r="F1088" i="1"/>
  <c r="C1088" i="1"/>
  <c r="I1088" i="1"/>
  <c r="L1088" i="1"/>
  <c r="M1088" i="1"/>
  <c r="D1088" i="1"/>
  <c r="G1088" i="1"/>
  <c r="P1089" i="1" l="1"/>
  <c r="N1089" i="1"/>
  <c r="E1089" i="1"/>
  <c r="L1089" i="1"/>
  <c r="I1089" i="1"/>
  <c r="D1089" i="1"/>
  <c r="C1089" i="1"/>
  <c r="M1089" i="1"/>
  <c r="J1089" i="1"/>
  <c r="B1090" i="1" s="1"/>
  <c r="G1089" i="1"/>
  <c r="F1089" i="1"/>
  <c r="K1089" i="1"/>
  <c r="P1090" i="1" l="1"/>
  <c r="N1090" i="1"/>
  <c r="I1090" i="1"/>
  <c r="F1090" i="1"/>
  <c r="M1090" i="1"/>
  <c r="L1090" i="1"/>
  <c r="D1090" i="1"/>
  <c r="J1090" i="1"/>
  <c r="B1091" i="1" s="1"/>
  <c r="E1090" i="1"/>
  <c r="C1090" i="1"/>
  <c r="G1090" i="1"/>
  <c r="K1090" i="1"/>
  <c r="P1091" i="1" l="1"/>
  <c r="N1091" i="1"/>
  <c r="E1091" i="1"/>
  <c r="J1091" i="1"/>
  <c r="B1092" i="1" s="1"/>
  <c r="K1091" i="1"/>
  <c r="G1091" i="1"/>
  <c r="I1091" i="1"/>
  <c r="L1091" i="1"/>
  <c r="M1091" i="1"/>
  <c r="C1091" i="1"/>
  <c r="D1091" i="1"/>
  <c r="F1091" i="1"/>
  <c r="P1092" i="1" l="1"/>
  <c r="N1092" i="1"/>
  <c r="J1092" i="1"/>
  <c r="B1093" i="1" s="1"/>
  <c r="L1092" i="1"/>
  <c r="D1092" i="1"/>
  <c r="E1092" i="1"/>
  <c r="I1092" i="1"/>
  <c r="K1092" i="1"/>
  <c r="F1092" i="1"/>
  <c r="G1092" i="1"/>
  <c r="C1092" i="1"/>
  <c r="M1092" i="1"/>
  <c r="P1093" i="1" l="1"/>
  <c r="N1093" i="1"/>
  <c r="L1093" i="1"/>
  <c r="J1093" i="1"/>
  <c r="B1094" i="1" s="1"/>
  <c r="D1093" i="1"/>
  <c r="C1093" i="1"/>
  <c r="K1093" i="1"/>
  <c r="G1093" i="1"/>
  <c r="E1093" i="1"/>
  <c r="I1093" i="1"/>
  <c r="M1093" i="1"/>
  <c r="F1093" i="1"/>
  <c r="P1094" i="1" l="1"/>
  <c r="N1094" i="1"/>
  <c r="J1094" i="1"/>
  <c r="B1095" i="1" s="1"/>
  <c r="I1094" i="1"/>
  <c r="F1094" i="1"/>
  <c r="M1094" i="1"/>
  <c r="C1094" i="1"/>
  <c r="G1094" i="1"/>
  <c r="E1094" i="1"/>
  <c r="L1094" i="1"/>
  <c r="K1094" i="1"/>
  <c r="D1094" i="1"/>
  <c r="P1095" i="1" l="1"/>
  <c r="N1095" i="1"/>
  <c r="E1095" i="1"/>
  <c r="I1095" i="1"/>
  <c r="K1095" i="1"/>
  <c r="G1095" i="1"/>
  <c r="F1095" i="1"/>
  <c r="M1095" i="1"/>
  <c r="J1095" i="1"/>
  <c r="B1096" i="1" s="1"/>
  <c r="D1095" i="1"/>
  <c r="L1095" i="1"/>
  <c r="C1095" i="1"/>
  <c r="P1096" i="1" l="1"/>
  <c r="N1096" i="1"/>
  <c r="J1096" i="1"/>
  <c r="B1097" i="1" s="1"/>
  <c r="E1096" i="1"/>
  <c r="L1096" i="1"/>
  <c r="G1096" i="1"/>
  <c r="C1096" i="1"/>
  <c r="M1096" i="1"/>
  <c r="K1096" i="1"/>
  <c r="D1096" i="1"/>
  <c r="F1096" i="1"/>
  <c r="I1096" i="1"/>
  <c r="P1097" i="1" l="1"/>
  <c r="N1097" i="1"/>
  <c r="L1097" i="1"/>
  <c r="D1097" i="1"/>
  <c r="C1097" i="1"/>
  <c r="J1097" i="1"/>
  <c r="B1098" i="1" s="1"/>
  <c r="I1097" i="1"/>
  <c r="F1097" i="1"/>
  <c r="E1097" i="1"/>
  <c r="G1097" i="1"/>
  <c r="M1097" i="1"/>
  <c r="K1097" i="1"/>
  <c r="P1098" i="1" l="1"/>
  <c r="N1098" i="1"/>
  <c r="E1098" i="1"/>
  <c r="I1098" i="1"/>
  <c r="J1098" i="1"/>
  <c r="B1099" i="1" s="1"/>
  <c r="L1098" i="1"/>
  <c r="F1098" i="1"/>
  <c r="M1098" i="1"/>
  <c r="K1098" i="1"/>
  <c r="C1098" i="1"/>
  <c r="G1098" i="1"/>
  <c r="D1098" i="1"/>
  <c r="P1099" i="1" l="1"/>
  <c r="N1099" i="1"/>
  <c r="E1099" i="1"/>
  <c r="K1099" i="1"/>
  <c r="G1099" i="1"/>
  <c r="D1099" i="1"/>
  <c r="C1099" i="1"/>
  <c r="I1099" i="1"/>
  <c r="L1099" i="1"/>
  <c r="F1099" i="1"/>
  <c r="J1099" i="1"/>
  <c r="B1100" i="1" s="1"/>
  <c r="M1099" i="1"/>
  <c r="P1100" i="1" l="1"/>
  <c r="N1100" i="1"/>
  <c r="J1100" i="1"/>
  <c r="B1101" i="1" s="1"/>
  <c r="I1100" i="1"/>
  <c r="G1100" i="1"/>
  <c r="M1100" i="1"/>
  <c r="E1100" i="1"/>
  <c r="K1100" i="1"/>
  <c r="D1100" i="1"/>
  <c r="L1100" i="1"/>
  <c r="C1100" i="1"/>
  <c r="F1100" i="1"/>
  <c r="P1101" i="1" l="1"/>
  <c r="N1101" i="1"/>
  <c r="J1101" i="1"/>
  <c r="B1102" i="1" s="1"/>
  <c r="L1101" i="1"/>
  <c r="D1101" i="1"/>
  <c r="C1101" i="1"/>
  <c r="E1101" i="1"/>
  <c r="I1101" i="1"/>
  <c r="G1101" i="1"/>
  <c r="K1101" i="1"/>
  <c r="F1101" i="1"/>
  <c r="M1101" i="1"/>
  <c r="P1102" i="1" l="1"/>
  <c r="N1102" i="1"/>
  <c r="I1102" i="1"/>
  <c r="F1102" i="1"/>
  <c r="M1102" i="1"/>
  <c r="G1102" i="1"/>
  <c r="E1102" i="1"/>
  <c r="J1102" i="1"/>
  <c r="B1103" i="1" s="1"/>
  <c r="L1102" i="1"/>
  <c r="D1102" i="1"/>
  <c r="K1102" i="1"/>
  <c r="C1102" i="1"/>
  <c r="P1103" i="1" l="1"/>
  <c r="N1103" i="1"/>
  <c r="E1103" i="1"/>
  <c r="J1103" i="1"/>
  <c r="B1104" i="1" s="1"/>
  <c r="L1103" i="1"/>
  <c r="K1103" i="1"/>
  <c r="G1103" i="1"/>
  <c r="I1103" i="1"/>
  <c r="C1103" i="1"/>
  <c r="M1103" i="1"/>
  <c r="F1103" i="1"/>
  <c r="D1103" i="1"/>
  <c r="P1104" i="1" l="1"/>
  <c r="N1104" i="1"/>
  <c r="J1104" i="1"/>
  <c r="B1105" i="1" s="1"/>
  <c r="E1104" i="1"/>
  <c r="I1104" i="1"/>
  <c r="L1104" i="1"/>
  <c r="K1104" i="1"/>
  <c r="F1104" i="1"/>
  <c r="C1104" i="1"/>
  <c r="D1104" i="1"/>
  <c r="G1104" i="1"/>
  <c r="M1104" i="1"/>
  <c r="P1105" i="1" l="1"/>
  <c r="N1105" i="1"/>
  <c r="E1105" i="1"/>
  <c r="L1105" i="1"/>
  <c r="J1105" i="1"/>
  <c r="B1106" i="1" s="1"/>
  <c r="I1105" i="1"/>
  <c r="D1105" i="1"/>
  <c r="C1105" i="1"/>
  <c r="M1105" i="1"/>
  <c r="K1105" i="1"/>
  <c r="F1105" i="1"/>
  <c r="G1105" i="1"/>
  <c r="P1106" i="1" l="1"/>
  <c r="N1106" i="1"/>
  <c r="I1106" i="1"/>
  <c r="F1106" i="1"/>
  <c r="M1106" i="1"/>
  <c r="D1106" i="1"/>
  <c r="K1106" i="1"/>
  <c r="G1106" i="1"/>
  <c r="E1106" i="1"/>
  <c r="L1106" i="1"/>
  <c r="C1106" i="1"/>
  <c r="J1106" i="1"/>
  <c r="B1107" i="1" s="1"/>
  <c r="P1107" i="1" l="1"/>
  <c r="N1107" i="1"/>
  <c r="E1107" i="1"/>
  <c r="K1107" i="1"/>
  <c r="G1107" i="1"/>
  <c r="J1107" i="1"/>
  <c r="B1108" i="1" s="1"/>
  <c r="I1107" i="1"/>
  <c r="L1107" i="1"/>
  <c r="D1107" i="1"/>
  <c r="C1107" i="1"/>
  <c r="M1107" i="1"/>
  <c r="F1107" i="1"/>
  <c r="P1108" i="1" l="1"/>
  <c r="N1108" i="1"/>
  <c r="J1108" i="1"/>
  <c r="B1109" i="1" s="1"/>
  <c r="L1108" i="1"/>
  <c r="D1108" i="1"/>
  <c r="E1108" i="1"/>
  <c r="G1108" i="1"/>
  <c r="I1108" i="1"/>
  <c r="K1108" i="1"/>
  <c r="F1108" i="1"/>
  <c r="C1108" i="1"/>
  <c r="M1108" i="1"/>
  <c r="P1109" i="1" l="1"/>
  <c r="N1109" i="1"/>
  <c r="L1109" i="1"/>
  <c r="D1109" i="1"/>
  <c r="C1109" i="1"/>
  <c r="K1109" i="1"/>
  <c r="G1109" i="1"/>
  <c r="J1109" i="1"/>
  <c r="B1110" i="1" s="1"/>
  <c r="E1109" i="1"/>
  <c r="I1109" i="1"/>
  <c r="M1109" i="1"/>
  <c r="F1109" i="1"/>
  <c r="P1110" i="1" l="1"/>
  <c r="N1110" i="1"/>
  <c r="J1110" i="1"/>
  <c r="B1111" i="1" s="1"/>
  <c r="I1110" i="1"/>
  <c r="E1110" i="1"/>
  <c r="F1110" i="1"/>
  <c r="M1110" i="1"/>
  <c r="C1110" i="1"/>
  <c r="L1110" i="1"/>
  <c r="G1110" i="1"/>
  <c r="K1110" i="1"/>
  <c r="D1110" i="1"/>
  <c r="P1111" i="1" l="1"/>
  <c r="N1111" i="1"/>
  <c r="E1111" i="1"/>
  <c r="I1111" i="1"/>
  <c r="K1111" i="1"/>
  <c r="G1111" i="1"/>
  <c r="L1111" i="1"/>
  <c r="F1111" i="1"/>
  <c r="M1111" i="1"/>
  <c r="J1111" i="1"/>
  <c r="B1112" i="1" s="1"/>
  <c r="D1111" i="1"/>
  <c r="C1111" i="1"/>
  <c r="P1112" i="1" l="1"/>
  <c r="N1112" i="1"/>
  <c r="J1112" i="1"/>
  <c r="B1113" i="1" s="1"/>
  <c r="E1112" i="1"/>
  <c r="I1112" i="1"/>
  <c r="D1112" i="1"/>
  <c r="C1112" i="1"/>
  <c r="M1112" i="1"/>
  <c r="G1112" i="1"/>
  <c r="K1112" i="1"/>
  <c r="L1112" i="1"/>
  <c r="F1112" i="1"/>
  <c r="P1113" i="1" l="1"/>
  <c r="N1113" i="1"/>
  <c r="L1113" i="1"/>
  <c r="D1113" i="1"/>
  <c r="C1113" i="1"/>
  <c r="J1113" i="1"/>
  <c r="B1114" i="1" s="1"/>
  <c r="F1113" i="1"/>
  <c r="I1113" i="1"/>
  <c r="E1113" i="1"/>
  <c r="K1113" i="1"/>
  <c r="G1113" i="1"/>
  <c r="M1113" i="1"/>
  <c r="P1114" i="1" l="1"/>
  <c r="N1114" i="1"/>
  <c r="E1114" i="1"/>
  <c r="I1114" i="1"/>
  <c r="L1114" i="1"/>
  <c r="F1114" i="1"/>
  <c r="M1114" i="1"/>
  <c r="K1114" i="1"/>
  <c r="J1114" i="1"/>
  <c r="B1115" i="1" s="1"/>
  <c r="D1114" i="1"/>
  <c r="C1114" i="1"/>
  <c r="G1114" i="1"/>
  <c r="P1115" i="1" l="1"/>
  <c r="N1115" i="1"/>
  <c r="E1115" i="1"/>
  <c r="K1115" i="1"/>
  <c r="G1115" i="1"/>
  <c r="D1115" i="1"/>
  <c r="C1115" i="1"/>
  <c r="L1115" i="1"/>
  <c r="I1115" i="1"/>
  <c r="J1115" i="1"/>
  <c r="B1116" i="1" s="1"/>
  <c r="M1115" i="1"/>
  <c r="F1115" i="1"/>
  <c r="P1116" i="1" l="1"/>
  <c r="N1116" i="1"/>
  <c r="J1116" i="1"/>
  <c r="B1117" i="1" s="1"/>
  <c r="I1116" i="1"/>
  <c r="G1116" i="1"/>
  <c r="M1116" i="1"/>
  <c r="E1116" i="1"/>
  <c r="L1116" i="1"/>
  <c r="D1116" i="1"/>
  <c r="K1116" i="1"/>
  <c r="F1116" i="1"/>
  <c r="C1116" i="1"/>
  <c r="P1117" i="1" l="1"/>
  <c r="N1117" i="1"/>
  <c r="J1117" i="1"/>
  <c r="B1118" i="1" s="1"/>
  <c r="L1117" i="1"/>
  <c r="E1117" i="1"/>
  <c r="D1117" i="1"/>
  <c r="C1117" i="1"/>
  <c r="I1117" i="1"/>
  <c r="M1117" i="1"/>
  <c r="G1117" i="1"/>
  <c r="F1117" i="1"/>
  <c r="K1117" i="1"/>
  <c r="P1118" i="1" l="1"/>
  <c r="N1118" i="1"/>
  <c r="I1118" i="1"/>
  <c r="F1118" i="1"/>
  <c r="M1118" i="1"/>
  <c r="L1118" i="1"/>
  <c r="G1118" i="1"/>
  <c r="E1118" i="1"/>
  <c r="J1118" i="1"/>
  <c r="B1119" i="1" s="1"/>
  <c r="D1118" i="1"/>
  <c r="C1118" i="1"/>
  <c r="K1118" i="1"/>
  <c r="P1119" i="1" l="1"/>
  <c r="N1119" i="1"/>
  <c r="E1119" i="1"/>
  <c r="J1119" i="1"/>
  <c r="B1120" i="1" s="1"/>
  <c r="L1119" i="1"/>
  <c r="K1119" i="1"/>
  <c r="G1119" i="1"/>
  <c r="I1119" i="1"/>
  <c r="C1119" i="1"/>
  <c r="D1119" i="1"/>
  <c r="M1119" i="1"/>
  <c r="F1119" i="1"/>
  <c r="P1120" i="1" l="1"/>
  <c r="N1120" i="1"/>
  <c r="J1120" i="1"/>
  <c r="B1121" i="1" s="1"/>
  <c r="E1120" i="1"/>
  <c r="K1120" i="1"/>
  <c r="F1120" i="1"/>
  <c r="I1120" i="1"/>
  <c r="G1120" i="1"/>
  <c r="L1120" i="1"/>
  <c r="C1120" i="1"/>
  <c r="D1120" i="1"/>
  <c r="M1120" i="1"/>
  <c r="P1121" i="1" l="1"/>
  <c r="N1121" i="1"/>
  <c r="E1121" i="1"/>
  <c r="L1121" i="1"/>
  <c r="I1121" i="1"/>
  <c r="D1121" i="1"/>
  <c r="C1121" i="1"/>
  <c r="M1121" i="1"/>
  <c r="K1121" i="1"/>
  <c r="F1121" i="1"/>
  <c r="J1121" i="1"/>
  <c r="B1122" i="1" s="1"/>
  <c r="G1121" i="1"/>
  <c r="P1122" i="1" l="1"/>
  <c r="N1122" i="1"/>
  <c r="I1122" i="1"/>
  <c r="E1122" i="1"/>
  <c r="F1122" i="1"/>
  <c r="M1122" i="1"/>
  <c r="D1122" i="1"/>
  <c r="J1122" i="1"/>
  <c r="B1123" i="1" s="1"/>
  <c r="K1122" i="1"/>
  <c r="L1122" i="1"/>
  <c r="G1122" i="1"/>
  <c r="C1122" i="1"/>
  <c r="P1123" i="1" l="1"/>
  <c r="N1123" i="1"/>
  <c r="E1123" i="1"/>
  <c r="K1123" i="1"/>
  <c r="G1123" i="1"/>
  <c r="J1123" i="1"/>
  <c r="B1124" i="1" s="1"/>
  <c r="C1123" i="1"/>
  <c r="D1123" i="1"/>
  <c r="F1123" i="1"/>
  <c r="I1123" i="1"/>
  <c r="M1123" i="1"/>
  <c r="L1123" i="1"/>
  <c r="P1124" i="1" l="1"/>
  <c r="N1124" i="1"/>
  <c r="J1124" i="1"/>
  <c r="B1125" i="1" s="1"/>
  <c r="E1124" i="1"/>
  <c r="L1124" i="1"/>
  <c r="D1124" i="1"/>
  <c r="I1124" i="1"/>
  <c r="M1124" i="1"/>
  <c r="K1124" i="1"/>
  <c r="F1124" i="1"/>
  <c r="C1124" i="1"/>
  <c r="G1124" i="1"/>
  <c r="P1125" i="1" l="1"/>
  <c r="N1125" i="1"/>
  <c r="L1125" i="1"/>
  <c r="D1125" i="1"/>
  <c r="C1125" i="1"/>
  <c r="I1125" i="1"/>
  <c r="K1125" i="1"/>
  <c r="G1125" i="1"/>
  <c r="J1125" i="1"/>
  <c r="B1126" i="1" s="1"/>
  <c r="E1125" i="1"/>
  <c r="F1125" i="1"/>
  <c r="M1125" i="1"/>
  <c r="P1126" i="1" l="1"/>
  <c r="N1126" i="1"/>
  <c r="J1126" i="1"/>
  <c r="B1127" i="1" s="1"/>
  <c r="I1126" i="1"/>
  <c r="F1126" i="1"/>
  <c r="M1126" i="1"/>
  <c r="E1126" i="1"/>
  <c r="L1126" i="1"/>
  <c r="C1126" i="1"/>
  <c r="D1126" i="1"/>
  <c r="K1126" i="1"/>
  <c r="G1126" i="1"/>
  <c r="P1127" i="1" l="1"/>
  <c r="N1127" i="1"/>
  <c r="E1127" i="1"/>
  <c r="I1127" i="1"/>
  <c r="K1127" i="1"/>
  <c r="G1127" i="1"/>
  <c r="F1127" i="1"/>
  <c r="M1127" i="1"/>
  <c r="J1127" i="1"/>
  <c r="B1128" i="1" s="1"/>
  <c r="L1127" i="1"/>
  <c r="C1127" i="1"/>
  <c r="D1127" i="1"/>
  <c r="P1128" i="1" l="1"/>
  <c r="N1128" i="1"/>
  <c r="J1128" i="1"/>
  <c r="B1129" i="1" s="1"/>
  <c r="E1128" i="1"/>
  <c r="C1128" i="1"/>
  <c r="I1128" i="1"/>
  <c r="L1128" i="1"/>
  <c r="K1128" i="1"/>
  <c r="D1128" i="1"/>
  <c r="F1128" i="1"/>
  <c r="M1128" i="1"/>
  <c r="G1128" i="1"/>
  <c r="P1129" i="1" l="1"/>
  <c r="N1129" i="1"/>
  <c r="L1129" i="1"/>
  <c r="E1129" i="1"/>
  <c r="D1129" i="1"/>
  <c r="C1129" i="1"/>
  <c r="J1129" i="1"/>
  <c r="B1130" i="1" s="1"/>
  <c r="F1129" i="1"/>
  <c r="I1129" i="1"/>
  <c r="K1129" i="1"/>
  <c r="G1129" i="1"/>
  <c r="M1129" i="1"/>
  <c r="P1130" i="1" l="1"/>
  <c r="N1130" i="1"/>
  <c r="E1130" i="1"/>
  <c r="I1130" i="1"/>
  <c r="L1130" i="1"/>
  <c r="F1130" i="1"/>
  <c r="M1130" i="1"/>
  <c r="K1130" i="1"/>
  <c r="J1130" i="1"/>
  <c r="B1131" i="1" s="1"/>
  <c r="D1130" i="1"/>
  <c r="G1130" i="1"/>
  <c r="C1130" i="1"/>
  <c r="P1131" i="1" l="1"/>
  <c r="N1131" i="1"/>
  <c r="E1131" i="1"/>
  <c r="J1131" i="1"/>
  <c r="B1132" i="1" s="1"/>
  <c r="K1131" i="1"/>
  <c r="G1131" i="1"/>
  <c r="D1131" i="1"/>
  <c r="I1131" i="1"/>
  <c r="M1131" i="1"/>
  <c r="L1131" i="1"/>
  <c r="F1131" i="1"/>
  <c r="C1131" i="1"/>
  <c r="P1132" i="1" l="1"/>
  <c r="N1132" i="1"/>
  <c r="J1132" i="1"/>
  <c r="B1133" i="1" s="1"/>
  <c r="I1132" i="1"/>
  <c r="L1132" i="1"/>
  <c r="G1132" i="1"/>
  <c r="M1132" i="1"/>
  <c r="F1132" i="1"/>
  <c r="C1132" i="1"/>
  <c r="D1132" i="1"/>
  <c r="E1132" i="1"/>
  <c r="K1132" i="1"/>
  <c r="P1133" i="1" l="1"/>
  <c r="N1133" i="1"/>
  <c r="J1133" i="1"/>
  <c r="B1134" i="1" s="1"/>
  <c r="L1133" i="1"/>
  <c r="D1133" i="1"/>
  <c r="C1133" i="1"/>
  <c r="I1133" i="1"/>
  <c r="E1133" i="1"/>
  <c r="F1133" i="1"/>
  <c r="M1133" i="1"/>
  <c r="K1133" i="1"/>
  <c r="G1133" i="1"/>
  <c r="P1134" i="1" l="1"/>
  <c r="N1134" i="1"/>
  <c r="I1134" i="1"/>
  <c r="E1134" i="1"/>
  <c r="F1134" i="1"/>
  <c r="M1134" i="1"/>
  <c r="G1134" i="1"/>
  <c r="C1134" i="1"/>
  <c r="J1134" i="1"/>
  <c r="B1135" i="1" s="1"/>
  <c r="K1134" i="1"/>
  <c r="L1134" i="1"/>
  <c r="D1134" i="1"/>
  <c r="P1135" i="1" l="1"/>
  <c r="N1135" i="1"/>
  <c r="E1135" i="1"/>
  <c r="J1135" i="1"/>
  <c r="B1136" i="1" s="1"/>
  <c r="L1135" i="1"/>
  <c r="K1135" i="1"/>
  <c r="G1135" i="1"/>
  <c r="I1135" i="1"/>
  <c r="D1135" i="1"/>
  <c r="F1135" i="1"/>
  <c r="C1135" i="1"/>
  <c r="M1135" i="1"/>
  <c r="P1136" i="1" l="1"/>
  <c r="N1136" i="1"/>
  <c r="J1136" i="1"/>
  <c r="B1137" i="1" s="1"/>
  <c r="E1136" i="1"/>
  <c r="K1136" i="1"/>
  <c r="F1136" i="1"/>
  <c r="L1136" i="1"/>
  <c r="I1136" i="1"/>
  <c r="G1136" i="1"/>
  <c r="C1136" i="1"/>
  <c r="D1136" i="1"/>
  <c r="M1136" i="1"/>
  <c r="P1137" i="1" l="1"/>
  <c r="N1137" i="1"/>
  <c r="E1137" i="1"/>
  <c r="L1137" i="1"/>
  <c r="I1137" i="1"/>
  <c r="D1137" i="1"/>
  <c r="C1137" i="1"/>
  <c r="M1137" i="1"/>
  <c r="J1137" i="1"/>
  <c r="B1138" i="1" s="1"/>
  <c r="F1137" i="1"/>
  <c r="K1137" i="1"/>
  <c r="G1137" i="1"/>
  <c r="P1138" i="1" l="1"/>
  <c r="N1138" i="1"/>
  <c r="I1138" i="1"/>
  <c r="J1138" i="1"/>
  <c r="B1139" i="1" s="1"/>
  <c r="F1138" i="1"/>
  <c r="M1138" i="1"/>
  <c r="D1138" i="1"/>
  <c r="E1138" i="1"/>
  <c r="L1138" i="1"/>
  <c r="K1138" i="1"/>
  <c r="G1138" i="1"/>
  <c r="C1138" i="1"/>
  <c r="P1139" i="1" l="1"/>
  <c r="N1139" i="1"/>
  <c r="E1139" i="1"/>
  <c r="K1139" i="1"/>
  <c r="G1139" i="1"/>
  <c r="J1139" i="1"/>
  <c r="B1140" i="1" s="1"/>
  <c r="L1139" i="1"/>
  <c r="C1139" i="1"/>
  <c r="F1139" i="1"/>
  <c r="M1139" i="1"/>
  <c r="I1139" i="1"/>
  <c r="D1139" i="1"/>
  <c r="P1140" i="1" l="1"/>
  <c r="N1140" i="1"/>
  <c r="J1140" i="1"/>
  <c r="B1141" i="1" s="1"/>
  <c r="L1140" i="1"/>
  <c r="I1140" i="1"/>
  <c r="D1140" i="1"/>
  <c r="C1140" i="1"/>
  <c r="F1140" i="1"/>
  <c r="M1140" i="1"/>
  <c r="E1140" i="1"/>
  <c r="K1140" i="1"/>
  <c r="G1140" i="1"/>
  <c r="P1141" i="1" l="1"/>
  <c r="N1141" i="1"/>
  <c r="L1141" i="1"/>
  <c r="E1141" i="1"/>
  <c r="D1141" i="1"/>
  <c r="C1141" i="1"/>
  <c r="K1141" i="1"/>
  <c r="G1141" i="1"/>
  <c r="I1141" i="1"/>
  <c r="J1141" i="1"/>
  <c r="B1142" i="1" s="1"/>
  <c r="F1141" i="1"/>
  <c r="M1141" i="1"/>
  <c r="P1142" i="1" l="1"/>
  <c r="N1142" i="1"/>
  <c r="J1142" i="1"/>
  <c r="B1143" i="1" s="1"/>
  <c r="I1142" i="1"/>
  <c r="F1142" i="1"/>
  <c r="M1142" i="1"/>
  <c r="E1142" i="1"/>
  <c r="L1142" i="1"/>
  <c r="K1142" i="1"/>
  <c r="D1142" i="1"/>
  <c r="C1142" i="1"/>
  <c r="G1142" i="1"/>
  <c r="P1143" i="1" l="1"/>
  <c r="N1143" i="1"/>
  <c r="E1143" i="1"/>
  <c r="J1143" i="1"/>
  <c r="B1144" i="1" s="1"/>
  <c r="I1143" i="1"/>
  <c r="K1143" i="1"/>
  <c r="G1143" i="1"/>
  <c r="F1143" i="1"/>
  <c r="M1143" i="1"/>
  <c r="L1143" i="1"/>
  <c r="D1143" i="1"/>
  <c r="C1143" i="1"/>
  <c r="P1144" i="1" l="1"/>
  <c r="N1144" i="1"/>
  <c r="J1144" i="1"/>
  <c r="B1145" i="1" s="1"/>
  <c r="E1144" i="1"/>
  <c r="C1144" i="1"/>
  <c r="L1144" i="1"/>
  <c r="F1144" i="1"/>
  <c r="G1144" i="1"/>
  <c r="K1144" i="1"/>
  <c r="I1144" i="1"/>
  <c r="M1144" i="1"/>
  <c r="D1144" i="1"/>
  <c r="P1145" i="1" l="1"/>
  <c r="N1145" i="1"/>
  <c r="L1145" i="1"/>
  <c r="J1145" i="1"/>
  <c r="B1146" i="1" s="1"/>
  <c r="D1145" i="1"/>
  <c r="C1145" i="1"/>
  <c r="E1145" i="1"/>
  <c r="F1145" i="1"/>
  <c r="I1145" i="1"/>
  <c r="M1145" i="1"/>
  <c r="K1145" i="1"/>
  <c r="G1145" i="1"/>
  <c r="P1146" i="1" l="1"/>
  <c r="N1146" i="1"/>
  <c r="E1146" i="1"/>
  <c r="I1146" i="1"/>
  <c r="L1146" i="1"/>
  <c r="F1146" i="1"/>
  <c r="M1146" i="1"/>
  <c r="K1146" i="1"/>
  <c r="J1146" i="1"/>
  <c r="B1147" i="1" s="1"/>
  <c r="G1146" i="1"/>
  <c r="D1146" i="1"/>
  <c r="C1146" i="1"/>
  <c r="P1147" i="1" l="1"/>
  <c r="N1147" i="1"/>
  <c r="E1147" i="1"/>
  <c r="K1147" i="1"/>
  <c r="G1147" i="1"/>
  <c r="I1147" i="1"/>
  <c r="L1147" i="1"/>
  <c r="D1147" i="1"/>
  <c r="J1147" i="1"/>
  <c r="B1148" i="1" s="1"/>
  <c r="C1147" i="1"/>
  <c r="F1147" i="1"/>
  <c r="M1147" i="1"/>
  <c r="P1148" i="1" l="1"/>
  <c r="N1148" i="1"/>
  <c r="J1148" i="1"/>
  <c r="B1149" i="1" s="1"/>
  <c r="E1148" i="1"/>
  <c r="I1148" i="1"/>
  <c r="G1148" i="1"/>
  <c r="M1148" i="1"/>
  <c r="C1148" i="1"/>
  <c r="L1148" i="1"/>
  <c r="K1148" i="1"/>
  <c r="F1148" i="1"/>
  <c r="D1148" i="1"/>
  <c r="P1149" i="1" l="1"/>
  <c r="N1149" i="1"/>
  <c r="J1149" i="1"/>
  <c r="B1150" i="1" s="1"/>
  <c r="L1149" i="1"/>
  <c r="D1149" i="1"/>
  <c r="C1149" i="1"/>
  <c r="E1149" i="1"/>
  <c r="I1149" i="1"/>
  <c r="K1149" i="1"/>
  <c r="F1149" i="1"/>
  <c r="G1149" i="1"/>
  <c r="M1149" i="1"/>
  <c r="P1150" i="1" l="1"/>
  <c r="N1150" i="1"/>
  <c r="I1150" i="1"/>
  <c r="J1150" i="1"/>
  <c r="B1151" i="1" s="1"/>
  <c r="F1150" i="1"/>
  <c r="M1150" i="1"/>
  <c r="G1150" i="1"/>
  <c r="C1150" i="1"/>
  <c r="K1150" i="1"/>
  <c r="E1150" i="1"/>
  <c r="L1150" i="1"/>
  <c r="D1150" i="1"/>
  <c r="P1151" i="1" l="1"/>
  <c r="N1151" i="1"/>
  <c r="E1151" i="1"/>
  <c r="J1151" i="1"/>
  <c r="B1152" i="1" s="1"/>
  <c r="L1151" i="1"/>
  <c r="K1151" i="1"/>
  <c r="G1151" i="1"/>
  <c r="I1151" i="1"/>
  <c r="F1151" i="1"/>
  <c r="D1151" i="1"/>
  <c r="C1151" i="1"/>
  <c r="M1151" i="1"/>
  <c r="P1152" i="1" l="1"/>
  <c r="N1152" i="1"/>
  <c r="J1152" i="1"/>
  <c r="B1153" i="1" s="1"/>
  <c r="K1152" i="1"/>
  <c r="F1152" i="1"/>
  <c r="E1152" i="1"/>
  <c r="I1152" i="1"/>
  <c r="L1152" i="1"/>
  <c r="M1152" i="1"/>
  <c r="D1152" i="1"/>
  <c r="G1152" i="1"/>
  <c r="C1152" i="1"/>
  <c r="P1153" i="1" l="1"/>
  <c r="N1153" i="1"/>
  <c r="E1153" i="1"/>
  <c r="L1153" i="1"/>
  <c r="I1153" i="1"/>
  <c r="D1153" i="1"/>
  <c r="C1153" i="1"/>
  <c r="M1153" i="1"/>
  <c r="G1153" i="1"/>
  <c r="J1153" i="1"/>
  <c r="B1154" i="1" s="1"/>
  <c r="K1153" i="1"/>
  <c r="F1153" i="1"/>
  <c r="P1154" i="1" l="1"/>
  <c r="N1154" i="1"/>
  <c r="I1154" i="1"/>
  <c r="F1154" i="1"/>
  <c r="M1154" i="1"/>
  <c r="J1154" i="1"/>
  <c r="B1155" i="1" s="1"/>
  <c r="L1154" i="1"/>
  <c r="D1154" i="1"/>
  <c r="E1154" i="1"/>
  <c r="C1154" i="1"/>
  <c r="G1154" i="1"/>
  <c r="K1154" i="1"/>
  <c r="P1155" i="1" l="1"/>
  <c r="N1155" i="1"/>
  <c r="E1155" i="1"/>
  <c r="J1155" i="1"/>
  <c r="B1156" i="1" s="1"/>
  <c r="K1155" i="1"/>
  <c r="G1155" i="1"/>
  <c r="I1155" i="1"/>
  <c r="C1155" i="1"/>
  <c r="L1155" i="1"/>
  <c r="M1155" i="1"/>
  <c r="F1155" i="1"/>
  <c r="D1155" i="1"/>
  <c r="P1156" i="1" l="1"/>
  <c r="N1156" i="1"/>
  <c r="J1156" i="1"/>
  <c r="B1157" i="1" s="1"/>
  <c r="L1156" i="1"/>
  <c r="D1156" i="1"/>
  <c r="I1156" i="1"/>
  <c r="K1156" i="1"/>
  <c r="F1156" i="1"/>
  <c r="C1156" i="1"/>
  <c r="G1156" i="1"/>
  <c r="M1156" i="1"/>
  <c r="E1156" i="1"/>
  <c r="P1157" i="1" l="1"/>
  <c r="N1157" i="1"/>
  <c r="L1157" i="1"/>
  <c r="J1157" i="1"/>
  <c r="B1158" i="1" s="1"/>
  <c r="D1157" i="1"/>
  <c r="C1157" i="1"/>
  <c r="K1157" i="1"/>
  <c r="G1157" i="1"/>
  <c r="E1157" i="1"/>
  <c r="I1157" i="1"/>
  <c r="F1157" i="1"/>
  <c r="M1157" i="1"/>
  <c r="P1158" i="1" l="1"/>
  <c r="N1158" i="1"/>
  <c r="J1158" i="1"/>
  <c r="B1159" i="1" s="1"/>
  <c r="I1158" i="1"/>
  <c r="F1158" i="1"/>
  <c r="M1158" i="1"/>
  <c r="E1158" i="1"/>
  <c r="G1158" i="1"/>
  <c r="K1158" i="1"/>
  <c r="L1158" i="1"/>
  <c r="D1158" i="1"/>
  <c r="C1158" i="1"/>
  <c r="P1159" i="1" l="1"/>
  <c r="N1159" i="1"/>
  <c r="E1159" i="1"/>
  <c r="I1159" i="1"/>
  <c r="K1159" i="1"/>
  <c r="G1159" i="1"/>
  <c r="F1159" i="1"/>
  <c r="M1159" i="1"/>
  <c r="J1159" i="1"/>
  <c r="B1160" i="1" s="1"/>
  <c r="D1159" i="1"/>
  <c r="L1159" i="1"/>
  <c r="C1159" i="1"/>
  <c r="P1160" i="1" l="1"/>
  <c r="N1160" i="1"/>
  <c r="J1160" i="1"/>
  <c r="B1161" i="1" s="1"/>
  <c r="E1160" i="1"/>
  <c r="L1160" i="1"/>
  <c r="C1160" i="1"/>
  <c r="I1160" i="1"/>
  <c r="G1160" i="1"/>
  <c r="M1160" i="1"/>
  <c r="F1160" i="1"/>
  <c r="K1160" i="1"/>
  <c r="D1160" i="1"/>
  <c r="P1161" i="1" l="1"/>
  <c r="N1161" i="1"/>
  <c r="L1161" i="1"/>
  <c r="D1161" i="1"/>
  <c r="C1161" i="1"/>
  <c r="E1161" i="1"/>
  <c r="I1161" i="1"/>
  <c r="F1161" i="1"/>
  <c r="J1161" i="1"/>
  <c r="B1162" i="1" s="1"/>
  <c r="M1161" i="1"/>
  <c r="G1161" i="1"/>
  <c r="K1161" i="1"/>
  <c r="P1162" i="1" l="1"/>
  <c r="N1162" i="1"/>
  <c r="E1162" i="1"/>
  <c r="I1162" i="1"/>
  <c r="J1162" i="1"/>
  <c r="B1163" i="1" s="1"/>
  <c r="L1162" i="1"/>
  <c r="F1162" i="1"/>
  <c r="M1162" i="1"/>
  <c r="K1162" i="1"/>
  <c r="C1162" i="1"/>
  <c r="D1162" i="1"/>
  <c r="G1162" i="1"/>
  <c r="P1163" i="1" l="1"/>
  <c r="N1163" i="1"/>
  <c r="E1163" i="1"/>
  <c r="K1163" i="1"/>
  <c r="G1163" i="1"/>
  <c r="D1163" i="1"/>
  <c r="I1163" i="1"/>
  <c r="F1163" i="1"/>
  <c r="J1163" i="1"/>
  <c r="B1164" i="1" s="1"/>
  <c r="C1163" i="1"/>
  <c r="L1163" i="1"/>
  <c r="M1163" i="1"/>
  <c r="P1164" i="1" l="1"/>
  <c r="N1164" i="1"/>
  <c r="J1164" i="1"/>
  <c r="B1165" i="1" s="1"/>
  <c r="I1164" i="1"/>
  <c r="E1164" i="1"/>
  <c r="G1164" i="1"/>
  <c r="M1164" i="1"/>
  <c r="L1164" i="1"/>
  <c r="K1164" i="1"/>
  <c r="D1164" i="1"/>
  <c r="C1164" i="1"/>
  <c r="F1164" i="1"/>
  <c r="P1165" i="1" l="1"/>
  <c r="N1165" i="1"/>
  <c r="J1165" i="1"/>
  <c r="B1166" i="1" s="1"/>
  <c r="L1165" i="1"/>
  <c r="D1165" i="1"/>
  <c r="C1165" i="1"/>
  <c r="E1165" i="1"/>
  <c r="G1165" i="1"/>
  <c r="K1165" i="1"/>
  <c r="I1165" i="1"/>
  <c r="F1165" i="1"/>
  <c r="M1165" i="1"/>
  <c r="P1166" i="1" l="1"/>
  <c r="N1166" i="1"/>
  <c r="I1166" i="1"/>
  <c r="F1166" i="1"/>
  <c r="M1166" i="1"/>
  <c r="G1166" i="1"/>
  <c r="C1166" i="1"/>
  <c r="J1166" i="1"/>
  <c r="B1167" i="1" s="1"/>
  <c r="L1166" i="1"/>
  <c r="D1166" i="1"/>
  <c r="K1166" i="1"/>
  <c r="E1166" i="1"/>
  <c r="P1167" i="1" l="1"/>
  <c r="N1167" i="1"/>
  <c r="E1167" i="1"/>
  <c r="J1167" i="1"/>
  <c r="B1168" i="1" s="1"/>
  <c r="L1167" i="1"/>
  <c r="K1167" i="1"/>
  <c r="G1167" i="1"/>
  <c r="I1167" i="1"/>
  <c r="M1167" i="1"/>
  <c r="F1167" i="1"/>
  <c r="D1167" i="1"/>
  <c r="C1167" i="1"/>
  <c r="P1168" i="1" l="1"/>
  <c r="N1168" i="1"/>
  <c r="J1168" i="1"/>
  <c r="B1169" i="1" s="1"/>
  <c r="I1168" i="1"/>
  <c r="L1168" i="1"/>
  <c r="K1168" i="1"/>
  <c r="F1168" i="1"/>
  <c r="E1168" i="1"/>
  <c r="D1168" i="1"/>
  <c r="C1168" i="1"/>
  <c r="M1168" i="1"/>
  <c r="G1168" i="1"/>
  <c r="P1169" i="1" l="1"/>
  <c r="N1169" i="1"/>
  <c r="E1169" i="1"/>
  <c r="L1169" i="1"/>
  <c r="J1169" i="1"/>
  <c r="B1170" i="1" s="1"/>
  <c r="I1169" i="1"/>
  <c r="D1169" i="1"/>
  <c r="C1169" i="1"/>
  <c r="M1169" i="1"/>
  <c r="G1169" i="1"/>
  <c r="K1169" i="1"/>
  <c r="F1169" i="1"/>
  <c r="P1170" i="1" l="1"/>
  <c r="N1170" i="1"/>
  <c r="I1170" i="1"/>
  <c r="F1170" i="1"/>
  <c r="M1170" i="1"/>
  <c r="J1170" i="1"/>
  <c r="B1171" i="1" s="1"/>
  <c r="D1170" i="1"/>
  <c r="E1170" i="1"/>
  <c r="K1170" i="1"/>
  <c r="G1170" i="1"/>
  <c r="L1170" i="1"/>
  <c r="C1170" i="1"/>
  <c r="P1171" i="1" l="1"/>
  <c r="N1171" i="1"/>
  <c r="E1171" i="1"/>
  <c r="K1171" i="1"/>
  <c r="G1171" i="1"/>
  <c r="C1171" i="1"/>
  <c r="J1171" i="1"/>
  <c r="B1172" i="1" s="1"/>
  <c r="I1171" i="1"/>
  <c r="D1171" i="1"/>
  <c r="L1171" i="1"/>
  <c r="M1171" i="1"/>
  <c r="F1171" i="1"/>
  <c r="P1172" i="1" l="1"/>
  <c r="N1172" i="1"/>
  <c r="J1172" i="1"/>
  <c r="B1173" i="1" s="1"/>
  <c r="L1172" i="1"/>
  <c r="D1172" i="1"/>
  <c r="G1172" i="1"/>
  <c r="E1172" i="1"/>
  <c r="K1172" i="1"/>
  <c r="I1172" i="1"/>
  <c r="M1172" i="1"/>
  <c r="F1172" i="1"/>
  <c r="C1172" i="1"/>
  <c r="P1173" i="1" l="1"/>
  <c r="N1173" i="1"/>
  <c r="L1173" i="1"/>
  <c r="D1173" i="1"/>
  <c r="C1173" i="1"/>
  <c r="J1173" i="1"/>
  <c r="B1174" i="1" s="1"/>
  <c r="K1173" i="1"/>
  <c r="G1173" i="1"/>
  <c r="E1173" i="1"/>
  <c r="I1173" i="1"/>
  <c r="M1173" i="1"/>
  <c r="F1173" i="1"/>
  <c r="P1174" i="1" l="1"/>
  <c r="N1174" i="1"/>
  <c r="J1174" i="1"/>
  <c r="B1175" i="1" s="1"/>
  <c r="I1174" i="1"/>
  <c r="E1174" i="1"/>
  <c r="F1174" i="1"/>
  <c r="M1174" i="1"/>
  <c r="L1174" i="1"/>
  <c r="G1174" i="1"/>
  <c r="C1174" i="1"/>
  <c r="K1174" i="1"/>
  <c r="D1174" i="1"/>
  <c r="P1175" i="1" l="1"/>
  <c r="N1175" i="1"/>
  <c r="E1175" i="1"/>
  <c r="I1175" i="1"/>
  <c r="K1175" i="1"/>
  <c r="G1175" i="1"/>
  <c r="L1175" i="1"/>
  <c r="F1175" i="1"/>
  <c r="M1175" i="1"/>
  <c r="D1175" i="1"/>
  <c r="C1175" i="1"/>
  <c r="J1175" i="1"/>
  <c r="B1176" i="1" s="1"/>
  <c r="P1176" i="1" l="1"/>
  <c r="N1176" i="1"/>
  <c r="J1176" i="1"/>
  <c r="B1177" i="1" s="1"/>
  <c r="E1176" i="1"/>
  <c r="I1176" i="1"/>
  <c r="C1176" i="1"/>
  <c r="D1176" i="1"/>
  <c r="M1176" i="1"/>
  <c r="K1176" i="1"/>
  <c r="L1176" i="1"/>
  <c r="G1176" i="1"/>
  <c r="F1176" i="1"/>
  <c r="P1177" i="1" l="1"/>
  <c r="N1177" i="1"/>
  <c r="L1177" i="1"/>
  <c r="D1177" i="1"/>
  <c r="C1177" i="1"/>
  <c r="E1177" i="1"/>
  <c r="F1177" i="1"/>
  <c r="J1177" i="1"/>
  <c r="B1178" i="1" s="1"/>
  <c r="I1177" i="1"/>
  <c r="K1177" i="1"/>
  <c r="G1177" i="1"/>
  <c r="M1177" i="1"/>
  <c r="P1178" i="1" l="1"/>
  <c r="N1178" i="1"/>
  <c r="E1178" i="1"/>
  <c r="I1178" i="1"/>
  <c r="L1178" i="1"/>
  <c r="F1178" i="1"/>
  <c r="M1178" i="1"/>
  <c r="K1178" i="1"/>
  <c r="C1178" i="1"/>
  <c r="D1178" i="1"/>
  <c r="J1178" i="1"/>
  <c r="B1179" i="1" s="1"/>
  <c r="G1178" i="1"/>
  <c r="P1179" i="1" l="1"/>
  <c r="N1179" i="1"/>
  <c r="E1179" i="1"/>
  <c r="K1179" i="1"/>
  <c r="G1179" i="1"/>
  <c r="D1179" i="1"/>
  <c r="J1179" i="1"/>
  <c r="B1180" i="1" s="1"/>
  <c r="I1179" i="1"/>
  <c r="L1179" i="1"/>
  <c r="F1179" i="1"/>
  <c r="C1179" i="1"/>
  <c r="M1179" i="1"/>
  <c r="P1180" i="1" l="1"/>
  <c r="N1180" i="1"/>
  <c r="J1180" i="1"/>
  <c r="B1181" i="1" s="1"/>
  <c r="I1180" i="1"/>
  <c r="E1180" i="1"/>
  <c r="G1180" i="1"/>
  <c r="M1180" i="1"/>
  <c r="D1180" i="1"/>
  <c r="L1180" i="1"/>
  <c r="F1180" i="1"/>
  <c r="K1180" i="1"/>
  <c r="C1180" i="1"/>
  <c r="P1181" i="1" l="1"/>
  <c r="N1181" i="1"/>
  <c r="J1181" i="1"/>
  <c r="B1182" i="1" s="1"/>
  <c r="L1181" i="1"/>
  <c r="E1181" i="1"/>
  <c r="D1181" i="1"/>
  <c r="C1181" i="1"/>
  <c r="M1181" i="1"/>
  <c r="I1181" i="1"/>
  <c r="K1181" i="1"/>
  <c r="F1181" i="1"/>
  <c r="G1181" i="1"/>
  <c r="P1182" i="1" l="1"/>
  <c r="N1182" i="1"/>
  <c r="I1182" i="1"/>
  <c r="F1182" i="1"/>
  <c r="M1182" i="1"/>
  <c r="L1182" i="1"/>
  <c r="G1182" i="1"/>
  <c r="C1182" i="1"/>
  <c r="E1182" i="1"/>
  <c r="D1182" i="1"/>
  <c r="J1182" i="1"/>
  <c r="B1183" i="1" s="1"/>
  <c r="K1182" i="1"/>
  <c r="P1183" i="1" l="1"/>
  <c r="N1183" i="1"/>
  <c r="E1183" i="1"/>
  <c r="J1183" i="1"/>
  <c r="B1184" i="1" s="1"/>
  <c r="L1183" i="1"/>
  <c r="K1183" i="1"/>
  <c r="G1183" i="1"/>
  <c r="I1183" i="1"/>
  <c r="C1183" i="1"/>
  <c r="D1183" i="1"/>
  <c r="M1183" i="1"/>
  <c r="F1183" i="1"/>
  <c r="P1184" i="1" l="1"/>
  <c r="N1184" i="1"/>
  <c r="J1184" i="1"/>
  <c r="B1185" i="1" s="1"/>
  <c r="K1184" i="1"/>
  <c r="F1184" i="1"/>
  <c r="E1184" i="1"/>
  <c r="I1184" i="1"/>
  <c r="L1184" i="1"/>
  <c r="G1184" i="1"/>
  <c r="C1184" i="1"/>
  <c r="D1184" i="1"/>
  <c r="M1184" i="1"/>
  <c r="P1185" i="1" l="1"/>
  <c r="N1185" i="1"/>
  <c r="E1185" i="1"/>
  <c r="L1185" i="1"/>
  <c r="I1185" i="1"/>
  <c r="D1185" i="1"/>
  <c r="C1185" i="1"/>
  <c r="M1185" i="1"/>
  <c r="J1185" i="1"/>
  <c r="B1186" i="1" s="1"/>
  <c r="K1185" i="1"/>
  <c r="F1185" i="1"/>
  <c r="G1185" i="1"/>
  <c r="P1186" i="1" l="1"/>
  <c r="N1186" i="1"/>
  <c r="I1186" i="1"/>
  <c r="E1186" i="1"/>
  <c r="F1186" i="1"/>
  <c r="M1186" i="1"/>
  <c r="J1186" i="1"/>
  <c r="B1187" i="1" s="1"/>
  <c r="D1186" i="1"/>
  <c r="K1186" i="1"/>
  <c r="L1186" i="1"/>
  <c r="G1186" i="1"/>
  <c r="C1186" i="1"/>
  <c r="P1187" i="1" l="1"/>
  <c r="N1187" i="1"/>
  <c r="E1187" i="1"/>
  <c r="K1187" i="1"/>
  <c r="G1187" i="1"/>
  <c r="C1187" i="1"/>
  <c r="J1187" i="1"/>
  <c r="B1188" i="1" s="1"/>
  <c r="I1187" i="1"/>
  <c r="D1187" i="1"/>
  <c r="F1187" i="1"/>
  <c r="M1187" i="1"/>
  <c r="L1187" i="1"/>
  <c r="P1188" i="1" l="1"/>
  <c r="N1188" i="1"/>
  <c r="J1188" i="1"/>
  <c r="B1189" i="1" s="1"/>
  <c r="E1188" i="1"/>
  <c r="L1188" i="1"/>
  <c r="D1188" i="1"/>
  <c r="I1188" i="1"/>
  <c r="M1188" i="1"/>
  <c r="G1188" i="1"/>
  <c r="K1188" i="1"/>
  <c r="F1188" i="1"/>
  <c r="C1188" i="1"/>
  <c r="P1189" i="1" l="1"/>
  <c r="N1189" i="1"/>
  <c r="L1189" i="1"/>
  <c r="D1189" i="1"/>
  <c r="C1189" i="1"/>
  <c r="J1189" i="1"/>
  <c r="B1190" i="1" s="1"/>
  <c r="I1189" i="1"/>
  <c r="K1189" i="1"/>
  <c r="G1189" i="1"/>
  <c r="F1189" i="1"/>
  <c r="M1189" i="1"/>
  <c r="E1189" i="1"/>
  <c r="P1190" i="1" l="1"/>
  <c r="N1190" i="1"/>
  <c r="J1190" i="1"/>
  <c r="B1191" i="1" s="1"/>
  <c r="I1190" i="1"/>
  <c r="F1190" i="1"/>
  <c r="M1190" i="1"/>
  <c r="L1190" i="1"/>
  <c r="E1190" i="1"/>
  <c r="C1190" i="1"/>
  <c r="D1190" i="1"/>
  <c r="K1190" i="1"/>
  <c r="G1190" i="1"/>
  <c r="P1191" i="1" l="1"/>
  <c r="N1191" i="1"/>
  <c r="E1191" i="1"/>
  <c r="I1191" i="1"/>
  <c r="K1191" i="1"/>
  <c r="G1191" i="1"/>
  <c r="F1191" i="1"/>
  <c r="M1191" i="1"/>
  <c r="J1191" i="1"/>
  <c r="B1192" i="1" s="1"/>
  <c r="L1191" i="1"/>
  <c r="C1191" i="1"/>
  <c r="D1191" i="1"/>
  <c r="P1192" i="1" l="1"/>
  <c r="N1192" i="1"/>
  <c r="J1192" i="1"/>
  <c r="B1193" i="1" s="1"/>
  <c r="E1192" i="1"/>
  <c r="C1192" i="1"/>
  <c r="I1192" i="1"/>
  <c r="L1192" i="1"/>
  <c r="K1192" i="1"/>
  <c r="D1192" i="1"/>
  <c r="F1192" i="1"/>
  <c r="M1192" i="1"/>
  <c r="G1192" i="1"/>
  <c r="P1193" i="1" l="1"/>
  <c r="N1193" i="1"/>
  <c r="L1193" i="1"/>
  <c r="E1193" i="1"/>
  <c r="D1193" i="1"/>
  <c r="C1193" i="1"/>
  <c r="F1193" i="1"/>
  <c r="J1193" i="1"/>
  <c r="B1194" i="1" s="1"/>
  <c r="K1193" i="1"/>
  <c r="I1193" i="1"/>
  <c r="G1193" i="1"/>
  <c r="M1193" i="1"/>
  <c r="P1194" i="1" l="1"/>
  <c r="N1194" i="1"/>
  <c r="E1194" i="1"/>
  <c r="I1194" i="1"/>
  <c r="L1194" i="1"/>
  <c r="F1194" i="1"/>
  <c r="M1194" i="1"/>
  <c r="K1194" i="1"/>
  <c r="J1194" i="1"/>
  <c r="B1195" i="1" s="1"/>
  <c r="D1194" i="1"/>
  <c r="G1194" i="1"/>
  <c r="C1194" i="1"/>
  <c r="P1195" i="1" l="1"/>
  <c r="N1195" i="1"/>
  <c r="E1195" i="1"/>
  <c r="J1195" i="1"/>
  <c r="B1196" i="1" s="1"/>
  <c r="K1195" i="1"/>
  <c r="G1195" i="1"/>
  <c r="D1195" i="1"/>
  <c r="M1195" i="1"/>
  <c r="L1195" i="1"/>
  <c r="I1195" i="1"/>
  <c r="F1195" i="1"/>
  <c r="C1195" i="1"/>
  <c r="P1196" i="1" l="1"/>
  <c r="N1196" i="1"/>
  <c r="J1196" i="1"/>
  <c r="B1197" i="1" s="1"/>
  <c r="I1196" i="1"/>
  <c r="E1196" i="1"/>
  <c r="L1196" i="1"/>
  <c r="G1196" i="1"/>
  <c r="M1196" i="1"/>
  <c r="F1196" i="1"/>
  <c r="C1196" i="1"/>
  <c r="D1196" i="1"/>
  <c r="K1196" i="1"/>
  <c r="P1197" i="1" l="1"/>
  <c r="N1197" i="1"/>
  <c r="J1197" i="1"/>
  <c r="B1198" i="1" s="1"/>
  <c r="L1197" i="1"/>
  <c r="D1197" i="1"/>
  <c r="C1197" i="1"/>
  <c r="I1197" i="1"/>
  <c r="M1197" i="1"/>
  <c r="F1197" i="1"/>
  <c r="E1197" i="1"/>
  <c r="K1197" i="1"/>
  <c r="G1197" i="1"/>
  <c r="P1198" i="1" l="1"/>
  <c r="N1198" i="1"/>
  <c r="I1198" i="1"/>
  <c r="E1198" i="1"/>
  <c r="F1198" i="1"/>
  <c r="M1198" i="1"/>
  <c r="G1198" i="1"/>
  <c r="C1198" i="1"/>
  <c r="J1198" i="1"/>
  <c r="B1199" i="1" s="1"/>
  <c r="K1198" i="1"/>
  <c r="L1198" i="1"/>
  <c r="D1198" i="1"/>
  <c r="P1199" i="1" l="1"/>
  <c r="N1199" i="1"/>
  <c r="E1199" i="1"/>
  <c r="J1199" i="1"/>
  <c r="B1200" i="1" s="1"/>
  <c r="L1199" i="1"/>
  <c r="K1199" i="1"/>
  <c r="G1199" i="1"/>
  <c r="I1199" i="1"/>
  <c r="D1199" i="1"/>
  <c r="F1199" i="1"/>
  <c r="C1199" i="1"/>
  <c r="M1199" i="1"/>
  <c r="P1200" i="1" l="1"/>
  <c r="N1200" i="1"/>
  <c r="J1200" i="1"/>
  <c r="B1201" i="1" s="1"/>
  <c r="E1200" i="1"/>
  <c r="K1200" i="1"/>
  <c r="F1200" i="1"/>
  <c r="I1200" i="1"/>
  <c r="L1200" i="1"/>
  <c r="D1200" i="1"/>
  <c r="M1200" i="1"/>
  <c r="G1200" i="1"/>
  <c r="C1200" i="1"/>
  <c r="P1201" i="1" l="1"/>
  <c r="N1201" i="1"/>
  <c r="E1201" i="1"/>
  <c r="L1201" i="1"/>
  <c r="I1201" i="1"/>
  <c r="D1201" i="1"/>
  <c r="C1201" i="1"/>
  <c r="M1201" i="1"/>
  <c r="J1201" i="1"/>
  <c r="B1202" i="1" s="1"/>
  <c r="F1201" i="1"/>
  <c r="G1201" i="1"/>
  <c r="K1201" i="1"/>
  <c r="P1202" i="1" l="1"/>
  <c r="N1202" i="1"/>
  <c r="I1202" i="1"/>
  <c r="J1202" i="1"/>
  <c r="B1203" i="1" s="1"/>
  <c r="F1202" i="1"/>
  <c r="M1202" i="1"/>
  <c r="E1202" i="1"/>
  <c r="D1202" i="1"/>
  <c r="L1202" i="1"/>
  <c r="C1202" i="1"/>
  <c r="K1202" i="1"/>
  <c r="G1202" i="1"/>
  <c r="P1203" i="1" l="1"/>
  <c r="N1203" i="1"/>
  <c r="E1203" i="1"/>
  <c r="K1203" i="1"/>
  <c r="G1203" i="1"/>
  <c r="L1203" i="1"/>
  <c r="C1203" i="1"/>
  <c r="J1203" i="1"/>
  <c r="B1204" i="1" s="1"/>
  <c r="I1203" i="1"/>
  <c r="F1203" i="1"/>
  <c r="M1203" i="1"/>
  <c r="D1203" i="1"/>
  <c r="P1204" i="1" l="1"/>
  <c r="N1204" i="1"/>
  <c r="J1204" i="1"/>
  <c r="B1205" i="1" s="1"/>
  <c r="L1204" i="1"/>
  <c r="I1204" i="1"/>
  <c r="D1204" i="1"/>
  <c r="E1204" i="1"/>
  <c r="C1204" i="1"/>
  <c r="F1204" i="1"/>
  <c r="M1204" i="1"/>
  <c r="K1204" i="1"/>
  <c r="G1204" i="1"/>
  <c r="P1205" i="1" l="1"/>
  <c r="N1205" i="1"/>
  <c r="L1205" i="1"/>
  <c r="E1205" i="1"/>
  <c r="D1205" i="1"/>
  <c r="C1205" i="1"/>
  <c r="J1205" i="1"/>
  <c r="B1206" i="1" s="1"/>
  <c r="K1205" i="1"/>
  <c r="G1205" i="1"/>
  <c r="I1205" i="1"/>
  <c r="F1205" i="1"/>
  <c r="M1205" i="1"/>
  <c r="P1206" i="1" l="1"/>
  <c r="N1206" i="1"/>
  <c r="J1206" i="1"/>
  <c r="B1207" i="1" s="1"/>
  <c r="I1206" i="1"/>
  <c r="F1206" i="1"/>
  <c r="M1206" i="1"/>
  <c r="E1206" i="1"/>
  <c r="L1206" i="1"/>
  <c r="K1206" i="1"/>
  <c r="D1206" i="1"/>
  <c r="G1206" i="1"/>
  <c r="C1206" i="1"/>
  <c r="P1207" i="1" l="1"/>
  <c r="N1207" i="1"/>
  <c r="E1207" i="1"/>
  <c r="J1207" i="1"/>
  <c r="B1208" i="1" s="1"/>
  <c r="I1207" i="1"/>
  <c r="K1207" i="1"/>
  <c r="G1207" i="1"/>
  <c r="F1207" i="1"/>
  <c r="M1207" i="1"/>
  <c r="L1207" i="1"/>
  <c r="C1207" i="1"/>
  <c r="D1207" i="1"/>
  <c r="P1208" i="1" l="1"/>
  <c r="N1208" i="1"/>
  <c r="J1208" i="1"/>
  <c r="B1209" i="1" s="1"/>
  <c r="E1208" i="1"/>
  <c r="C1208" i="1"/>
  <c r="I1208" i="1"/>
  <c r="F1208" i="1"/>
  <c r="K1208" i="1"/>
  <c r="G1208" i="1"/>
  <c r="L1208" i="1"/>
  <c r="D1208" i="1"/>
  <c r="M1208" i="1"/>
  <c r="P1209" i="1" l="1"/>
  <c r="N1209" i="1"/>
  <c r="L1209" i="1"/>
  <c r="J1209" i="1"/>
  <c r="B1210" i="1" s="1"/>
  <c r="D1209" i="1"/>
  <c r="C1209" i="1"/>
  <c r="F1209" i="1"/>
  <c r="E1209" i="1"/>
  <c r="M1209" i="1"/>
  <c r="I1209" i="1"/>
  <c r="K1209" i="1"/>
  <c r="G1209" i="1"/>
  <c r="P1210" i="1" l="1"/>
  <c r="N1210" i="1"/>
  <c r="E1210" i="1"/>
  <c r="I1210" i="1"/>
  <c r="L1210" i="1"/>
  <c r="F1210" i="1"/>
  <c r="M1210" i="1"/>
  <c r="K1210" i="1"/>
  <c r="J1210" i="1"/>
  <c r="B1211" i="1" s="1"/>
  <c r="G1210" i="1"/>
  <c r="C1210" i="1"/>
  <c r="D1210" i="1"/>
  <c r="P1211" i="1" l="1"/>
  <c r="N1211" i="1"/>
  <c r="E1211" i="1"/>
  <c r="K1211" i="1"/>
  <c r="G1211" i="1"/>
  <c r="J1211" i="1"/>
  <c r="B1212" i="1" s="1"/>
  <c r="I1211" i="1"/>
  <c r="L1211" i="1"/>
  <c r="D1211" i="1"/>
  <c r="C1211" i="1"/>
  <c r="F1211" i="1"/>
  <c r="M1211" i="1"/>
  <c r="P1212" i="1" l="1"/>
  <c r="N1212" i="1"/>
  <c r="J1212" i="1"/>
  <c r="B1213" i="1" s="1"/>
  <c r="E1212" i="1"/>
  <c r="I1212" i="1"/>
  <c r="G1212" i="1"/>
  <c r="M1212" i="1"/>
  <c r="L1212" i="1"/>
  <c r="C1212" i="1"/>
  <c r="F1212" i="1"/>
  <c r="K1212" i="1"/>
  <c r="D1212" i="1"/>
  <c r="P1213" i="1" l="1"/>
  <c r="N1213" i="1"/>
  <c r="J1213" i="1"/>
  <c r="B1214" i="1" s="1"/>
  <c r="L1213" i="1"/>
  <c r="D1213" i="1"/>
  <c r="C1213" i="1"/>
  <c r="I1213" i="1"/>
  <c r="K1213" i="1"/>
  <c r="F1213" i="1"/>
  <c r="G1213" i="1"/>
  <c r="M1213" i="1"/>
  <c r="E1213" i="1"/>
  <c r="P1214" i="1" l="1"/>
  <c r="N1214" i="1"/>
  <c r="I1214" i="1"/>
  <c r="J1214" i="1"/>
  <c r="B1215" i="1" s="1"/>
  <c r="F1214" i="1"/>
  <c r="M1214" i="1"/>
  <c r="G1214" i="1"/>
  <c r="C1214" i="1"/>
  <c r="E1214" i="1"/>
  <c r="K1214" i="1"/>
  <c r="L1214" i="1"/>
  <c r="D1214" i="1"/>
  <c r="P1215" i="1" l="1"/>
  <c r="N1215" i="1"/>
  <c r="E1215" i="1"/>
  <c r="J1215" i="1"/>
  <c r="B1216" i="1" s="1"/>
  <c r="L1215" i="1"/>
  <c r="K1215" i="1"/>
  <c r="G1215" i="1"/>
  <c r="F1215" i="1"/>
  <c r="I1215" i="1"/>
  <c r="D1215" i="1"/>
  <c r="C1215" i="1"/>
  <c r="M1215" i="1"/>
  <c r="P1216" i="1" l="1"/>
  <c r="N1216" i="1"/>
  <c r="J1216" i="1"/>
  <c r="B1217" i="1" s="1"/>
  <c r="K1216" i="1"/>
  <c r="F1216" i="1"/>
  <c r="I1216" i="1"/>
  <c r="L1216" i="1"/>
  <c r="M1216" i="1"/>
  <c r="E1216" i="1"/>
  <c r="D1216" i="1"/>
  <c r="G1216" i="1"/>
  <c r="C1216" i="1"/>
  <c r="P1217" i="1" l="1"/>
  <c r="N1217" i="1"/>
  <c r="E1217" i="1"/>
  <c r="L1217" i="1"/>
  <c r="I1217" i="1"/>
  <c r="D1217" i="1"/>
  <c r="C1217" i="1"/>
  <c r="M1217" i="1"/>
  <c r="J1217" i="1"/>
  <c r="B1218" i="1" s="1"/>
  <c r="G1217" i="1"/>
  <c r="F1217" i="1"/>
  <c r="K1217" i="1"/>
  <c r="P1218" i="1" l="1"/>
  <c r="N1218" i="1"/>
  <c r="I1218" i="1"/>
  <c r="F1218" i="1"/>
  <c r="M1218" i="1"/>
  <c r="E1218" i="1"/>
  <c r="L1218" i="1"/>
  <c r="D1218" i="1"/>
  <c r="J1218" i="1"/>
  <c r="B1219" i="1" s="1"/>
  <c r="C1218" i="1"/>
  <c r="G1218" i="1"/>
  <c r="K1218" i="1"/>
  <c r="P1219" i="1" l="1"/>
  <c r="N1219" i="1"/>
  <c r="E1219" i="1"/>
  <c r="J1219" i="1"/>
  <c r="B1220" i="1" s="1"/>
  <c r="K1219" i="1"/>
  <c r="G1219" i="1"/>
  <c r="I1219" i="1"/>
  <c r="C1219" i="1"/>
  <c r="L1219" i="1"/>
  <c r="M1219" i="1"/>
  <c r="D1219" i="1"/>
  <c r="F1219" i="1"/>
  <c r="P1220" i="1" l="1"/>
  <c r="N1220" i="1"/>
  <c r="J1220" i="1"/>
  <c r="B1221" i="1" s="1"/>
  <c r="L1220" i="1"/>
  <c r="D1220" i="1"/>
  <c r="I1220" i="1"/>
  <c r="K1220" i="1"/>
  <c r="F1220" i="1"/>
  <c r="G1220" i="1"/>
  <c r="C1220" i="1"/>
  <c r="E1220" i="1"/>
  <c r="M1220" i="1"/>
  <c r="P1221" i="1" l="1"/>
  <c r="N1221" i="1"/>
  <c r="L1221" i="1"/>
  <c r="J1221" i="1"/>
  <c r="B1222" i="1" s="1"/>
  <c r="D1221" i="1"/>
  <c r="C1221" i="1"/>
  <c r="E1221" i="1"/>
  <c r="K1221" i="1"/>
  <c r="G1221" i="1"/>
  <c r="I1221" i="1"/>
  <c r="M1221" i="1"/>
  <c r="F1221" i="1"/>
  <c r="P1222" i="1" l="1"/>
  <c r="N1222" i="1"/>
  <c r="J1222" i="1"/>
  <c r="B1223" i="1" s="1"/>
  <c r="I1222" i="1"/>
  <c r="F1222" i="1"/>
  <c r="M1222" i="1"/>
  <c r="E1222" i="1"/>
  <c r="L1222" i="1"/>
  <c r="G1222" i="1"/>
  <c r="K1222" i="1"/>
  <c r="D1222" i="1"/>
  <c r="C1222" i="1"/>
  <c r="P1223" i="1" l="1"/>
  <c r="N1223" i="1"/>
  <c r="E1223" i="1"/>
  <c r="I1223" i="1"/>
  <c r="K1223" i="1"/>
  <c r="G1223" i="1"/>
  <c r="F1223" i="1"/>
  <c r="M1223" i="1"/>
  <c r="J1223" i="1"/>
  <c r="B1224" i="1" s="1"/>
  <c r="D1223" i="1"/>
  <c r="L1223" i="1"/>
  <c r="C1223" i="1"/>
  <c r="P1224" i="1" l="1"/>
  <c r="N1224" i="1"/>
  <c r="J1224" i="1"/>
  <c r="B1225" i="1" s="1"/>
  <c r="E1224" i="1"/>
  <c r="L1224" i="1"/>
  <c r="C1224" i="1"/>
  <c r="I1224" i="1"/>
  <c r="G1224" i="1"/>
  <c r="M1224" i="1"/>
  <c r="F1224" i="1"/>
  <c r="K1224" i="1"/>
  <c r="D1224" i="1"/>
  <c r="P1225" i="1" l="1"/>
  <c r="N1225" i="1"/>
  <c r="L1225" i="1"/>
  <c r="D1225" i="1"/>
  <c r="C1225" i="1"/>
  <c r="I1225" i="1"/>
  <c r="F1225" i="1"/>
  <c r="E1225" i="1"/>
  <c r="J1225" i="1"/>
  <c r="B1226" i="1" s="1"/>
  <c r="M1225" i="1"/>
  <c r="G1225" i="1"/>
  <c r="K1225" i="1"/>
  <c r="P1226" i="1" l="1"/>
  <c r="N1226" i="1"/>
  <c r="E1226" i="1"/>
  <c r="I1226" i="1"/>
  <c r="J1226" i="1"/>
  <c r="B1227" i="1" s="1"/>
  <c r="L1226" i="1"/>
  <c r="F1226" i="1"/>
  <c r="M1226" i="1"/>
  <c r="K1226" i="1"/>
  <c r="C1226" i="1"/>
  <c r="G1226" i="1"/>
  <c r="D1226" i="1"/>
  <c r="P1227" i="1" l="1"/>
  <c r="N1227" i="1"/>
  <c r="E1227" i="1"/>
  <c r="K1227" i="1"/>
  <c r="G1227" i="1"/>
  <c r="J1227" i="1"/>
  <c r="B1228" i="1" s="1"/>
  <c r="D1227" i="1"/>
  <c r="I1227" i="1"/>
  <c r="F1227" i="1"/>
  <c r="C1227" i="1"/>
  <c r="M1227" i="1"/>
  <c r="L1227" i="1"/>
  <c r="P1228" i="1" l="1"/>
  <c r="N1228" i="1"/>
  <c r="J1228" i="1"/>
  <c r="B1229" i="1" s="1"/>
  <c r="I1228" i="1"/>
  <c r="G1228" i="1"/>
  <c r="M1228" i="1"/>
  <c r="E1228" i="1"/>
  <c r="L1228" i="1"/>
  <c r="K1228" i="1"/>
  <c r="D1228" i="1"/>
  <c r="F1228" i="1"/>
  <c r="C1228" i="1"/>
  <c r="P1229" i="1" l="1"/>
  <c r="N1229" i="1"/>
  <c r="J1229" i="1"/>
  <c r="B1230" i="1" s="1"/>
  <c r="L1229" i="1"/>
  <c r="D1229" i="1"/>
  <c r="C1229" i="1"/>
  <c r="I1229" i="1"/>
  <c r="G1229" i="1"/>
  <c r="E1229" i="1"/>
  <c r="K1229" i="1"/>
  <c r="M1229" i="1"/>
  <c r="F1229" i="1"/>
  <c r="P1230" i="1" l="1"/>
  <c r="N1230" i="1"/>
  <c r="I1230" i="1"/>
  <c r="F1230" i="1"/>
  <c r="M1230" i="1"/>
  <c r="J1230" i="1"/>
  <c r="B1231" i="1" s="1"/>
  <c r="G1230" i="1"/>
  <c r="C1230" i="1"/>
  <c r="E1230" i="1"/>
  <c r="L1230" i="1"/>
  <c r="D1230" i="1"/>
  <c r="K1230" i="1"/>
  <c r="P1231" i="1" l="1"/>
  <c r="N1231" i="1"/>
  <c r="E1231" i="1"/>
  <c r="J1231" i="1"/>
  <c r="B1232" i="1" s="1"/>
  <c r="L1231" i="1"/>
  <c r="K1231" i="1"/>
  <c r="G1231" i="1"/>
  <c r="I1231" i="1"/>
  <c r="M1231" i="1"/>
  <c r="F1231" i="1"/>
  <c r="C1231" i="1"/>
  <c r="D1231" i="1"/>
  <c r="P1232" i="1" l="1"/>
  <c r="N1232" i="1"/>
  <c r="J1232" i="1"/>
  <c r="B1233" i="1" s="1"/>
  <c r="I1232" i="1"/>
  <c r="L1232" i="1"/>
  <c r="K1232" i="1"/>
  <c r="F1232" i="1"/>
  <c r="D1232" i="1"/>
  <c r="C1232" i="1"/>
  <c r="G1232" i="1"/>
  <c r="M1232" i="1"/>
  <c r="E1232" i="1"/>
  <c r="P1233" i="1" l="1"/>
  <c r="N1233" i="1"/>
  <c r="E1233" i="1"/>
  <c r="L1233" i="1"/>
  <c r="J1233" i="1"/>
  <c r="B1234" i="1" s="1"/>
  <c r="I1233" i="1"/>
  <c r="D1233" i="1"/>
  <c r="C1233" i="1"/>
  <c r="M1233" i="1"/>
  <c r="K1233" i="1"/>
  <c r="G1233" i="1"/>
  <c r="F1233" i="1"/>
  <c r="P1234" i="1" l="1"/>
  <c r="N1234" i="1"/>
  <c r="I1234" i="1"/>
  <c r="F1234" i="1"/>
  <c r="M1234" i="1"/>
  <c r="E1234" i="1"/>
  <c r="D1234" i="1"/>
  <c r="J1234" i="1"/>
  <c r="B1235" i="1" s="1"/>
  <c r="K1234" i="1"/>
  <c r="G1234" i="1"/>
  <c r="L1234" i="1"/>
  <c r="C1234" i="1"/>
  <c r="P1235" i="1" l="1"/>
  <c r="N1235" i="1"/>
  <c r="E1235" i="1"/>
  <c r="K1235" i="1"/>
  <c r="G1235" i="1"/>
  <c r="C1235" i="1"/>
  <c r="I1235" i="1"/>
  <c r="J1235" i="1"/>
  <c r="B1236" i="1" s="1"/>
  <c r="D1235" i="1"/>
  <c r="L1235" i="1"/>
  <c r="M1235" i="1"/>
  <c r="F1235" i="1"/>
  <c r="P1236" i="1" l="1"/>
  <c r="N1236" i="1"/>
  <c r="J1236" i="1"/>
  <c r="B1237" i="1" s="1"/>
  <c r="L1236" i="1"/>
  <c r="D1236" i="1"/>
  <c r="E1236" i="1"/>
  <c r="G1236" i="1"/>
  <c r="I1236" i="1"/>
  <c r="K1236" i="1"/>
  <c r="F1236" i="1"/>
  <c r="C1236" i="1"/>
  <c r="M1236" i="1"/>
  <c r="P1237" i="1" l="1"/>
  <c r="N1237" i="1"/>
  <c r="L1237" i="1"/>
  <c r="D1237" i="1"/>
  <c r="C1237" i="1"/>
  <c r="E1237" i="1"/>
  <c r="K1237" i="1"/>
  <c r="G1237" i="1"/>
  <c r="J1237" i="1"/>
  <c r="B1238" i="1" s="1"/>
  <c r="M1237" i="1"/>
  <c r="I1237" i="1"/>
  <c r="F1237" i="1"/>
  <c r="P1238" i="1" l="1"/>
  <c r="N1238" i="1"/>
  <c r="J1238" i="1"/>
  <c r="B1239" i="1" s="1"/>
  <c r="I1238" i="1"/>
  <c r="E1238" i="1"/>
  <c r="F1238" i="1"/>
  <c r="M1238" i="1"/>
  <c r="L1238" i="1"/>
  <c r="K1238" i="1"/>
  <c r="D1238" i="1"/>
  <c r="C1238" i="1"/>
  <c r="G1238" i="1"/>
  <c r="P1239" i="1" l="1"/>
  <c r="N1239" i="1"/>
  <c r="E1239" i="1"/>
  <c r="I1239" i="1"/>
  <c r="K1239" i="1"/>
  <c r="G1239" i="1"/>
  <c r="L1239" i="1"/>
  <c r="F1239" i="1"/>
  <c r="M1239" i="1"/>
  <c r="D1239" i="1"/>
  <c r="C1239" i="1"/>
  <c r="J1239" i="1"/>
  <c r="B1240" i="1" s="1"/>
  <c r="P1240" i="1" l="1"/>
  <c r="N1240" i="1"/>
  <c r="J1240" i="1"/>
  <c r="B1241" i="1" s="1"/>
  <c r="E1240" i="1"/>
  <c r="I1240" i="1"/>
  <c r="C1240" i="1"/>
  <c r="L1240" i="1"/>
  <c r="D1240" i="1"/>
  <c r="M1240" i="1"/>
  <c r="G1240" i="1"/>
  <c r="K1240" i="1"/>
  <c r="F1240" i="1"/>
  <c r="P1241" i="1" l="1"/>
  <c r="N1241" i="1"/>
  <c r="L1241" i="1"/>
  <c r="D1241" i="1"/>
  <c r="C1241" i="1"/>
  <c r="F1241" i="1"/>
  <c r="E1241" i="1"/>
  <c r="I1241" i="1"/>
  <c r="K1241" i="1"/>
  <c r="G1241" i="1"/>
  <c r="J1241" i="1"/>
  <c r="B1242" i="1" s="1"/>
  <c r="M1241" i="1"/>
  <c r="P1242" i="1" l="1"/>
  <c r="N1242" i="1"/>
  <c r="E1242" i="1"/>
  <c r="I1242" i="1"/>
  <c r="L1242" i="1"/>
  <c r="F1242" i="1"/>
  <c r="M1242" i="1"/>
  <c r="K1242" i="1"/>
  <c r="J1242" i="1"/>
  <c r="B1243" i="1" s="1"/>
  <c r="D1242" i="1"/>
  <c r="C1242" i="1"/>
  <c r="G1242" i="1"/>
  <c r="P1243" i="1" l="1"/>
  <c r="N1243" i="1"/>
  <c r="E1243" i="1"/>
  <c r="K1243" i="1"/>
  <c r="G1243" i="1"/>
  <c r="J1243" i="1"/>
  <c r="B1244" i="1" s="1"/>
  <c r="D1243" i="1"/>
  <c r="I1243" i="1"/>
  <c r="L1243" i="1"/>
  <c r="F1243" i="1"/>
  <c r="C1243" i="1"/>
  <c r="M1243" i="1"/>
  <c r="P1244" i="1" l="1"/>
  <c r="N1244" i="1"/>
  <c r="J1244" i="1"/>
  <c r="B1245" i="1" s="1"/>
  <c r="I1244" i="1"/>
  <c r="G1244" i="1"/>
  <c r="M1244" i="1"/>
  <c r="E1244" i="1"/>
  <c r="D1244" i="1"/>
  <c r="L1244" i="1"/>
  <c r="K1244" i="1"/>
  <c r="F1244" i="1"/>
  <c r="C1244" i="1"/>
  <c r="P1245" i="1" l="1"/>
  <c r="N1245" i="1"/>
  <c r="J1245" i="1"/>
  <c r="B1246" i="1" s="1"/>
  <c r="L1245" i="1"/>
  <c r="E1245" i="1"/>
  <c r="D1245" i="1"/>
  <c r="C1245" i="1"/>
  <c r="I1245" i="1"/>
  <c r="M1245" i="1"/>
  <c r="G1245" i="1"/>
  <c r="K1245" i="1"/>
  <c r="F1245" i="1"/>
  <c r="P1246" i="1" l="1"/>
  <c r="N1246" i="1"/>
  <c r="I1246" i="1"/>
  <c r="F1246" i="1"/>
  <c r="M1246" i="1"/>
  <c r="J1246" i="1"/>
  <c r="B1247" i="1" s="1"/>
  <c r="L1246" i="1"/>
  <c r="G1246" i="1"/>
  <c r="C1246" i="1"/>
  <c r="D1246" i="1"/>
  <c r="K1246" i="1"/>
  <c r="E1246" i="1"/>
  <c r="P1247" i="1" l="1"/>
  <c r="N1247" i="1"/>
  <c r="E1247" i="1"/>
  <c r="J1247" i="1"/>
  <c r="B1248" i="1" s="1"/>
  <c r="L1247" i="1"/>
  <c r="K1247" i="1"/>
  <c r="G1247" i="1"/>
  <c r="I1247" i="1"/>
  <c r="C1247" i="1"/>
  <c r="D1247" i="1"/>
  <c r="M1247" i="1"/>
  <c r="F1247" i="1"/>
  <c r="P1248" i="1" l="1"/>
  <c r="N1248" i="1"/>
  <c r="J1248" i="1"/>
  <c r="B1249" i="1" s="1"/>
  <c r="K1248" i="1"/>
  <c r="F1248" i="1"/>
  <c r="I1248" i="1"/>
  <c r="E1248" i="1"/>
  <c r="G1248" i="1"/>
  <c r="C1248" i="1"/>
  <c r="L1248" i="1"/>
  <c r="D1248" i="1"/>
  <c r="M1248" i="1"/>
  <c r="P1249" i="1" l="1"/>
  <c r="N1249" i="1"/>
  <c r="E1249" i="1"/>
  <c r="L1249" i="1"/>
  <c r="I1249" i="1"/>
  <c r="D1249" i="1"/>
  <c r="C1249" i="1"/>
  <c r="J1249" i="1"/>
  <c r="B1250" i="1" s="1"/>
  <c r="M1249" i="1"/>
  <c r="K1249" i="1"/>
  <c r="F1249" i="1"/>
  <c r="G1249" i="1"/>
  <c r="P1250" i="1" l="1"/>
  <c r="N1250" i="1"/>
  <c r="I1250" i="1"/>
  <c r="E1250" i="1"/>
  <c r="F1250" i="1"/>
  <c r="M1250" i="1"/>
  <c r="D1250" i="1"/>
  <c r="J1250" i="1"/>
  <c r="B1251" i="1" s="1"/>
  <c r="L1250" i="1"/>
  <c r="K1250" i="1"/>
  <c r="G1250" i="1"/>
  <c r="C1250" i="1"/>
  <c r="P1251" i="1" l="1"/>
  <c r="N1251" i="1"/>
  <c r="E1251" i="1"/>
  <c r="K1251" i="1"/>
  <c r="G1251" i="1"/>
  <c r="C1251" i="1"/>
  <c r="D1251" i="1"/>
  <c r="J1251" i="1"/>
  <c r="B1252" i="1" s="1"/>
  <c r="F1251" i="1"/>
  <c r="L1251" i="1"/>
  <c r="I1251" i="1"/>
  <c r="M1251" i="1"/>
  <c r="P1252" i="1" l="1"/>
  <c r="N1252" i="1"/>
  <c r="J1252" i="1"/>
  <c r="B1253" i="1" s="1"/>
  <c r="E1252" i="1"/>
  <c r="L1252" i="1"/>
  <c r="D1252" i="1"/>
  <c r="I1252" i="1"/>
  <c r="M1252" i="1"/>
  <c r="G1252" i="1"/>
  <c r="K1252" i="1"/>
  <c r="F1252" i="1"/>
  <c r="C1252" i="1"/>
  <c r="P1253" i="1" l="1"/>
  <c r="N1253" i="1"/>
  <c r="L1253" i="1"/>
  <c r="D1253" i="1"/>
  <c r="C1253" i="1"/>
  <c r="E1253" i="1"/>
  <c r="I1253" i="1"/>
  <c r="K1253" i="1"/>
  <c r="G1253" i="1"/>
  <c r="J1253" i="1"/>
  <c r="B1254" i="1" s="1"/>
  <c r="F1253" i="1"/>
  <c r="M1253" i="1"/>
  <c r="P1254" i="1" l="1"/>
  <c r="N1254" i="1"/>
  <c r="J1254" i="1"/>
  <c r="B1255" i="1" s="1"/>
  <c r="I1254" i="1"/>
  <c r="F1254" i="1"/>
  <c r="M1254" i="1"/>
  <c r="L1254" i="1"/>
  <c r="C1254" i="1"/>
  <c r="D1254" i="1"/>
  <c r="E1254" i="1"/>
  <c r="K1254" i="1"/>
  <c r="G1254" i="1"/>
  <c r="P1255" i="1" l="1"/>
  <c r="N1255" i="1"/>
  <c r="E1255" i="1"/>
  <c r="I1255" i="1"/>
  <c r="K1255" i="1"/>
  <c r="G1255" i="1"/>
  <c r="F1255" i="1"/>
  <c r="M1255" i="1"/>
  <c r="J1255" i="1"/>
  <c r="B1256" i="1" s="1"/>
  <c r="L1255" i="1"/>
  <c r="C1255" i="1"/>
  <c r="D1255" i="1"/>
  <c r="P1256" i="1" l="1"/>
  <c r="N1256" i="1"/>
  <c r="J1256" i="1"/>
  <c r="B1257" i="1" s="1"/>
  <c r="E1256" i="1"/>
  <c r="C1256" i="1"/>
  <c r="I1256" i="1"/>
  <c r="K1256" i="1"/>
  <c r="D1256" i="1"/>
  <c r="L1256" i="1"/>
  <c r="F1256" i="1"/>
  <c r="M1256" i="1"/>
  <c r="G1256" i="1"/>
  <c r="P1257" i="1" l="1"/>
  <c r="N1257" i="1"/>
  <c r="L1257" i="1"/>
  <c r="E1257" i="1"/>
  <c r="D1257" i="1"/>
  <c r="C1257" i="1"/>
  <c r="F1257" i="1"/>
  <c r="I1257" i="1"/>
  <c r="K1257" i="1"/>
  <c r="J1257" i="1"/>
  <c r="B1258" i="1" s="1"/>
  <c r="M1257" i="1"/>
  <c r="G1257" i="1"/>
  <c r="P1258" i="1" l="1"/>
  <c r="N1258" i="1"/>
  <c r="E1258" i="1"/>
  <c r="I1258" i="1"/>
  <c r="L1258" i="1"/>
  <c r="F1258" i="1"/>
  <c r="M1258" i="1"/>
  <c r="K1258" i="1"/>
  <c r="J1258" i="1"/>
  <c r="B1259" i="1" s="1"/>
  <c r="D1258" i="1"/>
  <c r="G1258" i="1"/>
  <c r="C1258" i="1"/>
  <c r="P1259" i="1" l="1"/>
  <c r="N1259" i="1"/>
  <c r="E1259" i="1"/>
  <c r="J1259" i="1"/>
  <c r="B1260" i="1" s="1"/>
  <c r="K1259" i="1"/>
  <c r="G1259" i="1"/>
  <c r="D1259" i="1"/>
  <c r="I1259" i="1"/>
  <c r="L1259" i="1"/>
  <c r="M1259" i="1"/>
  <c r="F1259" i="1"/>
  <c r="C1259" i="1"/>
  <c r="P1260" i="1" l="1"/>
  <c r="N1260" i="1"/>
  <c r="J1260" i="1"/>
  <c r="B1261" i="1" s="1"/>
  <c r="I1260" i="1"/>
  <c r="L1260" i="1"/>
  <c r="G1260" i="1"/>
  <c r="M1260" i="1"/>
  <c r="E1260" i="1"/>
  <c r="F1260" i="1"/>
  <c r="C1260" i="1"/>
  <c r="D1260" i="1"/>
  <c r="K1260" i="1"/>
  <c r="P1261" i="1" l="1"/>
  <c r="N1261" i="1"/>
  <c r="J1261" i="1"/>
  <c r="B1262" i="1" s="1"/>
  <c r="L1261" i="1"/>
  <c r="D1261" i="1"/>
  <c r="C1261" i="1"/>
  <c r="I1261" i="1"/>
  <c r="E1261" i="1"/>
  <c r="F1261" i="1"/>
  <c r="M1261" i="1"/>
  <c r="K1261" i="1"/>
  <c r="G1261" i="1"/>
  <c r="P1262" i="1" l="1"/>
  <c r="N1262" i="1"/>
  <c r="I1262" i="1"/>
  <c r="E1262" i="1"/>
  <c r="F1262" i="1"/>
  <c r="M1262" i="1"/>
  <c r="J1262" i="1"/>
  <c r="B1263" i="1" s="1"/>
  <c r="G1262" i="1"/>
  <c r="K1262" i="1"/>
  <c r="C1262" i="1"/>
  <c r="L1262" i="1"/>
  <c r="D1262" i="1"/>
  <c r="P1263" i="1" l="1"/>
  <c r="N1263" i="1"/>
  <c r="E1263" i="1"/>
  <c r="J1263" i="1"/>
  <c r="B1264" i="1" s="1"/>
  <c r="L1263" i="1"/>
  <c r="K1263" i="1"/>
  <c r="G1263" i="1"/>
  <c r="C1263" i="1"/>
  <c r="I1263" i="1"/>
  <c r="D1263" i="1"/>
  <c r="F1263" i="1"/>
  <c r="M1263" i="1"/>
  <c r="P1264" i="1" l="1"/>
  <c r="N1264" i="1"/>
  <c r="J1264" i="1"/>
  <c r="B1265" i="1" s="1"/>
  <c r="E1264" i="1"/>
  <c r="K1264" i="1"/>
  <c r="F1264" i="1"/>
  <c r="I1264" i="1"/>
  <c r="C1264" i="1"/>
  <c r="G1264" i="1"/>
  <c r="M1264" i="1"/>
  <c r="L1264" i="1"/>
  <c r="D1264" i="1"/>
  <c r="P1265" i="1" l="1"/>
  <c r="N1265" i="1"/>
  <c r="E1265" i="1"/>
  <c r="L1265" i="1"/>
  <c r="I1265" i="1"/>
  <c r="D1265" i="1"/>
  <c r="J1265" i="1"/>
  <c r="B1266" i="1" s="1"/>
  <c r="M1265" i="1"/>
  <c r="F1265" i="1"/>
  <c r="K1265" i="1"/>
  <c r="G1265" i="1"/>
  <c r="C1265" i="1"/>
  <c r="P1266" i="1" l="1"/>
  <c r="N1266" i="1"/>
  <c r="I1266" i="1"/>
  <c r="J1266" i="1"/>
  <c r="B1267" i="1" s="1"/>
  <c r="F1266" i="1"/>
  <c r="C1266" i="1"/>
  <c r="M1266" i="1"/>
  <c r="D1266" i="1"/>
  <c r="E1266" i="1"/>
  <c r="L1266" i="1"/>
  <c r="K1266" i="1"/>
  <c r="G1266" i="1"/>
  <c r="P1267" i="1" l="1"/>
  <c r="N1267" i="1"/>
  <c r="E1267" i="1"/>
  <c r="K1267" i="1"/>
  <c r="G1267" i="1"/>
  <c r="L1267" i="1"/>
  <c r="F1267" i="1"/>
  <c r="M1267" i="1"/>
  <c r="I1267" i="1"/>
  <c r="J1267" i="1"/>
  <c r="B1268" i="1" s="1"/>
  <c r="C1267" i="1"/>
  <c r="D1267" i="1"/>
  <c r="P1268" i="1" l="1"/>
  <c r="N1268" i="1"/>
  <c r="J1268" i="1"/>
  <c r="B1269" i="1" s="1"/>
  <c r="L1268" i="1"/>
  <c r="E1268" i="1"/>
  <c r="I1268" i="1"/>
  <c r="D1268" i="1"/>
  <c r="C1268" i="1"/>
  <c r="F1268" i="1"/>
  <c r="M1268" i="1"/>
  <c r="K1268" i="1"/>
  <c r="G1268" i="1"/>
  <c r="P1269" i="1" l="1"/>
  <c r="N1269" i="1"/>
  <c r="L1269" i="1"/>
  <c r="E1269" i="1"/>
  <c r="D1269" i="1"/>
  <c r="K1269" i="1"/>
  <c r="G1269" i="1"/>
  <c r="J1269" i="1"/>
  <c r="B1270" i="1" s="1"/>
  <c r="I1269" i="1"/>
  <c r="C1269" i="1"/>
  <c r="F1269" i="1"/>
  <c r="M1269" i="1"/>
  <c r="P1270" i="1" l="1"/>
  <c r="N1270" i="1"/>
  <c r="J1270" i="1"/>
  <c r="B1271" i="1" s="1"/>
  <c r="I1270" i="1"/>
  <c r="F1270" i="1"/>
  <c r="C1270" i="1"/>
  <c r="M1270" i="1"/>
  <c r="E1270" i="1"/>
  <c r="L1270" i="1"/>
  <c r="K1270" i="1"/>
  <c r="D1270" i="1"/>
  <c r="G1270" i="1"/>
  <c r="P1271" i="1" l="1"/>
  <c r="N1271" i="1"/>
  <c r="E1271" i="1"/>
  <c r="J1271" i="1"/>
  <c r="B1272" i="1" s="1"/>
  <c r="I1271" i="1"/>
  <c r="K1271" i="1"/>
  <c r="G1271" i="1"/>
  <c r="F1271" i="1"/>
  <c r="M1271" i="1"/>
  <c r="L1271" i="1"/>
  <c r="C1271" i="1"/>
  <c r="D1271" i="1"/>
  <c r="P1272" i="1" l="1"/>
  <c r="N1272" i="1"/>
  <c r="J1272" i="1"/>
  <c r="B1273" i="1" s="1"/>
  <c r="E1272" i="1"/>
  <c r="F1272" i="1"/>
  <c r="G1272" i="1"/>
  <c r="L1272" i="1"/>
  <c r="K1272" i="1"/>
  <c r="D1272" i="1"/>
  <c r="C1272" i="1"/>
  <c r="M1272" i="1"/>
  <c r="I1272" i="1"/>
  <c r="P1273" i="1" l="1"/>
  <c r="N1273" i="1"/>
  <c r="L1273" i="1"/>
  <c r="J1273" i="1"/>
  <c r="B1274" i="1" s="1"/>
  <c r="D1273" i="1"/>
  <c r="F1273" i="1"/>
  <c r="C1273" i="1"/>
  <c r="I1273" i="1"/>
  <c r="M1273" i="1"/>
  <c r="E1273" i="1"/>
  <c r="G1273" i="1"/>
  <c r="K1273" i="1"/>
  <c r="P1274" i="1" l="1"/>
  <c r="N1274" i="1"/>
  <c r="E1274" i="1"/>
  <c r="I1274" i="1"/>
  <c r="L1274" i="1"/>
  <c r="F1274" i="1"/>
  <c r="C1274" i="1"/>
  <c r="M1274" i="1"/>
  <c r="K1274" i="1"/>
  <c r="J1274" i="1"/>
  <c r="B1275" i="1" s="1"/>
  <c r="G1274" i="1"/>
  <c r="D1274" i="1"/>
  <c r="P1275" i="1" l="1"/>
  <c r="N1275" i="1"/>
  <c r="E1275" i="1"/>
  <c r="K1275" i="1"/>
  <c r="G1275" i="1"/>
  <c r="I1275" i="1"/>
  <c r="L1275" i="1"/>
  <c r="D1275" i="1"/>
  <c r="J1275" i="1"/>
  <c r="B1276" i="1" s="1"/>
  <c r="F1275" i="1"/>
  <c r="M1275" i="1"/>
  <c r="C1275" i="1"/>
  <c r="P1276" i="1" l="1"/>
  <c r="N1276" i="1"/>
  <c r="J1276" i="1"/>
  <c r="B1277" i="1" s="1"/>
  <c r="E1276" i="1"/>
  <c r="I1276" i="1"/>
  <c r="G1276" i="1"/>
  <c r="M1276" i="1"/>
  <c r="C1276" i="1"/>
  <c r="K1276" i="1"/>
  <c r="L1276" i="1"/>
  <c r="D1276" i="1"/>
  <c r="F1276" i="1"/>
  <c r="P1277" i="1" l="1"/>
  <c r="N1277" i="1"/>
  <c r="J1277" i="1"/>
  <c r="B1278" i="1" s="1"/>
  <c r="L1277" i="1"/>
  <c r="D1277" i="1"/>
  <c r="I1277" i="1"/>
  <c r="E1277" i="1"/>
  <c r="K1277" i="1"/>
  <c r="F1277" i="1"/>
  <c r="C1277" i="1"/>
  <c r="G1277" i="1"/>
  <c r="M1277" i="1"/>
  <c r="P1278" i="1" l="1"/>
  <c r="N1278" i="1"/>
  <c r="I1278" i="1"/>
  <c r="J1278" i="1"/>
  <c r="B1279" i="1" s="1"/>
  <c r="F1278" i="1"/>
  <c r="C1278" i="1"/>
  <c r="M1278" i="1"/>
  <c r="E1278" i="1"/>
  <c r="G1278" i="1"/>
  <c r="L1278" i="1"/>
  <c r="K1278" i="1"/>
  <c r="D1278" i="1"/>
  <c r="P1279" i="1" l="1"/>
  <c r="N1279" i="1"/>
  <c r="E1279" i="1"/>
  <c r="J1279" i="1"/>
  <c r="B1280" i="1" s="1"/>
  <c r="L1279" i="1"/>
  <c r="K1279" i="1"/>
  <c r="G1279" i="1"/>
  <c r="C1279" i="1"/>
  <c r="I1279" i="1"/>
  <c r="F1279" i="1"/>
  <c r="D1279" i="1"/>
  <c r="M1279" i="1"/>
  <c r="P1280" i="1" l="1"/>
  <c r="N1280" i="1"/>
  <c r="J1280" i="1"/>
  <c r="B1281" i="1" s="1"/>
  <c r="K1280" i="1"/>
  <c r="F1280" i="1"/>
  <c r="E1280" i="1"/>
  <c r="I1280" i="1"/>
  <c r="L1280" i="1"/>
  <c r="M1280" i="1"/>
  <c r="D1280" i="1"/>
  <c r="C1280" i="1"/>
  <c r="G1280" i="1"/>
  <c r="P1281" i="1" l="1"/>
  <c r="N1281" i="1"/>
  <c r="E1281" i="1"/>
  <c r="L1281" i="1"/>
  <c r="I1281" i="1"/>
  <c r="D1281" i="1"/>
  <c r="J1281" i="1"/>
  <c r="B1282" i="1" s="1"/>
  <c r="M1281" i="1"/>
  <c r="G1281" i="1"/>
  <c r="F1281" i="1"/>
  <c r="K1281" i="1"/>
  <c r="C1281" i="1"/>
  <c r="P1282" i="1" l="1"/>
  <c r="N1282" i="1"/>
  <c r="I1282" i="1"/>
  <c r="F1282" i="1"/>
  <c r="C1282" i="1"/>
  <c r="M1282" i="1"/>
  <c r="L1282" i="1"/>
  <c r="D1282" i="1"/>
  <c r="E1282" i="1"/>
  <c r="J1282" i="1"/>
  <c r="B1283" i="1" s="1"/>
  <c r="G1282" i="1"/>
  <c r="K1282" i="1"/>
  <c r="P1283" i="1" l="1"/>
  <c r="N1283" i="1"/>
  <c r="E1283" i="1"/>
  <c r="J1283" i="1"/>
  <c r="B1284" i="1" s="1"/>
  <c r="K1283" i="1"/>
  <c r="G1283" i="1"/>
  <c r="I1283" i="1"/>
  <c r="C1283" i="1"/>
  <c r="L1283" i="1"/>
  <c r="M1283" i="1"/>
  <c r="F1283" i="1"/>
  <c r="D1283" i="1"/>
  <c r="P1284" i="1" l="1"/>
  <c r="N1284" i="1"/>
  <c r="J1284" i="1"/>
  <c r="B1285" i="1" s="1"/>
  <c r="L1284" i="1"/>
  <c r="E1284" i="1"/>
  <c r="D1284" i="1"/>
  <c r="C1284" i="1"/>
  <c r="I1284" i="1"/>
  <c r="K1284" i="1"/>
  <c r="F1284" i="1"/>
  <c r="G1284" i="1"/>
  <c r="M1284" i="1"/>
  <c r="P1285" i="1" l="1"/>
  <c r="N1285" i="1"/>
  <c r="L1285" i="1"/>
  <c r="J1285" i="1"/>
  <c r="B1286" i="1" s="1"/>
  <c r="D1285" i="1"/>
  <c r="K1285" i="1"/>
  <c r="G1285" i="1"/>
  <c r="E1285" i="1"/>
  <c r="I1285" i="1"/>
  <c r="C1285" i="1"/>
  <c r="F1285" i="1"/>
  <c r="M1285" i="1"/>
  <c r="P1286" i="1" l="1"/>
  <c r="N1286" i="1"/>
  <c r="J1286" i="1"/>
  <c r="B1287" i="1" s="1"/>
  <c r="I1286" i="1"/>
  <c r="F1286" i="1"/>
  <c r="C1286" i="1"/>
  <c r="M1286" i="1"/>
  <c r="E1286" i="1"/>
  <c r="G1286" i="1"/>
  <c r="K1286" i="1"/>
  <c r="L1286" i="1"/>
  <c r="D1286" i="1"/>
  <c r="P1287" i="1" l="1"/>
  <c r="N1287" i="1"/>
  <c r="E1287" i="1"/>
  <c r="I1287" i="1"/>
  <c r="K1287" i="1"/>
  <c r="G1287" i="1"/>
  <c r="J1287" i="1"/>
  <c r="B1288" i="1" s="1"/>
  <c r="F1287" i="1"/>
  <c r="M1287" i="1"/>
  <c r="L1287" i="1"/>
  <c r="D1287" i="1"/>
  <c r="C1287" i="1"/>
  <c r="P1288" i="1" l="1"/>
  <c r="N1288" i="1"/>
  <c r="J1288" i="1"/>
  <c r="B1289" i="1" s="1"/>
  <c r="E1288" i="1"/>
  <c r="L1288" i="1"/>
  <c r="I1288" i="1"/>
  <c r="G1288" i="1"/>
  <c r="M1288" i="1"/>
  <c r="F1288" i="1"/>
  <c r="K1288" i="1"/>
  <c r="C1288" i="1"/>
  <c r="D1288" i="1"/>
  <c r="P1289" i="1" l="1"/>
  <c r="N1289" i="1"/>
  <c r="L1289" i="1"/>
  <c r="D1289" i="1"/>
  <c r="I1289" i="1"/>
  <c r="F1289" i="1"/>
  <c r="C1289" i="1"/>
  <c r="M1289" i="1"/>
  <c r="G1289" i="1"/>
  <c r="E1289" i="1"/>
  <c r="K1289" i="1"/>
  <c r="J1289" i="1"/>
  <c r="B1290" i="1" s="1"/>
  <c r="P1290" i="1" l="1"/>
  <c r="N1290" i="1"/>
  <c r="E1290" i="1"/>
  <c r="I1290" i="1"/>
  <c r="J1290" i="1"/>
  <c r="B1291" i="1" s="1"/>
  <c r="L1290" i="1"/>
  <c r="F1290" i="1"/>
  <c r="C1290" i="1"/>
  <c r="M1290" i="1"/>
  <c r="K1290" i="1"/>
  <c r="G1290" i="1"/>
  <c r="D1290" i="1"/>
  <c r="P1291" i="1" l="1"/>
  <c r="N1291" i="1"/>
  <c r="E1291" i="1"/>
  <c r="K1291" i="1"/>
  <c r="G1291" i="1"/>
  <c r="D1291" i="1"/>
  <c r="J1291" i="1"/>
  <c r="B1292" i="1" s="1"/>
  <c r="I1291" i="1"/>
  <c r="F1291" i="1"/>
  <c r="C1291" i="1"/>
  <c r="M1291" i="1"/>
  <c r="L1291" i="1"/>
  <c r="P1292" i="1" l="1"/>
  <c r="N1292" i="1"/>
  <c r="J1292" i="1"/>
  <c r="B1293" i="1" s="1"/>
  <c r="I1292" i="1"/>
  <c r="G1292" i="1"/>
  <c r="M1292" i="1"/>
  <c r="E1292" i="1"/>
  <c r="L1292" i="1"/>
  <c r="K1292" i="1"/>
  <c r="D1292" i="1"/>
  <c r="C1292" i="1"/>
  <c r="F1292" i="1"/>
  <c r="P1293" i="1" l="1"/>
  <c r="N1293" i="1"/>
  <c r="J1293" i="1"/>
  <c r="B1294" i="1" s="1"/>
  <c r="L1293" i="1"/>
  <c r="D1293" i="1"/>
  <c r="E1293" i="1"/>
  <c r="G1293" i="1"/>
  <c r="I1293" i="1"/>
  <c r="K1293" i="1"/>
  <c r="F1293" i="1"/>
  <c r="C1293" i="1"/>
  <c r="M1293" i="1"/>
  <c r="P1294" i="1" l="1"/>
  <c r="N1294" i="1"/>
  <c r="I1294" i="1"/>
  <c r="F1294" i="1"/>
  <c r="C1294" i="1"/>
  <c r="M1294" i="1"/>
  <c r="E1294" i="1"/>
  <c r="G1294" i="1"/>
  <c r="J1294" i="1"/>
  <c r="B1295" i="1" s="1"/>
  <c r="L1294" i="1"/>
  <c r="D1294" i="1"/>
  <c r="K1294" i="1"/>
  <c r="P1295" i="1" l="1"/>
  <c r="N1295" i="1"/>
  <c r="E1295" i="1"/>
  <c r="J1295" i="1"/>
  <c r="B1296" i="1" s="1"/>
  <c r="L1295" i="1"/>
  <c r="K1295" i="1"/>
  <c r="G1295" i="1"/>
  <c r="C1295" i="1"/>
  <c r="M1295" i="1"/>
  <c r="D1295" i="1"/>
  <c r="F1295" i="1"/>
  <c r="I1295" i="1"/>
  <c r="P1296" i="1" l="1"/>
  <c r="N1296" i="1"/>
  <c r="J1296" i="1"/>
  <c r="B1297" i="1" s="1"/>
  <c r="I1296" i="1"/>
  <c r="L1296" i="1"/>
  <c r="K1296" i="1"/>
  <c r="F1296" i="1"/>
  <c r="D1296" i="1"/>
  <c r="E1296" i="1"/>
  <c r="G1296" i="1"/>
  <c r="M1296" i="1"/>
  <c r="C1296" i="1"/>
  <c r="P1297" i="1" l="1"/>
  <c r="N1297" i="1"/>
  <c r="E1297" i="1"/>
  <c r="L1297" i="1"/>
  <c r="J1297" i="1"/>
  <c r="B1298" i="1" s="1"/>
  <c r="I1297" i="1"/>
  <c r="D1297" i="1"/>
  <c r="M1297" i="1"/>
  <c r="C1297" i="1"/>
  <c r="G1297" i="1"/>
  <c r="K1297" i="1"/>
  <c r="F1297" i="1"/>
  <c r="P1298" i="1" l="1"/>
  <c r="N1298" i="1"/>
  <c r="I1298" i="1"/>
  <c r="F1298" i="1"/>
  <c r="C1298" i="1"/>
  <c r="M1298" i="1"/>
  <c r="D1298" i="1"/>
  <c r="E1298" i="1"/>
  <c r="L1298" i="1"/>
  <c r="K1298" i="1"/>
  <c r="G1298" i="1"/>
  <c r="J1298" i="1"/>
  <c r="B1299" i="1" s="1"/>
  <c r="P1299" i="1" l="1"/>
  <c r="N1299" i="1"/>
  <c r="E1299" i="1"/>
  <c r="K1299" i="1"/>
  <c r="G1299" i="1"/>
  <c r="I1299" i="1"/>
  <c r="J1299" i="1"/>
  <c r="B1300" i="1" s="1"/>
  <c r="L1299" i="1"/>
  <c r="D1299" i="1"/>
  <c r="C1299" i="1"/>
  <c r="M1299" i="1"/>
  <c r="F1299" i="1"/>
  <c r="P1300" i="1" l="1"/>
  <c r="N1300" i="1"/>
  <c r="J1300" i="1"/>
  <c r="B1301" i="1" s="1"/>
  <c r="L1300" i="1"/>
  <c r="E1300" i="1"/>
  <c r="D1300" i="1"/>
  <c r="C1300" i="1"/>
  <c r="I1300" i="1"/>
  <c r="G1300" i="1"/>
  <c r="K1300" i="1"/>
  <c r="F1300" i="1"/>
  <c r="M1300" i="1"/>
  <c r="P1301" i="1" l="1"/>
  <c r="N1301" i="1"/>
  <c r="L1301" i="1"/>
  <c r="D1301" i="1"/>
  <c r="K1301" i="1"/>
  <c r="G1301" i="1"/>
  <c r="E1301" i="1"/>
  <c r="I1301" i="1"/>
  <c r="M1301" i="1"/>
  <c r="F1301" i="1"/>
  <c r="C1301" i="1"/>
  <c r="J1301" i="1"/>
  <c r="B1302" i="1" s="1"/>
  <c r="P1302" i="1" l="1"/>
  <c r="N1302" i="1"/>
  <c r="J1302" i="1"/>
  <c r="B1303" i="1" s="1"/>
  <c r="I1302" i="1"/>
  <c r="E1302" i="1"/>
  <c r="F1302" i="1"/>
  <c r="C1302" i="1"/>
  <c r="M1302" i="1"/>
  <c r="L1302" i="1"/>
  <c r="G1302" i="1"/>
  <c r="D1302" i="1"/>
  <c r="K1302" i="1"/>
  <c r="P1303" i="1" l="1"/>
  <c r="N1303" i="1"/>
  <c r="E1303" i="1"/>
  <c r="I1303" i="1"/>
  <c r="K1303" i="1"/>
  <c r="G1303" i="1"/>
  <c r="J1303" i="1"/>
  <c r="B1304" i="1" s="1"/>
  <c r="L1303" i="1"/>
  <c r="F1303" i="1"/>
  <c r="M1303" i="1"/>
  <c r="D1303" i="1"/>
  <c r="C1303" i="1"/>
  <c r="P1304" i="1" l="1"/>
  <c r="N1304" i="1"/>
  <c r="J1304" i="1"/>
  <c r="B1305" i="1" s="1"/>
  <c r="E1304" i="1"/>
  <c r="I1304" i="1"/>
  <c r="L1304" i="1"/>
  <c r="C1304" i="1"/>
  <c r="M1304" i="1"/>
  <c r="D1304" i="1"/>
  <c r="K1304" i="1"/>
  <c r="F1304" i="1"/>
  <c r="G1304" i="1"/>
  <c r="P1305" i="1" l="1"/>
  <c r="N1305" i="1"/>
  <c r="L1305" i="1"/>
  <c r="D1305" i="1"/>
  <c r="F1305" i="1"/>
  <c r="C1305" i="1"/>
  <c r="I1305" i="1"/>
  <c r="J1305" i="1"/>
  <c r="B1306" i="1" s="1"/>
  <c r="E1305" i="1"/>
  <c r="K1305" i="1"/>
  <c r="G1305" i="1"/>
  <c r="M1305" i="1"/>
  <c r="P1306" i="1" l="1"/>
  <c r="N1306" i="1"/>
  <c r="E1306" i="1"/>
  <c r="I1306" i="1"/>
  <c r="L1306" i="1"/>
  <c r="F1306" i="1"/>
  <c r="C1306" i="1"/>
  <c r="M1306" i="1"/>
  <c r="J1306" i="1"/>
  <c r="B1307" i="1" s="1"/>
  <c r="K1306" i="1"/>
  <c r="D1306" i="1"/>
  <c r="G1306" i="1"/>
  <c r="P1307" i="1" l="1"/>
  <c r="N1307" i="1"/>
  <c r="E1307" i="1"/>
  <c r="K1307" i="1"/>
  <c r="G1307" i="1"/>
  <c r="D1307" i="1"/>
  <c r="J1307" i="1"/>
  <c r="B1308" i="1" s="1"/>
  <c r="L1307" i="1"/>
  <c r="I1307" i="1"/>
  <c r="C1307" i="1"/>
  <c r="F1307" i="1"/>
  <c r="M1307" i="1"/>
  <c r="P1308" i="1" l="1"/>
  <c r="N1308" i="1"/>
  <c r="J1308" i="1"/>
  <c r="B1309" i="1" s="1"/>
  <c r="I1308" i="1"/>
  <c r="G1308" i="1"/>
  <c r="M1308" i="1"/>
  <c r="D1308" i="1"/>
  <c r="E1308" i="1"/>
  <c r="L1308" i="1"/>
  <c r="K1308" i="1"/>
  <c r="F1308" i="1"/>
  <c r="C1308" i="1"/>
  <c r="P1309" i="1" l="1"/>
  <c r="N1309" i="1"/>
  <c r="J1309" i="1"/>
  <c r="B1310" i="1" s="1"/>
  <c r="L1309" i="1"/>
  <c r="E1309" i="1"/>
  <c r="D1309" i="1"/>
  <c r="M1309" i="1"/>
  <c r="I1309" i="1"/>
  <c r="G1309" i="1"/>
  <c r="K1309" i="1"/>
  <c r="F1309" i="1"/>
  <c r="C1309" i="1"/>
  <c r="P1310" i="1" l="1"/>
  <c r="N1310" i="1"/>
  <c r="I1310" i="1"/>
  <c r="F1310" i="1"/>
  <c r="C1310" i="1"/>
  <c r="M1310" i="1"/>
  <c r="E1310" i="1"/>
  <c r="L1310" i="1"/>
  <c r="G1310" i="1"/>
  <c r="J1310" i="1"/>
  <c r="B1311" i="1" s="1"/>
  <c r="D1310" i="1"/>
  <c r="K1310" i="1"/>
  <c r="P1311" i="1" l="1"/>
  <c r="N1311" i="1"/>
  <c r="E1311" i="1"/>
  <c r="J1311" i="1"/>
  <c r="B1312" i="1" s="1"/>
  <c r="L1311" i="1"/>
  <c r="K1311" i="1"/>
  <c r="G1311" i="1"/>
  <c r="I1311" i="1"/>
  <c r="C1311" i="1"/>
  <c r="D1311" i="1"/>
  <c r="M1311" i="1"/>
  <c r="F1311" i="1"/>
  <c r="P1312" i="1" l="1"/>
  <c r="N1312" i="1"/>
  <c r="J1312" i="1"/>
  <c r="B1313" i="1" s="1"/>
  <c r="K1312" i="1"/>
  <c r="F1312" i="1"/>
  <c r="I1312" i="1"/>
  <c r="E1312" i="1"/>
  <c r="G1312" i="1"/>
  <c r="C1312" i="1"/>
  <c r="L1312" i="1"/>
  <c r="D1312" i="1"/>
  <c r="M1312" i="1"/>
  <c r="P1313" i="1" l="1"/>
  <c r="N1313" i="1"/>
  <c r="E1313" i="1"/>
  <c r="L1313" i="1"/>
  <c r="I1313" i="1"/>
  <c r="D1313" i="1"/>
  <c r="M1313" i="1"/>
  <c r="J1313" i="1"/>
  <c r="B1314" i="1" s="1"/>
  <c r="K1313" i="1"/>
  <c r="F1313" i="1"/>
  <c r="C1313" i="1"/>
  <c r="G1313" i="1"/>
  <c r="P1314" i="1" l="1"/>
  <c r="N1314" i="1"/>
  <c r="I1314" i="1"/>
  <c r="E1314" i="1"/>
  <c r="F1314" i="1"/>
  <c r="C1314" i="1"/>
  <c r="M1314" i="1"/>
  <c r="D1314" i="1"/>
  <c r="K1314" i="1"/>
  <c r="J1314" i="1"/>
  <c r="B1315" i="1" s="1"/>
  <c r="L1314" i="1"/>
  <c r="G1314" i="1"/>
  <c r="P1315" i="1" l="1"/>
  <c r="N1315" i="1"/>
  <c r="E1315" i="1"/>
  <c r="K1315" i="1"/>
  <c r="G1315" i="1"/>
  <c r="L1315" i="1"/>
  <c r="J1315" i="1"/>
  <c r="B1316" i="1" s="1"/>
  <c r="D1315" i="1"/>
  <c r="F1315" i="1"/>
  <c r="I1315" i="1"/>
  <c r="M1315" i="1"/>
  <c r="C1315" i="1"/>
  <c r="P1316" i="1" l="1"/>
  <c r="N1316" i="1"/>
  <c r="J1316" i="1"/>
  <c r="B1317" i="1" s="1"/>
  <c r="E1316" i="1"/>
  <c r="L1316" i="1"/>
  <c r="D1316" i="1"/>
  <c r="C1316" i="1"/>
  <c r="I1316" i="1"/>
  <c r="M1316" i="1"/>
  <c r="G1316" i="1"/>
  <c r="K1316" i="1"/>
  <c r="F1316" i="1"/>
  <c r="P1317" i="1" l="1"/>
  <c r="N1317" i="1"/>
  <c r="L1317" i="1"/>
  <c r="D1317" i="1"/>
  <c r="I1317" i="1"/>
  <c r="K1317" i="1"/>
  <c r="G1317" i="1"/>
  <c r="E1317" i="1"/>
  <c r="F1317" i="1"/>
  <c r="J1317" i="1"/>
  <c r="B1318" i="1" s="1"/>
  <c r="M1317" i="1"/>
  <c r="C1317" i="1"/>
  <c r="P1318" i="1" l="1"/>
  <c r="N1318" i="1"/>
  <c r="J1318" i="1"/>
  <c r="B1319" i="1" s="1"/>
  <c r="I1318" i="1"/>
  <c r="F1318" i="1"/>
  <c r="C1318" i="1"/>
  <c r="M1318" i="1"/>
  <c r="L1318" i="1"/>
  <c r="E1318" i="1"/>
  <c r="D1318" i="1"/>
  <c r="K1318" i="1"/>
  <c r="G1318" i="1"/>
  <c r="P1319" i="1" l="1"/>
  <c r="N1319" i="1"/>
  <c r="E1319" i="1"/>
  <c r="I1319" i="1"/>
  <c r="K1319" i="1"/>
  <c r="G1319" i="1"/>
  <c r="J1319" i="1"/>
  <c r="B1320" i="1" s="1"/>
  <c r="F1319" i="1"/>
  <c r="M1319" i="1"/>
  <c r="L1319" i="1"/>
  <c r="C1319" i="1"/>
  <c r="D1319" i="1"/>
  <c r="P1320" i="1" l="1"/>
  <c r="N1320" i="1"/>
  <c r="J1320" i="1"/>
  <c r="B1321" i="1" s="1"/>
  <c r="E1320" i="1"/>
  <c r="I1320" i="1"/>
  <c r="K1320" i="1"/>
  <c r="D1320" i="1"/>
  <c r="L1320" i="1"/>
  <c r="F1320" i="1"/>
  <c r="C1320" i="1"/>
  <c r="M1320" i="1"/>
  <c r="G1320" i="1"/>
  <c r="P1321" i="1" l="1"/>
  <c r="N1321" i="1"/>
  <c r="L1321" i="1"/>
  <c r="E1321" i="1"/>
  <c r="D1321" i="1"/>
  <c r="F1321" i="1"/>
  <c r="C1321" i="1"/>
  <c r="I1321" i="1"/>
  <c r="J1321" i="1"/>
  <c r="B1322" i="1" s="1"/>
  <c r="K1321" i="1"/>
  <c r="G1321" i="1"/>
  <c r="M1321" i="1"/>
  <c r="P1322" i="1" l="1"/>
  <c r="N1322" i="1"/>
  <c r="E1322" i="1"/>
  <c r="I1322" i="1"/>
  <c r="L1322" i="1"/>
  <c r="F1322" i="1"/>
  <c r="C1322" i="1"/>
  <c r="M1322" i="1"/>
  <c r="J1322" i="1"/>
  <c r="B1323" i="1" s="1"/>
  <c r="K1322" i="1"/>
  <c r="D1322" i="1"/>
  <c r="G1322" i="1"/>
  <c r="P1323" i="1" l="1"/>
  <c r="N1323" i="1"/>
  <c r="E1323" i="1"/>
  <c r="J1323" i="1"/>
  <c r="B1324" i="1" s="1"/>
  <c r="K1323" i="1"/>
  <c r="G1323" i="1"/>
  <c r="D1323" i="1"/>
  <c r="M1323" i="1"/>
  <c r="L1323" i="1"/>
  <c r="I1323" i="1"/>
  <c r="C1323" i="1"/>
  <c r="F1323" i="1"/>
  <c r="P1324" i="1" l="1"/>
  <c r="N1324" i="1"/>
  <c r="J1324" i="1"/>
  <c r="B1325" i="1" s="1"/>
  <c r="I1324" i="1"/>
  <c r="L1324" i="1"/>
  <c r="G1324" i="1"/>
  <c r="M1324" i="1"/>
  <c r="F1324" i="1"/>
  <c r="E1324" i="1"/>
  <c r="K1324" i="1"/>
  <c r="C1324" i="1"/>
  <c r="D1324" i="1"/>
  <c r="P1325" i="1" l="1"/>
  <c r="N1325" i="1"/>
  <c r="J1325" i="1"/>
  <c r="B1326" i="1" s="1"/>
  <c r="L1325" i="1"/>
  <c r="D1325" i="1"/>
  <c r="E1325" i="1"/>
  <c r="I1325" i="1"/>
  <c r="C1325" i="1"/>
  <c r="M1325" i="1"/>
  <c r="F1325" i="1"/>
  <c r="K1325" i="1"/>
  <c r="G1325" i="1"/>
  <c r="P1326" i="1" l="1"/>
  <c r="N1326" i="1"/>
  <c r="I1326" i="1"/>
  <c r="E1326" i="1"/>
  <c r="F1326" i="1"/>
  <c r="C1326" i="1"/>
  <c r="M1326" i="1"/>
  <c r="G1326" i="1"/>
  <c r="J1326" i="1"/>
  <c r="B1327" i="1" s="1"/>
  <c r="L1326" i="1"/>
  <c r="K1326" i="1"/>
  <c r="D1326" i="1"/>
  <c r="P1327" i="1" l="1"/>
  <c r="N1327" i="1"/>
  <c r="E1327" i="1"/>
  <c r="J1327" i="1"/>
  <c r="B1328" i="1" s="1"/>
  <c r="L1327" i="1"/>
  <c r="K1327" i="1"/>
  <c r="G1327" i="1"/>
  <c r="C1327" i="1"/>
  <c r="I1327" i="1"/>
  <c r="D1327" i="1"/>
  <c r="F1327" i="1"/>
  <c r="M1327" i="1"/>
  <c r="P1328" i="1" l="1"/>
  <c r="N1328" i="1"/>
  <c r="J1328" i="1"/>
  <c r="B1329" i="1" s="1"/>
  <c r="E1328" i="1"/>
  <c r="K1328" i="1"/>
  <c r="F1328" i="1"/>
  <c r="I1328" i="1"/>
  <c r="C1328" i="1"/>
  <c r="G1328" i="1"/>
  <c r="D1328" i="1"/>
  <c r="M1328" i="1"/>
  <c r="L1328" i="1"/>
  <c r="P1329" i="1" l="1"/>
  <c r="N1329" i="1"/>
  <c r="E1329" i="1"/>
  <c r="L1329" i="1"/>
  <c r="I1329" i="1"/>
  <c r="D1329" i="1"/>
  <c r="M1329" i="1"/>
  <c r="J1329" i="1"/>
  <c r="B1330" i="1" s="1"/>
  <c r="F1329" i="1"/>
  <c r="K1329" i="1"/>
  <c r="G1329" i="1"/>
  <c r="C1329" i="1"/>
  <c r="P1330" i="1" l="1"/>
  <c r="N1330" i="1"/>
  <c r="I1330" i="1"/>
  <c r="J1330" i="1"/>
  <c r="B1331" i="1" s="1"/>
  <c r="F1330" i="1"/>
  <c r="C1330" i="1"/>
  <c r="M1330" i="1"/>
  <c r="D1330" i="1"/>
  <c r="L1330" i="1"/>
  <c r="E1330" i="1"/>
  <c r="K1330" i="1"/>
  <c r="G1330" i="1"/>
  <c r="P1331" i="1" l="1"/>
  <c r="N1331" i="1"/>
  <c r="E1331" i="1"/>
  <c r="K1331" i="1"/>
  <c r="G1331" i="1"/>
  <c r="L1331" i="1"/>
  <c r="J1331" i="1"/>
  <c r="B1332" i="1" s="1"/>
  <c r="I1331" i="1"/>
  <c r="F1331" i="1"/>
  <c r="M1331" i="1"/>
  <c r="D1331" i="1"/>
  <c r="C1331" i="1"/>
  <c r="P1332" i="1" l="1"/>
  <c r="N1332" i="1"/>
  <c r="J1332" i="1"/>
  <c r="B1333" i="1" s="1"/>
  <c r="L1332" i="1"/>
  <c r="I1332" i="1"/>
  <c r="D1332" i="1"/>
  <c r="C1332" i="1"/>
  <c r="E1332" i="1"/>
  <c r="F1332" i="1"/>
  <c r="M1332" i="1"/>
  <c r="K1332" i="1"/>
  <c r="G1332" i="1"/>
  <c r="P1333" i="1" l="1"/>
  <c r="N1333" i="1"/>
  <c r="L1333" i="1"/>
  <c r="E1333" i="1"/>
  <c r="D1333" i="1"/>
  <c r="K1333" i="1"/>
  <c r="G1333" i="1"/>
  <c r="I1333" i="1"/>
  <c r="C1333" i="1"/>
  <c r="J1333" i="1"/>
  <c r="B1334" i="1" s="1"/>
  <c r="F1333" i="1"/>
  <c r="M1333" i="1"/>
  <c r="P1334" i="1" l="1"/>
  <c r="N1334" i="1"/>
  <c r="J1334" i="1"/>
  <c r="B1335" i="1" s="1"/>
  <c r="I1334" i="1"/>
  <c r="F1334" i="1"/>
  <c r="C1334" i="1"/>
  <c r="M1334" i="1"/>
  <c r="K1334" i="1"/>
  <c r="D1334" i="1"/>
  <c r="L1334" i="1"/>
  <c r="G1334" i="1"/>
  <c r="E1334" i="1"/>
  <c r="P1335" i="1" l="1"/>
  <c r="N1335" i="1"/>
  <c r="E1335" i="1"/>
  <c r="J1335" i="1"/>
  <c r="B1336" i="1" s="1"/>
  <c r="I1335" i="1"/>
  <c r="K1335" i="1"/>
  <c r="G1335" i="1"/>
  <c r="F1335" i="1"/>
  <c r="M1335" i="1"/>
  <c r="L1335" i="1"/>
  <c r="C1335" i="1"/>
  <c r="D1335" i="1"/>
  <c r="P1336" i="1" l="1"/>
  <c r="N1336" i="1"/>
  <c r="J1336" i="1"/>
  <c r="B1337" i="1" s="1"/>
  <c r="E1336" i="1"/>
  <c r="F1336" i="1"/>
  <c r="I1336" i="1"/>
  <c r="K1336" i="1"/>
  <c r="G1336" i="1"/>
  <c r="L1336" i="1"/>
  <c r="D1336" i="1"/>
  <c r="C1336" i="1"/>
  <c r="M1336" i="1"/>
  <c r="P1337" i="1" l="1"/>
  <c r="N1337" i="1"/>
  <c r="L1337" i="1"/>
  <c r="J1337" i="1"/>
  <c r="B1338" i="1" s="1"/>
  <c r="D1337" i="1"/>
  <c r="F1337" i="1"/>
  <c r="C1337" i="1"/>
  <c r="E1337" i="1"/>
  <c r="I1337" i="1"/>
  <c r="M1337" i="1"/>
  <c r="K1337" i="1"/>
  <c r="G1337" i="1"/>
  <c r="P1338" i="1" l="1"/>
  <c r="N1338" i="1"/>
  <c r="E1338" i="1"/>
  <c r="I1338" i="1"/>
  <c r="L1338" i="1"/>
  <c r="F1338" i="1"/>
  <c r="C1338" i="1"/>
  <c r="M1338" i="1"/>
  <c r="J1338" i="1"/>
  <c r="B1339" i="1" s="1"/>
  <c r="K1338" i="1"/>
  <c r="G1338" i="1"/>
  <c r="D1338" i="1"/>
  <c r="P1339" i="1" l="1"/>
  <c r="N1339" i="1"/>
  <c r="E1339" i="1"/>
  <c r="K1339" i="1"/>
  <c r="G1339" i="1"/>
  <c r="I1339" i="1"/>
  <c r="L1339" i="1"/>
  <c r="D1339" i="1"/>
  <c r="J1339" i="1"/>
  <c r="B1340" i="1" s="1"/>
  <c r="M1339" i="1"/>
  <c r="F1339" i="1"/>
  <c r="C1339" i="1"/>
  <c r="P1340" i="1" l="1"/>
  <c r="N1340" i="1"/>
  <c r="J1340" i="1"/>
  <c r="B1341" i="1" s="1"/>
  <c r="E1340" i="1"/>
  <c r="I1340" i="1"/>
  <c r="G1340" i="1"/>
  <c r="M1340" i="1"/>
  <c r="C1340" i="1"/>
  <c r="F1340" i="1"/>
  <c r="K1340" i="1"/>
  <c r="L1340" i="1"/>
  <c r="D1340" i="1"/>
  <c r="P1341" i="1" l="1"/>
  <c r="N1341" i="1"/>
  <c r="J1341" i="1"/>
  <c r="B1342" i="1" s="1"/>
  <c r="L1341" i="1"/>
  <c r="D1341" i="1"/>
  <c r="E1341" i="1"/>
  <c r="I1341" i="1"/>
  <c r="K1341" i="1"/>
  <c r="F1341" i="1"/>
  <c r="G1341" i="1"/>
  <c r="C1341" i="1"/>
  <c r="M1341" i="1"/>
  <c r="P1342" i="1" l="1"/>
  <c r="N1342" i="1"/>
  <c r="I1342" i="1"/>
  <c r="J1342" i="1"/>
  <c r="B1343" i="1" s="1"/>
  <c r="F1342" i="1"/>
  <c r="C1342" i="1"/>
  <c r="M1342" i="1"/>
  <c r="G1342" i="1"/>
  <c r="E1342" i="1"/>
  <c r="L1342" i="1"/>
  <c r="K1342" i="1"/>
  <c r="D1342" i="1"/>
  <c r="P1343" i="1" l="1"/>
  <c r="N1343" i="1"/>
  <c r="E1343" i="1"/>
  <c r="J1343" i="1"/>
  <c r="B1344" i="1" s="1"/>
  <c r="L1343" i="1"/>
  <c r="K1343" i="1"/>
  <c r="G1343" i="1"/>
  <c r="C1343" i="1"/>
  <c r="F1343" i="1"/>
  <c r="I1343" i="1"/>
  <c r="M1343" i="1"/>
  <c r="D1343" i="1"/>
  <c r="P1344" i="1" l="1"/>
  <c r="N1344" i="1"/>
  <c r="J1344" i="1"/>
  <c r="B1345" i="1" s="1"/>
  <c r="E1344" i="1"/>
  <c r="K1344" i="1"/>
  <c r="F1344" i="1"/>
  <c r="I1344" i="1"/>
  <c r="L1344" i="1"/>
  <c r="M1344" i="1"/>
  <c r="D1344" i="1"/>
  <c r="C1344" i="1"/>
  <c r="G1344" i="1"/>
  <c r="P1345" i="1" l="1"/>
  <c r="N1345" i="1"/>
  <c r="E1345" i="1"/>
  <c r="L1345" i="1"/>
  <c r="I1345" i="1"/>
  <c r="D1345" i="1"/>
  <c r="M1345" i="1"/>
  <c r="J1345" i="1"/>
  <c r="B1346" i="1" s="1"/>
  <c r="G1345" i="1"/>
  <c r="F1345" i="1"/>
  <c r="C1345" i="1"/>
  <c r="K1345" i="1"/>
  <c r="P1346" i="1" l="1"/>
  <c r="N1346" i="1"/>
  <c r="I1346" i="1"/>
  <c r="F1346" i="1"/>
  <c r="C1346" i="1"/>
  <c r="M1346" i="1"/>
  <c r="L1346" i="1"/>
  <c r="D1346" i="1"/>
  <c r="E1346" i="1"/>
  <c r="G1346" i="1"/>
  <c r="K1346" i="1"/>
  <c r="J1346" i="1"/>
  <c r="B1347" i="1" s="1"/>
  <c r="P1347" i="1" l="1"/>
  <c r="N1347" i="1"/>
  <c r="E1347" i="1"/>
  <c r="J1347" i="1"/>
  <c r="B1348" i="1" s="1"/>
  <c r="K1347" i="1"/>
  <c r="G1347" i="1"/>
  <c r="I1347" i="1"/>
  <c r="C1347" i="1"/>
  <c r="L1347" i="1"/>
  <c r="M1347" i="1"/>
  <c r="F1347" i="1"/>
  <c r="D1347" i="1"/>
  <c r="P1348" i="1" l="1"/>
  <c r="N1348" i="1"/>
  <c r="J1348" i="1"/>
  <c r="B1349" i="1" s="1"/>
  <c r="L1348" i="1"/>
  <c r="D1348" i="1"/>
  <c r="C1348" i="1"/>
  <c r="E1348" i="1"/>
  <c r="I1348" i="1"/>
  <c r="K1348" i="1"/>
  <c r="F1348" i="1"/>
  <c r="G1348" i="1"/>
  <c r="M1348" i="1"/>
  <c r="P1349" i="1" l="1"/>
  <c r="N1349" i="1"/>
  <c r="L1349" i="1"/>
  <c r="J1349" i="1"/>
  <c r="B1350" i="1" s="1"/>
  <c r="D1349" i="1"/>
  <c r="K1349" i="1"/>
  <c r="G1349" i="1"/>
  <c r="E1349" i="1"/>
  <c r="C1349" i="1"/>
  <c r="F1349" i="1"/>
  <c r="I1349" i="1"/>
  <c r="M1349" i="1"/>
  <c r="P1350" i="1" l="1"/>
  <c r="N1350" i="1"/>
  <c r="J1350" i="1"/>
  <c r="B1351" i="1" s="1"/>
  <c r="I1350" i="1"/>
  <c r="F1350" i="1"/>
  <c r="C1350" i="1"/>
  <c r="M1350" i="1"/>
  <c r="E1350" i="1"/>
  <c r="G1350" i="1"/>
  <c r="K1350" i="1"/>
  <c r="L1350" i="1"/>
  <c r="D1350" i="1"/>
  <c r="P1351" i="1" l="1"/>
  <c r="N1351" i="1"/>
  <c r="E1351" i="1"/>
  <c r="I1351" i="1"/>
  <c r="K1351" i="1"/>
  <c r="G1351" i="1"/>
  <c r="F1351" i="1"/>
  <c r="M1351" i="1"/>
  <c r="J1351" i="1"/>
  <c r="B1352" i="1" s="1"/>
  <c r="D1351" i="1"/>
  <c r="L1351" i="1"/>
  <c r="C1351" i="1"/>
  <c r="P1352" i="1" l="1"/>
  <c r="N1352" i="1"/>
  <c r="J1352" i="1"/>
  <c r="B1353" i="1" s="1"/>
  <c r="E1352" i="1"/>
  <c r="L1352" i="1"/>
  <c r="I1352" i="1"/>
  <c r="G1352" i="1"/>
  <c r="M1352" i="1"/>
  <c r="K1352" i="1"/>
  <c r="D1352" i="1"/>
  <c r="C1352" i="1"/>
  <c r="F1352" i="1"/>
  <c r="P1353" i="1" l="1"/>
  <c r="N1353" i="1"/>
  <c r="L1353" i="1"/>
  <c r="D1353" i="1"/>
  <c r="J1353" i="1"/>
  <c r="B1354" i="1" s="1"/>
  <c r="I1353" i="1"/>
  <c r="F1353" i="1"/>
  <c r="C1353" i="1"/>
  <c r="E1353" i="1"/>
  <c r="M1353" i="1"/>
  <c r="G1353" i="1"/>
  <c r="K1353" i="1"/>
  <c r="P1354" i="1" l="1"/>
  <c r="N1354" i="1"/>
  <c r="E1354" i="1"/>
  <c r="I1354" i="1"/>
  <c r="J1354" i="1"/>
  <c r="B1355" i="1" s="1"/>
  <c r="L1354" i="1"/>
  <c r="F1354" i="1"/>
  <c r="C1354" i="1"/>
  <c r="M1354" i="1"/>
  <c r="K1354" i="1"/>
  <c r="G1354" i="1"/>
  <c r="D1354" i="1"/>
  <c r="P1355" i="1" l="1"/>
  <c r="N1355" i="1"/>
  <c r="E1355" i="1"/>
  <c r="K1355" i="1"/>
  <c r="G1355" i="1"/>
  <c r="D1355" i="1"/>
  <c r="I1355" i="1"/>
  <c r="L1355" i="1"/>
  <c r="F1355" i="1"/>
  <c r="C1355" i="1"/>
  <c r="J1355" i="1"/>
  <c r="B1356" i="1" s="1"/>
  <c r="M1355" i="1"/>
  <c r="P1356" i="1" l="1"/>
  <c r="N1356" i="1"/>
  <c r="J1356" i="1"/>
  <c r="B1357" i="1" s="1"/>
  <c r="I1356" i="1"/>
  <c r="G1356" i="1"/>
  <c r="M1356" i="1"/>
  <c r="E1356" i="1"/>
  <c r="L1356" i="1"/>
  <c r="K1356" i="1"/>
  <c r="D1356" i="1"/>
  <c r="C1356" i="1"/>
  <c r="F1356" i="1"/>
  <c r="P1357" i="1" l="1"/>
  <c r="N1357" i="1"/>
  <c r="J1357" i="1"/>
  <c r="B1358" i="1" s="1"/>
  <c r="L1357" i="1"/>
  <c r="D1357" i="1"/>
  <c r="E1357" i="1"/>
  <c r="I1357" i="1"/>
  <c r="G1357" i="1"/>
  <c r="K1357" i="1"/>
  <c r="F1357" i="1"/>
  <c r="M1357" i="1"/>
  <c r="C1357" i="1"/>
  <c r="P1358" i="1" l="1"/>
  <c r="N1358" i="1"/>
  <c r="I1358" i="1"/>
  <c r="F1358" i="1"/>
  <c r="C1358" i="1"/>
  <c r="M1358" i="1"/>
  <c r="G1358" i="1"/>
  <c r="E1358" i="1"/>
  <c r="L1358" i="1"/>
  <c r="D1358" i="1"/>
  <c r="J1358" i="1"/>
  <c r="B1359" i="1" s="1"/>
  <c r="K1358" i="1"/>
  <c r="P1359" i="1" l="1"/>
  <c r="N1359" i="1"/>
  <c r="E1359" i="1"/>
  <c r="J1359" i="1"/>
  <c r="B1360" i="1" s="1"/>
  <c r="L1359" i="1"/>
  <c r="K1359" i="1"/>
  <c r="G1359" i="1"/>
  <c r="C1359" i="1"/>
  <c r="I1359" i="1"/>
  <c r="M1359" i="1"/>
  <c r="F1359" i="1"/>
  <c r="D1359" i="1"/>
  <c r="P1360" i="1" l="1"/>
  <c r="N1360" i="1"/>
  <c r="J1360" i="1"/>
  <c r="B1361" i="1" s="1"/>
  <c r="E1360" i="1"/>
  <c r="I1360" i="1"/>
  <c r="L1360" i="1"/>
  <c r="K1360" i="1"/>
  <c r="F1360" i="1"/>
  <c r="D1360" i="1"/>
  <c r="G1360" i="1"/>
  <c r="M1360" i="1"/>
  <c r="C1360" i="1"/>
  <c r="P1361" i="1" l="1"/>
  <c r="N1361" i="1"/>
  <c r="E1361" i="1"/>
  <c r="L1361" i="1"/>
  <c r="J1361" i="1"/>
  <c r="B1362" i="1" s="1"/>
  <c r="I1361" i="1"/>
  <c r="D1361" i="1"/>
  <c r="M1361" i="1"/>
  <c r="C1361" i="1"/>
  <c r="K1361" i="1"/>
  <c r="F1361" i="1"/>
  <c r="G1361" i="1"/>
  <c r="P1362" i="1" l="1"/>
  <c r="N1362" i="1"/>
  <c r="I1362" i="1"/>
  <c r="F1362" i="1"/>
  <c r="C1362" i="1"/>
  <c r="M1362" i="1"/>
  <c r="D1362" i="1"/>
  <c r="J1362" i="1"/>
  <c r="B1363" i="1" s="1"/>
  <c r="E1362" i="1"/>
  <c r="K1362" i="1"/>
  <c r="G1362" i="1"/>
  <c r="L1362" i="1"/>
  <c r="P1363" i="1" l="1"/>
  <c r="N1363" i="1"/>
  <c r="E1363" i="1"/>
  <c r="K1363" i="1"/>
  <c r="G1363" i="1"/>
  <c r="J1363" i="1"/>
  <c r="B1364" i="1" s="1"/>
  <c r="I1363" i="1"/>
  <c r="L1363" i="1"/>
  <c r="D1363" i="1"/>
  <c r="C1363" i="1"/>
  <c r="M1363" i="1"/>
  <c r="F1363" i="1"/>
  <c r="P1364" i="1" l="1"/>
  <c r="N1364" i="1"/>
  <c r="J1364" i="1"/>
  <c r="B1365" i="1" s="1"/>
  <c r="L1364" i="1"/>
  <c r="D1364" i="1"/>
  <c r="C1364" i="1"/>
  <c r="E1364" i="1"/>
  <c r="G1364" i="1"/>
  <c r="I1364" i="1"/>
  <c r="K1364" i="1"/>
  <c r="F1364" i="1"/>
  <c r="M1364" i="1"/>
  <c r="P1365" i="1" l="1"/>
  <c r="N1365" i="1"/>
  <c r="L1365" i="1"/>
  <c r="D1365" i="1"/>
  <c r="K1365" i="1"/>
  <c r="G1365" i="1"/>
  <c r="M1365" i="1"/>
  <c r="E1365" i="1"/>
  <c r="J1365" i="1"/>
  <c r="B1366" i="1" s="1"/>
  <c r="F1365" i="1"/>
  <c r="I1365" i="1"/>
  <c r="C1365" i="1"/>
  <c r="P1366" i="1" l="1"/>
  <c r="N1366" i="1"/>
  <c r="J1366" i="1"/>
  <c r="B1367" i="1" s="1"/>
  <c r="I1366" i="1"/>
  <c r="E1366" i="1"/>
  <c r="F1366" i="1"/>
  <c r="C1366" i="1"/>
  <c r="M1366" i="1"/>
  <c r="L1366" i="1"/>
  <c r="K1366" i="1"/>
  <c r="D1366" i="1"/>
  <c r="G1366" i="1"/>
  <c r="P1367" i="1" l="1"/>
  <c r="N1367" i="1"/>
  <c r="E1367" i="1"/>
  <c r="I1367" i="1"/>
  <c r="K1367" i="1"/>
  <c r="G1367" i="1"/>
  <c r="L1367" i="1"/>
  <c r="F1367" i="1"/>
  <c r="M1367" i="1"/>
  <c r="J1367" i="1"/>
  <c r="B1368" i="1" s="1"/>
  <c r="D1367" i="1"/>
  <c r="C1367" i="1"/>
  <c r="P1368" i="1" l="1"/>
  <c r="N1368" i="1"/>
  <c r="J1368" i="1"/>
  <c r="B1369" i="1" s="1"/>
  <c r="E1368" i="1"/>
  <c r="I1368" i="1"/>
  <c r="L1368" i="1"/>
  <c r="C1368" i="1"/>
  <c r="D1368" i="1"/>
  <c r="M1368" i="1"/>
  <c r="G1368" i="1"/>
  <c r="K1368" i="1"/>
  <c r="F1368" i="1"/>
  <c r="P1369" i="1" l="1"/>
  <c r="N1369" i="1"/>
  <c r="L1369" i="1"/>
  <c r="D1369" i="1"/>
  <c r="J1369" i="1"/>
  <c r="B1370" i="1" s="1"/>
  <c r="F1369" i="1"/>
  <c r="C1369" i="1"/>
  <c r="I1369" i="1"/>
  <c r="E1369" i="1"/>
  <c r="K1369" i="1"/>
  <c r="G1369" i="1"/>
  <c r="M1369" i="1"/>
  <c r="P1370" i="1" l="1"/>
  <c r="N1370" i="1"/>
  <c r="E1370" i="1"/>
  <c r="I1370" i="1"/>
  <c r="L1370" i="1"/>
  <c r="F1370" i="1"/>
  <c r="C1370" i="1"/>
  <c r="M1370" i="1"/>
  <c r="K1370" i="1"/>
  <c r="J1370" i="1"/>
  <c r="B1371" i="1" s="1"/>
  <c r="D1370" i="1"/>
  <c r="G1370" i="1"/>
  <c r="P1371" i="1" l="1"/>
  <c r="N1371" i="1"/>
  <c r="E1371" i="1"/>
  <c r="K1371" i="1"/>
  <c r="G1371" i="1"/>
  <c r="D1371" i="1"/>
  <c r="J1371" i="1"/>
  <c r="B1372" i="1" s="1"/>
  <c r="L1371" i="1"/>
  <c r="C1371" i="1"/>
  <c r="I1371" i="1"/>
  <c r="F1371" i="1"/>
  <c r="M1371" i="1"/>
  <c r="P1372" i="1" l="1"/>
  <c r="N1372" i="1"/>
  <c r="J1372" i="1"/>
  <c r="B1373" i="1" s="1"/>
  <c r="I1372" i="1"/>
  <c r="G1372" i="1"/>
  <c r="M1372" i="1"/>
  <c r="L1372" i="1"/>
  <c r="E1372" i="1"/>
  <c r="D1372" i="1"/>
  <c r="K1372" i="1"/>
  <c r="F1372" i="1"/>
  <c r="C1372" i="1"/>
  <c r="P1373" i="1" l="1"/>
  <c r="N1373" i="1"/>
  <c r="J1373" i="1"/>
  <c r="B1374" i="1" s="1"/>
  <c r="L1373" i="1"/>
  <c r="E1373" i="1"/>
  <c r="D1373" i="1"/>
  <c r="I1373" i="1"/>
  <c r="M1373" i="1"/>
  <c r="G1373" i="1"/>
  <c r="C1373" i="1"/>
  <c r="K1373" i="1"/>
  <c r="F1373" i="1"/>
  <c r="P1374" i="1" l="1"/>
  <c r="N1374" i="1"/>
  <c r="I1374" i="1"/>
  <c r="F1374" i="1"/>
  <c r="C1374" i="1"/>
  <c r="M1374" i="1"/>
  <c r="L1374" i="1"/>
  <c r="G1374" i="1"/>
  <c r="E1374" i="1"/>
  <c r="D1374" i="1"/>
  <c r="J1374" i="1"/>
  <c r="B1375" i="1" s="1"/>
  <c r="K1374" i="1"/>
  <c r="P1375" i="1" l="1"/>
  <c r="N1375" i="1"/>
  <c r="E1375" i="1"/>
  <c r="J1375" i="1"/>
  <c r="B1376" i="1" s="1"/>
  <c r="L1375" i="1"/>
  <c r="K1375" i="1"/>
  <c r="G1375" i="1"/>
  <c r="I1375" i="1"/>
  <c r="C1375" i="1"/>
  <c r="D1375" i="1"/>
  <c r="M1375" i="1"/>
  <c r="F1375" i="1"/>
  <c r="P1376" i="1" l="1"/>
  <c r="N1376" i="1"/>
  <c r="J1376" i="1"/>
  <c r="B1377" i="1" s="1"/>
  <c r="E1376" i="1"/>
  <c r="K1376" i="1"/>
  <c r="F1376" i="1"/>
  <c r="I1376" i="1"/>
  <c r="G1376" i="1"/>
  <c r="C1376" i="1"/>
  <c r="L1376" i="1"/>
  <c r="M1376" i="1"/>
  <c r="D1376" i="1"/>
  <c r="P1377" i="1" l="1"/>
  <c r="N1377" i="1"/>
  <c r="E1377" i="1"/>
  <c r="L1377" i="1"/>
  <c r="I1377" i="1"/>
  <c r="D1377" i="1"/>
  <c r="M1377" i="1"/>
  <c r="K1377" i="1"/>
  <c r="F1377" i="1"/>
  <c r="J1377" i="1"/>
  <c r="B1378" i="1" s="1"/>
  <c r="C1377" i="1"/>
  <c r="G1377" i="1"/>
  <c r="P1378" i="1" l="1"/>
  <c r="N1378" i="1"/>
  <c r="I1378" i="1"/>
  <c r="E1378" i="1"/>
  <c r="F1378" i="1"/>
  <c r="C1378" i="1"/>
  <c r="M1378" i="1"/>
  <c r="D1378" i="1"/>
  <c r="J1378" i="1"/>
  <c r="B1379" i="1" s="1"/>
  <c r="K1378" i="1"/>
  <c r="G1378" i="1"/>
  <c r="L1378" i="1"/>
  <c r="P1379" i="1" l="1"/>
  <c r="N1379" i="1"/>
  <c r="E1379" i="1"/>
  <c r="K1379" i="1"/>
  <c r="G1379" i="1"/>
  <c r="J1379" i="1"/>
  <c r="B1380" i="1" s="1"/>
  <c r="I1379" i="1"/>
  <c r="L1379" i="1"/>
  <c r="D1379" i="1"/>
  <c r="F1379" i="1"/>
  <c r="C1379" i="1"/>
  <c r="M1379" i="1"/>
  <c r="P1380" i="1" l="1"/>
  <c r="N1380" i="1"/>
  <c r="J1380" i="1"/>
  <c r="B1381" i="1" s="1"/>
  <c r="E1380" i="1"/>
  <c r="L1380" i="1"/>
  <c r="D1380" i="1"/>
  <c r="C1380" i="1"/>
  <c r="I1380" i="1"/>
  <c r="M1380" i="1"/>
  <c r="G1380" i="1"/>
  <c r="K1380" i="1"/>
  <c r="F1380" i="1"/>
  <c r="P1381" i="1" l="1"/>
  <c r="N1381" i="1"/>
  <c r="L1381" i="1"/>
  <c r="D1381" i="1"/>
  <c r="I1381" i="1"/>
  <c r="K1381" i="1"/>
  <c r="G1381" i="1"/>
  <c r="J1381" i="1"/>
  <c r="B1382" i="1" s="1"/>
  <c r="F1381" i="1"/>
  <c r="M1381" i="1"/>
  <c r="E1381" i="1"/>
  <c r="C1381" i="1"/>
  <c r="P1382" i="1" l="1"/>
  <c r="N1382" i="1"/>
  <c r="J1382" i="1"/>
  <c r="B1383" i="1" s="1"/>
  <c r="I1382" i="1"/>
  <c r="F1382" i="1"/>
  <c r="C1382" i="1"/>
  <c r="M1382" i="1"/>
  <c r="E1382" i="1"/>
  <c r="L1382" i="1"/>
  <c r="D1382" i="1"/>
  <c r="K1382" i="1"/>
  <c r="G1382" i="1"/>
  <c r="P1383" i="1" l="1"/>
  <c r="N1383" i="1"/>
  <c r="E1383" i="1"/>
  <c r="I1383" i="1"/>
  <c r="K1383" i="1"/>
  <c r="G1383" i="1"/>
  <c r="F1383" i="1"/>
  <c r="M1383" i="1"/>
  <c r="J1383" i="1"/>
  <c r="B1384" i="1" s="1"/>
  <c r="L1383" i="1"/>
  <c r="C1383" i="1"/>
  <c r="D1383" i="1"/>
  <c r="P1384" i="1" l="1"/>
  <c r="N1384" i="1"/>
  <c r="J1384" i="1"/>
  <c r="B1385" i="1" s="1"/>
  <c r="E1384" i="1"/>
  <c r="I1384" i="1"/>
  <c r="K1384" i="1"/>
  <c r="D1384" i="1"/>
  <c r="L1384" i="1"/>
  <c r="F1384" i="1"/>
  <c r="C1384" i="1"/>
  <c r="M1384" i="1"/>
  <c r="G1384" i="1"/>
  <c r="P1385" i="1" l="1"/>
  <c r="N1385" i="1"/>
  <c r="L1385" i="1"/>
  <c r="E1385" i="1"/>
  <c r="D1385" i="1"/>
  <c r="J1385" i="1"/>
  <c r="B1386" i="1" s="1"/>
  <c r="F1385" i="1"/>
  <c r="C1385" i="1"/>
  <c r="I1385" i="1"/>
  <c r="K1385" i="1"/>
  <c r="M1385" i="1"/>
  <c r="G1385" i="1"/>
  <c r="P1386" i="1" l="1"/>
  <c r="N1386" i="1"/>
  <c r="E1386" i="1"/>
  <c r="I1386" i="1"/>
  <c r="L1386" i="1"/>
  <c r="F1386" i="1"/>
  <c r="C1386" i="1"/>
  <c r="M1386" i="1"/>
  <c r="K1386" i="1"/>
  <c r="J1386" i="1"/>
  <c r="B1387" i="1" s="1"/>
  <c r="D1386" i="1"/>
  <c r="G1386" i="1"/>
  <c r="P1387" i="1" l="1"/>
  <c r="N1387" i="1"/>
  <c r="E1387" i="1"/>
  <c r="J1387" i="1"/>
  <c r="B1388" i="1" s="1"/>
  <c r="K1387" i="1"/>
  <c r="G1387" i="1"/>
  <c r="D1387" i="1"/>
  <c r="I1387" i="1"/>
  <c r="M1387" i="1"/>
  <c r="L1387" i="1"/>
  <c r="C1387" i="1"/>
  <c r="F1387" i="1"/>
  <c r="P1388" i="1" l="1"/>
  <c r="N1388" i="1"/>
  <c r="J1388" i="1"/>
  <c r="B1389" i="1" s="1"/>
  <c r="I1388" i="1"/>
  <c r="L1388" i="1"/>
  <c r="G1388" i="1"/>
  <c r="M1388" i="1"/>
  <c r="E1388" i="1"/>
  <c r="F1388" i="1"/>
  <c r="D1388" i="1"/>
  <c r="K1388" i="1"/>
  <c r="C1388" i="1"/>
  <c r="P1389" i="1" l="1"/>
  <c r="N1389" i="1"/>
  <c r="J1389" i="1"/>
  <c r="B1390" i="1" s="1"/>
  <c r="L1389" i="1"/>
  <c r="D1389" i="1"/>
  <c r="I1389" i="1"/>
  <c r="E1389" i="1"/>
  <c r="C1389" i="1"/>
  <c r="F1389" i="1"/>
  <c r="M1389" i="1"/>
  <c r="K1389" i="1"/>
  <c r="G1389" i="1"/>
  <c r="P1390" i="1" l="1"/>
  <c r="N1390" i="1"/>
  <c r="I1390" i="1"/>
  <c r="E1390" i="1"/>
  <c r="F1390" i="1"/>
  <c r="C1390" i="1"/>
  <c r="M1390" i="1"/>
  <c r="G1390" i="1"/>
  <c r="K1390" i="1"/>
  <c r="J1390" i="1"/>
  <c r="B1391" i="1" s="1"/>
  <c r="D1390" i="1"/>
  <c r="L1390" i="1"/>
  <c r="P1391" i="1" l="1"/>
  <c r="N1391" i="1"/>
  <c r="E1391" i="1"/>
  <c r="J1391" i="1"/>
  <c r="B1392" i="1" s="1"/>
  <c r="L1391" i="1"/>
  <c r="K1391" i="1"/>
  <c r="G1391" i="1"/>
  <c r="C1391" i="1"/>
  <c r="I1391" i="1"/>
  <c r="D1391" i="1"/>
  <c r="F1391" i="1"/>
  <c r="M1391" i="1"/>
  <c r="P1392" i="1" l="1"/>
  <c r="N1392" i="1"/>
  <c r="J1392" i="1"/>
  <c r="B1393" i="1" s="1"/>
  <c r="E1392" i="1"/>
  <c r="K1392" i="1"/>
  <c r="F1392" i="1"/>
  <c r="L1392" i="1"/>
  <c r="C1392" i="1"/>
  <c r="I1392" i="1"/>
  <c r="G1392" i="1"/>
  <c r="D1392" i="1"/>
  <c r="M1392" i="1"/>
  <c r="P1393" i="1" l="1"/>
  <c r="N1393" i="1"/>
  <c r="E1393" i="1"/>
  <c r="L1393" i="1"/>
  <c r="I1393" i="1"/>
  <c r="D1393" i="1"/>
  <c r="M1393" i="1"/>
  <c r="J1393" i="1"/>
  <c r="B1394" i="1" s="1"/>
  <c r="F1393" i="1"/>
  <c r="K1393" i="1"/>
  <c r="G1393" i="1"/>
  <c r="C1393" i="1"/>
  <c r="P1394" i="1" l="1"/>
  <c r="N1394" i="1"/>
  <c r="I1394" i="1"/>
  <c r="J1394" i="1"/>
  <c r="B1395" i="1" s="1"/>
  <c r="F1394" i="1"/>
  <c r="C1394" i="1"/>
  <c r="M1394" i="1"/>
  <c r="D1394" i="1"/>
  <c r="E1394" i="1"/>
  <c r="L1394" i="1"/>
  <c r="K1394" i="1"/>
  <c r="G1394" i="1"/>
  <c r="P1395" i="1" l="1"/>
  <c r="N1395" i="1"/>
  <c r="E1395" i="1"/>
  <c r="K1395" i="1"/>
  <c r="G1395" i="1"/>
  <c r="J1395" i="1"/>
  <c r="B1396" i="1" s="1"/>
  <c r="L1395" i="1"/>
  <c r="I1395" i="1"/>
  <c r="F1395" i="1"/>
  <c r="M1395" i="1"/>
  <c r="C1395" i="1"/>
  <c r="D1395" i="1"/>
  <c r="P1396" i="1" l="1"/>
  <c r="N1396" i="1"/>
  <c r="J1396" i="1"/>
  <c r="B1397" i="1" s="1"/>
  <c r="L1396" i="1"/>
  <c r="I1396" i="1"/>
  <c r="D1396" i="1"/>
  <c r="C1396" i="1"/>
  <c r="E1396" i="1"/>
  <c r="F1396" i="1"/>
  <c r="M1396" i="1"/>
  <c r="K1396" i="1"/>
  <c r="G1396" i="1"/>
  <c r="P1397" i="1" l="1"/>
  <c r="N1397" i="1"/>
  <c r="L1397" i="1"/>
  <c r="E1397" i="1"/>
  <c r="D1397" i="1"/>
  <c r="K1397" i="1"/>
  <c r="G1397" i="1"/>
  <c r="I1397" i="1"/>
  <c r="C1397" i="1"/>
  <c r="J1397" i="1"/>
  <c r="B1398" i="1" s="1"/>
  <c r="F1397" i="1"/>
  <c r="M1397" i="1"/>
  <c r="P1398" i="1" l="1"/>
  <c r="N1398" i="1"/>
  <c r="J1398" i="1"/>
  <c r="B1399" i="1" s="1"/>
  <c r="I1398" i="1"/>
  <c r="F1398" i="1"/>
  <c r="C1398" i="1"/>
  <c r="M1398" i="1"/>
  <c r="E1398" i="1"/>
  <c r="K1398" i="1"/>
  <c r="D1398" i="1"/>
  <c r="G1398" i="1"/>
  <c r="L1398" i="1"/>
  <c r="P1399" i="1" l="1"/>
  <c r="N1399" i="1"/>
  <c r="E1399" i="1"/>
  <c r="J1399" i="1"/>
  <c r="B1400" i="1" s="1"/>
  <c r="I1399" i="1"/>
  <c r="K1399" i="1"/>
  <c r="G1399" i="1"/>
  <c r="F1399" i="1"/>
  <c r="M1399" i="1"/>
  <c r="L1399" i="1"/>
  <c r="C1399" i="1"/>
  <c r="D1399" i="1"/>
  <c r="P1400" i="1" l="1"/>
  <c r="N1400" i="1"/>
  <c r="J1400" i="1"/>
  <c r="B1401" i="1" s="1"/>
  <c r="E1400" i="1"/>
  <c r="L1400" i="1"/>
  <c r="F1400" i="1"/>
  <c r="K1400" i="1"/>
  <c r="G1400" i="1"/>
  <c r="C1400" i="1"/>
  <c r="I1400" i="1"/>
  <c r="M1400" i="1"/>
  <c r="D1400" i="1"/>
  <c r="P1401" i="1" l="1"/>
  <c r="N1401" i="1"/>
  <c r="L1401" i="1"/>
  <c r="J1401" i="1"/>
  <c r="B1402" i="1" s="1"/>
  <c r="D1401" i="1"/>
  <c r="E1401" i="1"/>
  <c r="F1401" i="1"/>
  <c r="C1401" i="1"/>
  <c r="I1401" i="1"/>
  <c r="M1401" i="1"/>
  <c r="G1401" i="1"/>
  <c r="K1401" i="1"/>
  <c r="P1402" i="1" l="1"/>
  <c r="N1402" i="1"/>
  <c r="E1402" i="1"/>
  <c r="I1402" i="1"/>
  <c r="L1402" i="1"/>
  <c r="F1402" i="1"/>
  <c r="C1402" i="1"/>
  <c r="M1402" i="1"/>
  <c r="K1402" i="1"/>
  <c r="J1402" i="1"/>
  <c r="B1403" i="1" s="1"/>
  <c r="G1402" i="1"/>
  <c r="D1402" i="1"/>
  <c r="P1403" i="1" l="1"/>
  <c r="N1403" i="1"/>
  <c r="E1403" i="1"/>
  <c r="K1403" i="1"/>
  <c r="G1403" i="1"/>
  <c r="I1403" i="1"/>
  <c r="L1403" i="1"/>
  <c r="D1403" i="1"/>
  <c r="J1403" i="1"/>
  <c r="B1404" i="1" s="1"/>
  <c r="F1403" i="1"/>
  <c r="M1403" i="1"/>
  <c r="C1403" i="1"/>
  <c r="P1404" i="1" l="1"/>
  <c r="N1404" i="1"/>
  <c r="J1404" i="1"/>
  <c r="B1405" i="1" s="1"/>
  <c r="E1404" i="1"/>
  <c r="I1404" i="1"/>
  <c r="G1404" i="1"/>
  <c r="M1404" i="1"/>
  <c r="C1404" i="1"/>
  <c r="L1404" i="1"/>
  <c r="K1404" i="1"/>
  <c r="F1404" i="1"/>
  <c r="D1404" i="1"/>
  <c r="P1405" i="1" l="1"/>
  <c r="N1405" i="1"/>
  <c r="J1405" i="1"/>
  <c r="B1406" i="1" s="1"/>
  <c r="L1405" i="1"/>
  <c r="D1405" i="1"/>
  <c r="E1405" i="1"/>
  <c r="I1405" i="1"/>
  <c r="K1405" i="1"/>
  <c r="F1405" i="1"/>
  <c r="C1405" i="1"/>
  <c r="G1405" i="1"/>
  <c r="M1405" i="1"/>
  <c r="P1406" i="1" l="1"/>
  <c r="N1406" i="1"/>
  <c r="I1406" i="1"/>
  <c r="J1406" i="1"/>
  <c r="B1407" i="1" s="1"/>
  <c r="F1406" i="1"/>
  <c r="C1406" i="1"/>
  <c r="M1406" i="1"/>
  <c r="G1406" i="1"/>
  <c r="E1406" i="1"/>
  <c r="L1406" i="1"/>
  <c r="K1406" i="1"/>
  <c r="D1406" i="1"/>
  <c r="P1407" i="1" l="1"/>
  <c r="N1407" i="1"/>
  <c r="E1407" i="1"/>
  <c r="J1407" i="1"/>
  <c r="B1408" i="1" s="1"/>
  <c r="L1407" i="1"/>
  <c r="K1407" i="1"/>
  <c r="G1407" i="1"/>
  <c r="C1407" i="1"/>
  <c r="I1407" i="1"/>
  <c r="F1407" i="1"/>
  <c r="D1407" i="1"/>
  <c r="M1407" i="1"/>
  <c r="P1408" i="1" l="1"/>
  <c r="N1408" i="1"/>
  <c r="J1408" i="1"/>
  <c r="B1409" i="1" s="1"/>
  <c r="K1408" i="1"/>
  <c r="F1408" i="1"/>
  <c r="E1408" i="1"/>
  <c r="M1408" i="1"/>
  <c r="I1408" i="1"/>
  <c r="L1408" i="1"/>
  <c r="D1408" i="1"/>
  <c r="C1408" i="1"/>
  <c r="G1408" i="1"/>
  <c r="P1409" i="1" l="1"/>
  <c r="N1409" i="1"/>
  <c r="E1409" i="1"/>
  <c r="L1409" i="1"/>
  <c r="I1409" i="1"/>
  <c r="D1409" i="1"/>
  <c r="M1409" i="1"/>
  <c r="G1409" i="1"/>
  <c r="J1409" i="1"/>
  <c r="B1410" i="1" s="1"/>
  <c r="K1409" i="1"/>
  <c r="C1409" i="1"/>
  <c r="F1409" i="1"/>
  <c r="P1410" i="1" l="1"/>
  <c r="N1410" i="1"/>
  <c r="I1410" i="1"/>
  <c r="F1410" i="1"/>
  <c r="C1410" i="1"/>
  <c r="M1410" i="1"/>
  <c r="J1410" i="1"/>
  <c r="B1411" i="1" s="1"/>
  <c r="L1410" i="1"/>
  <c r="D1410" i="1"/>
  <c r="G1410" i="1"/>
  <c r="E1410" i="1"/>
  <c r="K1410" i="1"/>
  <c r="P1411" i="1" l="1"/>
  <c r="N1411" i="1"/>
  <c r="E1411" i="1"/>
  <c r="J1411" i="1"/>
  <c r="B1412" i="1" s="1"/>
  <c r="K1411" i="1"/>
  <c r="G1411" i="1"/>
  <c r="I1411" i="1"/>
  <c r="L1411" i="1"/>
  <c r="C1411" i="1"/>
  <c r="M1411" i="1"/>
  <c r="F1411" i="1"/>
  <c r="D1411" i="1"/>
  <c r="P1412" i="1" l="1"/>
  <c r="N1412" i="1"/>
  <c r="J1412" i="1"/>
  <c r="B1413" i="1" s="1"/>
  <c r="L1412" i="1"/>
  <c r="D1412" i="1"/>
  <c r="C1412" i="1"/>
  <c r="I1412" i="1"/>
  <c r="E1412" i="1"/>
  <c r="K1412" i="1"/>
  <c r="F1412" i="1"/>
  <c r="G1412" i="1"/>
  <c r="M1412" i="1"/>
  <c r="P1413" i="1" l="1"/>
  <c r="N1413" i="1"/>
  <c r="L1413" i="1"/>
  <c r="J1413" i="1"/>
  <c r="B1414" i="1" s="1"/>
  <c r="D1413" i="1"/>
  <c r="K1413" i="1"/>
  <c r="G1413" i="1"/>
  <c r="E1413" i="1"/>
  <c r="I1413" i="1"/>
  <c r="C1413" i="1"/>
  <c r="F1413" i="1"/>
  <c r="M1413" i="1"/>
  <c r="P1414" i="1" l="1"/>
  <c r="N1414" i="1"/>
  <c r="J1414" i="1"/>
  <c r="B1415" i="1" s="1"/>
  <c r="I1414" i="1"/>
  <c r="F1414" i="1"/>
  <c r="C1414" i="1"/>
  <c r="M1414" i="1"/>
  <c r="E1414" i="1"/>
  <c r="G1414" i="1"/>
  <c r="K1414" i="1"/>
  <c r="L1414" i="1"/>
  <c r="D1414" i="1"/>
  <c r="P1415" i="1" l="1"/>
  <c r="N1415" i="1"/>
  <c r="E1415" i="1"/>
  <c r="I1415" i="1"/>
  <c r="K1415" i="1"/>
  <c r="G1415" i="1"/>
  <c r="F1415" i="1"/>
  <c r="M1415" i="1"/>
  <c r="D1415" i="1"/>
  <c r="J1415" i="1"/>
  <c r="B1416" i="1" s="1"/>
  <c r="L1415" i="1"/>
  <c r="C1415" i="1"/>
  <c r="P1416" i="1" l="1"/>
  <c r="N1416" i="1"/>
  <c r="J1416" i="1"/>
  <c r="B1417" i="1" s="1"/>
  <c r="E1416" i="1"/>
  <c r="L1416" i="1"/>
  <c r="I1416" i="1"/>
  <c r="G1416" i="1"/>
  <c r="M1416" i="1"/>
  <c r="F1416" i="1"/>
  <c r="K1416" i="1"/>
  <c r="D1416" i="1"/>
  <c r="C1416" i="1"/>
  <c r="P1417" i="1" l="1"/>
  <c r="N1417" i="1"/>
  <c r="L1417" i="1"/>
  <c r="D1417" i="1"/>
  <c r="E1417" i="1"/>
  <c r="I1417" i="1"/>
  <c r="F1417" i="1"/>
  <c r="C1417" i="1"/>
  <c r="J1417" i="1"/>
  <c r="B1418" i="1" s="1"/>
  <c r="M1417" i="1"/>
  <c r="G1417" i="1"/>
  <c r="K1417" i="1"/>
  <c r="P1418" i="1" l="1"/>
  <c r="N1418" i="1"/>
  <c r="E1418" i="1"/>
  <c r="I1418" i="1"/>
  <c r="J1418" i="1"/>
  <c r="B1419" i="1" s="1"/>
  <c r="L1418" i="1"/>
  <c r="F1418" i="1"/>
  <c r="C1418" i="1"/>
  <c r="M1418" i="1"/>
  <c r="K1418" i="1"/>
  <c r="D1418" i="1"/>
  <c r="G1418" i="1"/>
  <c r="P1419" i="1" l="1"/>
  <c r="N1419" i="1"/>
  <c r="E1419" i="1"/>
  <c r="K1419" i="1"/>
  <c r="G1419" i="1"/>
  <c r="D1419" i="1"/>
  <c r="I1419" i="1"/>
  <c r="J1419" i="1"/>
  <c r="B1420" i="1" s="1"/>
  <c r="L1419" i="1"/>
  <c r="F1419" i="1"/>
  <c r="C1419" i="1"/>
  <c r="M1419" i="1"/>
  <c r="P1420" i="1" l="1"/>
  <c r="N1420" i="1"/>
  <c r="J1420" i="1"/>
  <c r="B1421" i="1" s="1"/>
  <c r="I1420" i="1"/>
  <c r="E1420" i="1"/>
  <c r="G1420" i="1"/>
  <c r="M1420" i="1"/>
  <c r="L1420" i="1"/>
  <c r="K1420" i="1"/>
  <c r="D1420" i="1"/>
  <c r="C1420" i="1"/>
  <c r="F1420" i="1"/>
  <c r="P1421" i="1" l="1"/>
  <c r="N1421" i="1"/>
  <c r="J1421" i="1"/>
  <c r="B1422" i="1" s="1"/>
  <c r="L1421" i="1"/>
  <c r="D1421" i="1"/>
  <c r="E1421" i="1"/>
  <c r="G1421" i="1"/>
  <c r="K1421" i="1"/>
  <c r="I1421" i="1"/>
  <c r="F1421" i="1"/>
  <c r="C1421" i="1"/>
  <c r="M1421" i="1"/>
  <c r="P1422" i="1" l="1"/>
  <c r="N1422" i="1"/>
  <c r="I1422" i="1"/>
  <c r="F1422" i="1"/>
  <c r="C1422" i="1"/>
  <c r="M1422" i="1"/>
  <c r="G1422" i="1"/>
  <c r="E1422" i="1"/>
  <c r="D1422" i="1"/>
  <c r="J1422" i="1"/>
  <c r="B1423" i="1" s="1"/>
  <c r="L1422" i="1"/>
  <c r="K1422" i="1"/>
  <c r="P1423" i="1" l="1"/>
  <c r="N1423" i="1"/>
  <c r="E1423" i="1"/>
  <c r="J1423" i="1"/>
  <c r="B1424" i="1" s="1"/>
  <c r="L1423" i="1"/>
  <c r="K1423" i="1"/>
  <c r="G1423" i="1"/>
  <c r="C1423" i="1"/>
  <c r="M1423" i="1"/>
  <c r="I1423" i="1"/>
  <c r="F1423" i="1"/>
  <c r="D1423" i="1"/>
  <c r="P1424" i="1" l="1"/>
  <c r="N1424" i="1"/>
  <c r="J1424" i="1"/>
  <c r="B1425" i="1" s="1"/>
  <c r="I1424" i="1"/>
  <c r="L1424" i="1"/>
  <c r="K1424" i="1"/>
  <c r="F1424" i="1"/>
  <c r="E1424" i="1"/>
  <c r="D1424" i="1"/>
  <c r="G1424" i="1"/>
  <c r="M1424" i="1"/>
  <c r="C1424" i="1"/>
  <c r="P1425" i="1" l="1"/>
  <c r="N1425" i="1"/>
  <c r="E1425" i="1"/>
  <c r="L1425" i="1"/>
  <c r="J1425" i="1"/>
  <c r="B1426" i="1" s="1"/>
  <c r="I1425" i="1"/>
  <c r="D1425" i="1"/>
  <c r="M1425" i="1"/>
  <c r="C1425" i="1"/>
  <c r="G1425" i="1"/>
  <c r="K1425" i="1"/>
  <c r="F1425" i="1"/>
  <c r="P1426" i="1" l="1"/>
  <c r="N1426" i="1"/>
  <c r="I1426" i="1"/>
  <c r="F1426" i="1"/>
  <c r="C1426" i="1"/>
  <c r="M1426" i="1"/>
  <c r="J1426" i="1"/>
  <c r="B1427" i="1" s="1"/>
  <c r="D1426" i="1"/>
  <c r="E1426" i="1"/>
  <c r="K1426" i="1"/>
  <c r="G1426" i="1"/>
  <c r="L1426" i="1"/>
  <c r="P1427" i="1" l="1"/>
  <c r="N1427" i="1"/>
  <c r="E1427" i="1"/>
  <c r="K1427" i="1"/>
  <c r="G1427" i="1"/>
  <c r="J1427" i="1"/>
  <c r="B1428" i="1" s="1"/>
  <c r="I1427" i="1"/>
  <c r="C1427" i="1"/>
  <c r="D1427" i="1"/>
  <c r="M1427" i="1"/>
  <c r="F1427" i="1"/>
  <c r="L1427" i="1"/>
  <c r="P1428" i="1" l="1"/>
  <c r="N1428" i="1"/>
  <c r="J1428" i="1"/>
  <c r="B1429" i="1" s="1"/>
  <c r="L1428" i="1"/>
  <c r="D1428" i="1"/>
  <c r="C1428" i="1"/>
  <c r="E1428" i="1"/>
  <c r="I1428" i="1"/>
  <c r="G1428" i="1"/>
  <c r="K1428" i="1"/>
  <c r="M1428" i="1"/>
  <c r="F1428" i="1"/>
  <c r="P1429" i="1" l="1"/>
  <c r="N1429" i="1"/>
  <c r="L1429" i="1"/>
  <c r="D1429" i="1"/>
  <c r="J1429" i="1"/>
  <c r="B1430" i="1" s="1"/>
  <c r="K1429" i="1"/>
  <c r="G1429" i="1"/>
  <c r="I1429" i="1"/>
  <c r="E1429" i="1"/>
  <c r="M1429" i="1"/>
  <c r="F1429" i="1"/>
  <c r="C1429" i="1"/>
  <c r="P1430" i="1" l="1"/>
  <c r="N1430" i="1"/>
  <c r="J1430" i="1"/>
  <c r="B1431" i="1" s="1"/>
  <c r="I1430" i="1"/>
  <c r="E1430" i="1"/>
  <c r="F1430" i="1"/>
  <c r="C1430" i="1"/>
  <c r="M1430" i="1"/>
  <c r="L1430" i="1"/>
  <c r="G1430" i="1"/>
  <c r="D1430" i="1"/>
  <c r="K1430" i="1"/>
  <c r="P1431" i="1" l="1"/>
  <c r="N1431" i="1"/>
  <c r="E1431" i="1"/>
  <c r="I1431" i="1"/>
  <c r="K1431" i="1"/>
  <c r="G1431" i="1"/>
  <c r="L1431" i="1"/>
  <c r="F1431" i="1"/>
  <c r="M1431" i="1"/>
  <c r="D1431" i="1"/>
  <c r="J1431" i="1"/>
  <c r="B1432" i="1" s="1"/>
  <c r="C1431" i="1"/>
  <c r="P1432" i="1" l="1"/>
  <c r="N1432" i="1"/>
  <c r="J1432" i="1"/>
  <c r="B1433" i="1" s="1"/>
  <c r="E1432" i="1"/>
  <c r="I1432" i="1"/>
  <c r="L1432" i="1"/>
  <c r="C1432" i="1"/>
  <c r="D1432" i="1"/>
  <c r="M1432" i="1"/>
  <c r="K1432" i="1"/>
  <c r="G1432" i="1"/>
  <c r="F1432" i="1"/>
  <c r="P1433" i="1" l="1"/>
  <c r="N1433" i="1"/>
  <c r="L1433" i="1"/>
  <c r="D1433" i="1"/>
  <c r="E1433" i="1"/>
  <c r="F1433" i="1"/>
  <c r="C1433" i="1"/>
  <c r="J1433" i="1"/>
  <c r="B1434" i="1" s="1"/>
  <c r="I1433" i="1"/>
  <c r="K1433" i="1"/>
  <c r="G1433" i="1"/>
  <c r="M1433" i="1"/>
  <c r="P1434" i="1" l="1"/>
  <c r="N1434" i="1"/>
  <c r="E1434" i="1"/>
  <c r="I1434" i="1"/>
  <c r="L1434" i="1"/>
  <c r="F1434" i="1"/>
  <c r="C1434" i="1"/>
  <c r="M1434" i="1"/>
  <c r="K1434" i="1"/>
  <c r="D1434" i="1"/>
  <c r="J1434" i="1"/>
  <c r="B1435" i="1" s="1"/>
  <c r="G1434" i="1"/>
  <c r="P1435" i="1" l="1"/>
  <c r="N1435" i="1"/>
  <c r="E1435" i="1"/>
  <c r="K1435" i="1"/>
  <c r="G1435" i="1"/>
  <c r="D1435" i="1"/>
  <c r="I1435" i="1"/>
  <c r="L1435" i="1"/>
  <c r="C1435" i="1"/>
  <c r="F1435" i="1"/>
  <c r="J1435" i="1"/>
  <c r="B1436" i="1" s="1"/>
  <c r="M1435" i="1"/>
  <c r="P1436" i="1" l="1"/>
  <c r="N1436" i="1"/>
  <c r="J1436" i="1"/>
  <c r="B1437" i="1" s="1"/>
  <c r="I1436" i="1"/>
  <c r="E1436" i="1"/>
  <c r="G1436" i="1"/>
  <c r="M1436" i="1"/>
  <c r="D1436" i="1"/>
  <c r="K1436" i="1"/>
  <c r="F1436" i="1"/>
  <c r="L1436" i="1"/>
  <c r="C1436" i="1"/>
  <c r="P1437" i="1" l="1"/>
  <c r="N1437" i="1"/>
  <c r="J1437" i="1"/>
  <c r="B1438" i="1" s="1"/>
  <c r="L1437" i="1"/>
  <c r="E1437" i="1"/>
  <c r="D1437" i="1"/>
  <c r="M1437" i="1"/>
  <c r="I1437" i="1"/>
  <c r="K1437" i="1"/>
  <c r="F1437" i="1"/>
  <c r="C1437" i="1"/>
  <c r="G1437" i="1"/>
  <c r="P1438" i="1" l="1"/>
  <c r="N1438" i="1"/>
  <c r="I1438" i="1"/>
  <c r="F1438" i="1"/>
  <c r="C1438" i="1"/>
  <c r="M1438" i="1"/>
  <c r="L1438" i="1"/>
  <c r="G1438" i="1"/>
  <c r="J1438" i="1"/>
  <c r="B1439" i="1" s="1"/>
  <c r="E1438" i="1"/>
  <c r="D1438" i="1"/>
  <c r="K1438" i="1"/>
  <c r="P1439" i="1" l="1"/>
  <c r="N1439" i="1"/>
  <c r="E1439" i="1"/>
  <c r="J1439" i="1"/>
  <c r="B1440" i="1" s="1"/>
  <c r="L1439" i="1"/>
  <c r="K1439" i="1"/>
  <c r="G1439" i="1"/>
  <c r="I1439" i="1"/>
  <c r="C1439" i="1"/>
  <c r="D1439" i="1"/>
  <c r="M1439" i="1"/>
  <c r="F1439" i="1"/>
  <c r="P1440" i="1" l="1"/>
  <c r="N1440" i="1"/>
  <c r="J1440" i="1"/>
  <c r="B1441" i="1" s="1"/>
  <c r="K1440" i="1"/>
  <c r="F1440" i="1"/>
  <c r="E1440" i="1"/>
  <c r="I1440" i="1"/>
  <c r="L1440" i="1"/>
  <c r="G1440" i="1"/>
  <c r="C1440" i="1"/>
  <c r="D1440" i="1"/>
  <c r="M1440" i="1"/>
  <c r="P1441" i="1" l="1"/>
  <c r="N1441" i="1"/>
  <c r="E1441" i="1"/>
  <c r="L1441" i="1"/>
  <c r="I1441" i="1"/>
  <c r="D1441" i="1"/>
  <c r="M1441" i="1"/>
  <c r="K1441" i="1"/>
  <c r="J1441" i="1"/>
  <c r="B1442" i="1" s="1"/>
  <c r="C1441" i="1"/>
  <c r="F1441" i="1"/>
  <c r="G1441" i="1"/>
  <c r="P1442" i="1" l="1"/>
  <c r="N1442" i="1"/>
  <c r="I1442" i="1"/>
  <c r="E1442" i="1"/>
  <c r="F1442" i="1"/>
  <c r="C1442" i="1"/>
  <c r="M1442" i="1"/>
  <c r="J1442" i="1"/>
  <c r="B1443" i="1" s="1"/>
  <c r="D1442" i="1"/>
  <c r="K1442" i="1"/>
  <c r="G1442" i="1"/>
  <c r="L1442" i="1"/>
  <c r="P1443" i="1" l="1"/>
  <c r="N1443" i="1"/>
  <c r="E1443" i="1"/>
  <c r="K1443" i="1"/>
  <c r="G1443" i="1"/>
  <c r="J1443" i="1"/>
  <c r="B1444" i="1" s="1"/>
  <c r="L1443" i="1"/>
  <c r="D1443" i="1"/>
  <c r="F1443" i="1"/>
  <c r="I1443" i="1"/>
  <c r="M1443" i="1"/>
  <c r="C1443" i="1"/>
  <c r="P1444" i="1" l="1"/>
  <c r="N1444" i="1"/>
  <c r="J1444" i="1"/>
  <c r="B1445" i="1" s="1"/>
  <c r="E1444" i="1"/>
  <c r="L1444" i="1"/>
  <c r="D1444" i="1"/>
  <c r="C1444" i="1"/>
  <c r="I1444" i="1"/>
  <c r="M1444" i="1"/>
  <c r="G1444" i="1"/>
  <c r="K1444" i="1"/>
  <c r="F1444" i="1"/>
  <c r="P1445" i="1" l="1"/>
  <c r="N1445" i="1"/>
  <c r="L1445" i="1"/>
  <c r="D1445" i="1"/>
  <c r="J1445" i="1"/>
  <c r="B1446" i="1" s="1"/>
  <c r="I1445" i="1"/>
  <c r="K1445" i="1"/>
  <c r="G1445" i="1"/>
  <c r="E1445" i="1"/>
  <c r="F1445" i="1"/>
  <c r="M1445" i="1"/>
  <c r="C1445" i="1"/>
  <c r="P1446" i="1" l="1"/>
  <c r="N1446" i="1"/>
  <c r="J1446" i="1"/>
  <c r="B1447" i="1" s="1"/>
  <c r="I1446" i="1"/>
  <c r="F1446" i="1"/>
  <c r="C1446" i="1"/>
  <c r="M1446" i="1"/>
  <c r="L1446" i="1"/>
  <c r="E1446" i="1"/>
  <c r="D1446" i="1"/>
  <c r="K1446" i="1"/>
  <c r="G1446" i="1"/>
  <c r="P1447" i="1" l="1"/>
  <c r="N1447" i="1"/>
  <c r="E1447" i="1"/>
  <c r="I1447" i="1"/>
  <c r="K1447" i="1"/>
  <c r="G1447" i="1"/>
  <c r="F1447" i="1"/>
  <c r="M1447" i="1"/>
  <c r="J1447" i="1"/>
  <c r="B1448" i="1" s="1"/>
  <c r="C1447" i="1"/>
  <c r="L1447" i="1"/>
  <c r="D1447" i="1"/>
  <c r="P1448" i="1" l="1"/>
  <c r="N1448" i="1"/>
  <c r="J1448" i="1"/>
  <c r="B1449" i="1" s="1"/>
  <c r="E1448" i="1"/>
  <c r="I1448" i="1"/>
  <c r="L1448" i="1"/>
  <c r="K1448" i="1"/>
  <c r="D1448" i="1"/>
  <c r="F1448" i="1"/>
  <c r="C1448" i="1"/>
  <c r="G1448" i="1"/>
  <c r="M1448" i="1"/>
  <c r="P1449" i="1" l="1"/>
  <c r="N1449" i="1"/>
  <c r="L1449" i="1"/>
  <c r="E1449" i="1"/>
  <c r="D1449" i="1"/>
  <c r="F1449" i="1"/>
  <c r="C1449" i="1"/>
  <c r="J1449" i="1"/>
  <c r="B1450" i="1" s="1"/>
  <c r="K1449" i="1"/>
  <c r="G1449" i="1"/>
  <c r="M1449" i="1"/>
  <c r="I1449" i="1"/>
  <c r="P1450" i="1" l="1"/>
  <c r="N1450" i="1"/>
  <c r="E1450" i="1"/>
  <c r="I1450" i="1"/>
  <c r="L1450" i="1"/>
  <c r="F1450" i="1"/>
  <c r="C1450" i="1"/>
  <c r="M1450" i="1"/>
  <c r="K1450" i="1"/>
  <c r="J1450" i="1"/>
  <c r="B1451" i="1" s="1"/>
  <c r="D1450" i="1"/>
  <c r="G1450" i="1"/>
  <c r="P1451" i="1" l="1"/>
  <c r="N1451" i="1"/>
  <c r="E1451" i="1"/>
  <c r="J1451" i="1"/>
  <c r="B1452" i="1" s="1"/>
  <c r="K1451" i="1"/>
  <c r="G1451" i="1"/>
  <c r="D1451" i="1"/>
  <c r="I1451" i="1"/>
  <c r="M1451" i="1"/>
  <c r="L1451" i="1"/>
  <c r="C1451" i="1"/>
  <c r="F1451" i="1"/>
  <c r="P1452" i="1" l="1"/>
  <c r="N1452" i="1"/>
  <c r="J1452" i="1"/>
  <c r="B1453" i="1" s="1"/>
  <c r="I1452" i="1"/>
  <c r="E1452" i="1"/>
  <c r="L1452" i="1"/>
  <c r="G1452" i="1"/>
  <c r="M1452" i="1"/>
  <c r="F1452" i="1"/>
  <c r="D1452" i="1"/>
  <c r="K1452" i="1"/>
  <c r="C1452" i="1"/>
  <c r="P1453" i="1" l="1"/>
  <c r="N1453" i="1"/>
  <c r="J1453" i="1"/>
  <c r="B1454" i="1" s="1"/>
  <c r="L1453" i="1"/>
  <c r="D1453" i="1"/>
  <c r="I1453" i="1"/>
  <c r="C1453" i="1"/>
  <c r="E1453" i="1"/>
  <c r="F1453" i="1"/>
  <c r="M1453" i="1"/>
  <c r="K1453" i="1"/>
  <c r="G1453" i="1"/>
  <c r="P1454" i="1" l="1"/>
  <c r="N1454" i="1"/>
  <c r="I1454" i="1"/>
  <c r="E1454" i="1"/>
  <c r="F1454" i="1"/>
  <c r="C1454" i="1"/>
  <c r="M1454" i="1"/>
  <c r="G1454" i="1"/>
  <c r="J1454" i="1"/>
  <c r="B1455" i="1" s="1"/>
  <c r="K1454" i="1"/>
  <c r="L1454" i="1"/>
  <c r="D1454" i="1"/>
  <c r="P1455" i="1" l="1"/>
  <c r="N1455" i="1"/>
  <c r="E1455" i="1"/>
  <c r="J1455" i="1"/>
  <c r="B1456" i="1" s="1"/>
  <c r="L1455" i="1"/>
  <c r="K1455" i="1"/>
  <c r="G1455" i="1"/>
  <c r="C1455" i="1"/>
  <c r="I1455" i="1"/>
  <c r="D1455" i="1"/>
  <c r="F1455" i="1"/>
  <c r="M1455" i="1"/>
  <c r="P1456" i="1" l="1"/>
  <c r="N1456" i="1"/>
  <c r="J1456" i="1"/>
  <c r="B1457" i="1" s="1"/>
  <c r="E1456" i="1"/>
  <c r="K1456" i="1"/>
  <c r="F1456" i="1"/>
  <c r="I1456" i="1"/>
  <c r="L1456" i="1"/>
  <c r="C1456" i="1"/>
  <c r="D1456" i="1"/>
  <c r="M1456" i="1"/>
  <c r="G1456" i="1"/>
  <c r="P1457" i="1" l="1"/>
  <c r="N1457" i="1"/>
  <c r="E1457" i="1"/>
  <c r="L1457" i="1"/>
  <c r="I1457" i="1"/>
  <c r="D1457" i="1"/>
  <c r="M1457" i="1"/>
  <c r="J1457" i="1"/>
  <c r="B1458" i="1" s="1"/>
  <c r="F1457" i="1"/>
  <c r="G1457" i="1"/>
  <c r="K1457" i="1"/>
  <c r="C1457" i="1"/>
  <c r="P1458" i="1" l="1"/>
  <c r="N1458" i="1"/>
  <c r="I1458" i="1"/>
  <c r="J1458" i="1"/>
  <c r="B1459" i="1" s="1"/>
  <c r="F1458" i="1"/>
  <c r="C1458" i="1"/>
  <c r="M1458" i="1"/>
  <c r="E1458" i="1"/>
  <c r="D1458" i="1"/>
  <c r="L1458" i="1"/>
  <c r="G1458" i="1"/>
  <c r="K1458" i="1"/>
  <c r="P1459" i="1" l="1"/>
  <c r="N1459" i="1"/>
  <c r="E1459" i="1"/>
  <c r="K1459" i="1"/>
  <c r="G1459" i="1"/>
  <c r="L1459" i="1"/>
  <c r="J1459" i="1"/>
  <c r="B1460" i="1" s="1"/>
  <c r="I1459" i="1"/>
  <c r="F1459" i="1"/>
  <c r="M1459" i="1"/>
  <c r="D1459" i="1"/>
  <c r="C1459" i="1"/>
  <c r="P1460" i="1" l="1"/>
  <c r="N1460" i="1"/>
  <c r="J1460" i="1"/>
  <c r="B1461" i="1" s="1"/>
  <c r="L1460" i="1"/>
  <c r="I1460" i="1"/>
  <c r="D1460" i="1"/>
  <c r="C1460" i="1"/>
  <c r="E1460" i="1"/>
  <c r="F1460" i="1"/>
  <c r="M1460" i="1"/>
  <c r="K1460" i="1"/>
  <c r="G1460" i="1"/>
  <c r="P1461" i="1" l="1"/>
  <c r="N1461" i="1"/>
  <c r="L1461" i="1"/>
  <c r="E1461" i="1"/>
  <c r="D1461" i="1"/>
  <c r="J1461" i="1"/>
  <c r="B1462" i="1" s="1"/>
  <c r="K1461" i="1"/>
  <c r="G1461" i="1"/>
  <c r="I1461" i="1"/>
  <c r="C1461" i="1"/>
  <c r="F1461" i="1"/>
  <c r="M1461" i="1"/>
  <c r="P1462" i="1" l="1"/>
  <c r="N1462" i="1"/>
  <c r="J1462" i="1"/>
  <c r="B1463" i="1" s="1"/>
  <c r="I1462" i="1"/>
  <c r="F1462" i="1"/>
  <c r="C1462" i="1"/>
  <c r="M1462" i="1"/>
  <c r="E1462" i="1"/>
  <c r="K1462" i="1"/>
  <c r="D1462" i="1"/>
  <c r="L1462" i="1"/>
  <c r="G1462" i="1"/>
  <c r="P1463" i="1" l="1"/>
  <c r="N1463" i="1"/>
  <c r="E1463" i="1"/>
  <c r="J1463" i="1"/>
  <c r="B1464" i="1" s="1"/>
  <c r="I1463" i="1"/>
  <c r="K1463" i="1"/>
  <c r="G1463" i="1"/>
  <c r="F1463" i="1"/>
  <c r="M1463" i="1"/>
  <c r="C1463" i="1"/>
  <c r="L1463" i="1"/>
  <c r="D1463" i="1"/>
  <c r="P1464" i="1" l="1"/>
  <c r="N1464" i="1"/>
  <c r="J1464" i="1"/>
  <c r="B1465" i="1" s="1"/>
  <c r="E1464" i="1"/>
  <c r="F1464" i="1"/>
  <c r="I1464" i="1"/>
  <c r="K1464" i="1"/>
  <c r="G1464" i="1"/>
  <c r="D1464" i="1"/>
  <c r="C1464" i="1"/>
  <c r="L1464" i="1"/>
  <c r="M1464" i="1"/>
  <c r="P1465" i="1" l="1"/>
  <c r="N1465" i="1"/>
  <c r="L1465" i="1"/>
  <c r="J1465" i="1"/>
  <c r="B1466" i="1" s="1"/>
  <c r="D1465" i="1"/>
  <c r="F1465" i="1"/>
  <c r="C1465" i="1"/>
  <c r="E1465" i="1"/>
  <c r="M1465" i="1"/>
  <c r="I1465" i="1"/>
  <c r="K1465" i="1"/>
  <c r="G1465" i="1"/>
  <c r="P1466" i="1" l="1"/>
  <c r="N1466" i="1"/>
  <c r="E1466" i="1"/>
  <c r="I1466" i="1"/>
  <c r="L1466" i="1"/>
  <c r="F1466" i="1"/>
  <c r="C1466" i="1"/>
  <c r="M1466" i="1"/>
  <c r="K1466" i="1"/>
  <c r="G1466" i="1"/>
  <c r="J1466" i="1"/>
  <c r="B1467" i="1" s="1"/>
  <c r="D1466" i="1"/>
  <c r="P1467" i="1" l="1"/>
  <c r="N1467" i="1"/>
  <c r="E1467" i="1"/>
  <c r="K1467" i="1"/>
  <c r="G1467" i="1"/>
  <c r="J1467" i="1"/>
  <c r="B1468" i="1" s="1"/>
  <c r="I1467" i="1"/>
  <c r="L1467" i="1"/>
  <c r="D1467" i="1"/>
  <c r="F1467" i="1"/>
  <c r="M1467" i="1"/>
  <c r="C1467" i="1"/>
  <c r="P1468" i="1" l="1"/>
  <c r="N1468" i="1"/>
  <c r="J1468" i="1"/>
  <c r="B1469" i="1" s="1"/>
  <c r="E1468" i="1"/>
  <c r="I1468" i="1"/>
  <c r="G1468" i="1"/>
  <c r="M1468" i="1"/>
  <c r="L1468" i="1"/>
  <c r="C1468" i="1"/>
  <c r="F1468" i="1"/>
  <c r="K1468" i="1"/>
  <c r="D1468" i="1"/>
  <c r="P1469" i="1" l="1"/>
  <c r="N1469" i="1"/>
  <c r="J1469" i="1"/>
  <c r="B1470" i="1" s="1"/>
  <c r="L1469" i="1"/>
  <c r="D1469" i="1"/>
  <c r="I1469" i="1"/>
  <c r="K1469" i="1"/>
  <c r="F1469" i="1"/>
  <c r="G1469" i="1"/>
  <c r="C1469" i="1"/>
  <c r="M1469" i="1"/>
  <c r="E1469" i="1"/>
  <c r="P1470" i="1" l="1"/>
  <c r="N1470" i="1"/>
  <c r="I1470" i="1"/>
  <c r="J1470" i="1"/>
  <c r="B1471" i="1" s="1"/>
  <c r="F1470" i="1"/>
  <c r="C1470" i="1"/>
  <c r="M1470" i="1"/>
  <c r="G1470" i="1"/>
  <c r="E1470" i="1"/>
  <c r="L1470" i="1"/>
  <c r="K1470" i="1"/>
  <c r="D1470" i="1"/>
  <c r="P1471" i="1" l="1"/>
  <c r="N1471" i="1"/>
  <c r="E1471" i="1"/>
  <c r="J1471" i="1"/>
  <c r="B1472" i="1" s="1"/>
  <c r="L1471" i="1"/>
  <c r="K1471" i="1"/>
  <c r="G1471" i="1"/>
  <c r="C1471" i="1"/>
  <c r="I1471" i="1"/>
  <c r="F1471" i="1"/>
  <c r="D1471" i="1"/>
  <c r="M1471" i="1"/>
  <c r="P1472" i="1" l="1"/>
  <c r="N1472" i="1"/>
  <c r="J1472" i="1"/>
  <c r="B1473" i="1" s="1"/>
  <c r="K1472" i="1"/>
  <c r="F1472" i="1"/>
  <c r="I1472" i="1"/>
  <c r="E1472" i="1"/>
  <c r="M1472" i="1"/>
  <c r="D1472" i="1"/>
  <c r="L1472" i="1"/>
  <c r="C1472" i="1"/>
  <c r="G1472" i="1"/>
  <c r="P1473" i="1" l="1"/>
  <c r="N1473" i="1"/>
  <c r="E1473" i="1"/>
  <c r="L1473" i="1"/>
  <c r="I1473" i="1"/>
  <c r="D1473" i="1"/>
  <c r="M1473" i="1"/>
  <c r="J1473" i="1"/>
  <c r="B1474" i="1" s="1"/>
  <c r="G1473" i="1"/>
  <c r="F1473" i="1"/>
  <c r="K1473" i="1"/>
  <c r="C1473" i="1"/>
  <c r="P1474" i="1" l="1"/>
  <c r="N1474" i="1"/>
  <c r="I1474" i="1"/>
  <c r="F1474" i="1"/>
  <c r="C1474" i="1"/>
  <c r="M1474" i="1"/>
  <c r="E1474" i="1"/>
  <c r="L1474" i="1"/>
  <c r="D1474" i="1"/>
  <c r="J1474" i="1"/>
  <c r="B1475" i="1" s="1"/>
  <c r="G1474" i="1"/>
  <c r="K1474" i="1"/>
  <c r="P1475" i="1" l="1"/>
  <c r="N1475" i="1"/>
  <c r="E1475" i="1"/>
  <c r="J1475" i="1"/>
  <c r="B1476" i="1" s="1"/>
  <c r="K1475" i="1"/>
  <c r="G1475" i="1"/>
  <c r="I1475" i="1"/>
  <c r="C1475" i="1"/>
  <c r="M1475" i="1"/>
  <c r="L1475" i="1"/>
  <c r="D1475" i="1"/>
  <c r="F1475" i="1"/>
  <c r="P1476" i="1" l="1"/>
  <c r="N1476" i="1"/>
  <c r="J1476" i="1"/>
  <c r="B1477" i="1" s="1"/>
  <c r="L1476" i="1"/>
  <c r="D1476" i="1"/>
  <c r="C1476" i="1"/>
  <c r="I1476" i="1"/>
  <c r="E1476" i="1"/>
  <c r="K1476" i="1"/>
  <c r="F1476" i="1"/>
  <c r="G1476" i="1"/>
  <c r="M1476" i="1"/>
  <c r="P1477" i="1" l="1"/>
  <c r="N1477" i="1"/>
  <c r="L1477" i="1"/>
  <c r="J1477" i="1"/>
  <c r="B1478" i="1" s="1"/>
  <c r="D1477" i="1"/>
  <c r="E1477" i="1"/>
  <c r="K1477" i="1"/>
  <c r="G1477" i="1"/>
  <c r="C1477" i="1"/>
  <c r="F1477" i="1"/>
  <c r="M1477" i="1"/>
  <c r="I1477" i="1"/>
  <c r="P1478" i="1" l="1"/>
  <c r="N1478" i="1"/>
  <c r="J1478" i="1"/>
  <c r="B1479" i="1" s="1"/>
  <c r="I1478" i="1"/>
  <c r="F1478" i="1"/>
  <c r="C1478" i="1"/>
  <c r="M1478" i="1"/>
  <c r="E1478" i="1"/>
  <c r="L1478" i="1"/>
  <c r="G1478" i="1"/>
  <c r="K1478" i="1"/>
  <c r="D1478" i="1"/>
  <c r="P1479" i="1" l="1"/>
  <c r="N1479" i="1"/>
  <c r="E1479" i="1"/>
  <c r="I1479" i="1"/>
  <c r="K1479" i="1"/>
  <c r="G1479" i="1"/>
  <c r="F1479" i="1"/>
  <c r="M1479" i="1"/>
  <c r="J1479" i="1"/>
  <c r="B1480" i="1" s="1"/>
  <c r="D1479" i="1"/>
  <c r="C1479" i="1"/>
  <c r="L1479" i="1"/>
  <c r="P1480" i="1" l="1"/>
  <c r="N1480" i="1"/>
  <c r="J1480" i="1"/>
  <c r="B1481" i="1" s="1"/>
  <c r="E1480" i="1"/>
  <c r="L1480" i="1"/>
  <c r="I1480" i="1"/>
  <c r="G1480" i="1"/>
  <c r="M1480" i="1"/>
  <c r="F1480" i="1"/>
  <c r="K1480" i="1"/>
  <c r="D1480" i="1"/>
  <c r="C1480" i="1"/>
  <c r="P1481" i="1" l="1"/>
  <c r="N1481" i="1"/>
  <c r="L1481" i="1"/>
  <c r="D1481" i="1"/>
  <c r="I1481" i="1"/>
  <c r="F1481" i="1"/>
  <c r="C1481" i="1"/>
  <c r="E1481" i="1"/>
  <c r="G1481" i="1"/>
  <c r="M1481" i="1"/>
  <c r="J1481" i="1"/>
  <c r="B1482" i="1" s="1"/>
  <c r="K1481" i="1"/>
  <c r="P1482" i="1" l="1"/>
  <c r="N1482" i="1"/>
  <c r="E1482" i="1"/>
  <c r="I1482" i="1"/>
  <c r="J1482" i="1"/>
  <c r="B1483" i="1" s="1"/>
  <c r="L1482" i="1"/>
  <c r="F1482" i="1"/>
  <c r="C1482" i="1"/>
  <c r="M1482" i="1"/>
  <c r="K1482" i="1"/>
  <c r="G1482" i="1"/>
  <c r="D1482" i="1"/>
  <c r="P1483" i="1" l="1"/>
  <c r="N1483" i="1"/>
  <c r="E1483" i="1"/>
  <c r="K1483" i="1"/>
  <c r="G1483" i="1"/>
  <c r="J1483" i="1"/>
  <c r="B1484" i="1" s="1"/>
  <c r="D1483" i="1"/>
  <c r="I1483" i="1"/>
  <c r="L1483" i="1"/>
  <c r="F1483" i="1"/>
  <c r="C1483" i="1"/>
  <c r="M1483" i="1"/>
  <c r="P1484" i="1" l="1"/>
  <c r="N1484" i="1"/>
  <c r="J1484" i="1"/>
  <c r="B1485" i="1" s="1"/>
  <c r="I1484" i="1"/>
  <c r="G1484" i="1"/>
  <c r="M1484" i="1"/>
  <c r="E1484" i="1"/>
  <c r="K1484" i="1"/>
  <c r="L1484" i="1"/>
  <c r="D1484" i="1"/>
  <c r="C1484" i="1"/>
  <c r="F1484" i="1"/>
  <c r="P1485" i="1" l="1"/>
  <c r="N1485" i="1"/>
  <c r="J1485" i="1"/>
  <c r="B1486" i="1" s="1"/>
  <c r="L1485" i="1"/>
  <c r="D1485" i="1"/>
  <c r="E1485" i="1"/>
  <c r="G1485" i="1"/>
  <c r="I1485" i="1"/>
  <c r="K1485" i="1"/>
  <c r="F1485" i="1"/>
  <c r="C1485" i="1"/>
  <c r="M1485" i="1"/>
  <c r="P1486" i="1" l="1"/>
  <c r="N1486" i="1"/>
  <c r="I1486" i="1"/>
  <c r="F1486" i="1"/>
  <c r="C1486" i="1"/>
  <c r="M1486" i="1"/>
  <c r="J1486" i="1"/>
  <c r="B1487" i="1" s="1"/>
  <c r="G1486" i="1"/>
  <c r="L1486" i="1"/>
  <c r="E1486" i="1"/>
  <c r="D1486" i="1"/>
  <c r="K1486" i="1"/>
  <c r="P1487" i="1" l="1"/>
  <c r="N1487" i="1"/>
  <c r="E1487" i="1"/>
  <c r="J1487" i="1"/>
  <c r="B1488" i="1" s="1"/>
  <c r="L1487" i="1"/>
  <c r="K1487" i="1"/>
  <c r="G1487" i="1"/>
  <c r="C1487" i="1"/>
  <c r="I1487" i="1"/>
  <c r="M1487" i="1"/>
  <c r="F1487" i="1"/>
  <c r="D1487" i="1"/>
  <c r="P1488" i="1" l="1"/>
  <c r="N1488" i="1"/>
  <c r="J1488" i="1"/>
  <c r="B1489" i="1" s="1"/>
  <c r="I1488" i="1"/>
  <c r="L1488" i="1"/>
  <c r="K1488" i="1"/>
  <c r="F1488" i="1"/>
  <c r="E1488" i="1"/>
  <c r="D1488" i="1"/>
  <c r="M1488" i="1"/>
  <c r="G1488" i="1"/>
  <c r="C1488" i="1"/>
  <c r="P1489" i="1" l="1"/>
  <c r="N1489" i="1"/>
  <c r="E1489" i="1"/>
  <c r="L1489" i="1"/>
  <c r="J1489" i="1"/>
  <c r="B1490" i="1" s="1"/>
  <c r="I1489" i="1"/>
  <c r="D1489" i="1"/>
  <c r="M1489" i="1"/>
  <c r="C1489" i="1"/>
  <c r="K1489" i="1"/>
  <c r="F1489" i="1"/>
  <c r="G1489" i="1"/>
  <c r="P1490" i="1" l="1"/>
  <c r="N1490" i="1"/>
  <c r="I1490" i="1"/>
  <c r="F1490" i="1"/>
  <c r="C1490" i="1"/>
  <c r="M1490" i="1"/>
  <c r="E1490" i="1"/>
  <c r="D1490" i="1"/>
  <c r="J1490" i="1"/>
  <c r="B1491" i="1" s="1"/>
  <c r="K1490" i="1"/>
  <c r="G1490" i="1"/>
  <c r="L1490" i="1"/>
  <c r="P1491" i="1" l="1"/>
  <c r="N1491" i="1"/>
  <c r="E1491" i="1"/>
  <c r="K1491" i="1"/>
  <c r="G1491" i="1"/>
  <c r="I1491" i="1"/>
  <c r="D1491" i="1"/>
  <c r="C1491" i="1"/>
  <c r="J1491" i="1"/>
  <c r="B1492" i="1" s="1"/>
  <c r="M1491" i="1"/>
  <c r="L1491" i="1"/>
  <c r="F1491" i="1"/>
  <c r="P1492" i="1" l="1"/>
  <c r="N1492" i="1"/>
  <c r="J1492" i="1"/>
  <c r="B1493" i="1" s="1"/>
  <c r="L1492" i="1"/>
  <c r="D1492" i="1"/>
  <c r="C1492" i="1"/>
  <c r="I1492" i="1"/>
  <c r="G1492" i="1"/>
  <c r="K1492" i="1"/>
  <c r="F1492" i="1"/>
  <c r="E1492" i="1"/>
  <c r="M1492" i="1"/>
  <c r="P1493" i="1" l="1"/>
  <c r="N1493" i="1"/>
  <c r="L1493" i="1"/>
  <c r="D1493" i="1"/>
  <c r="E1493" i="1"/>
  <c r="K1493" i="1"/>
  <c r="G1493" i="1"/>
  <c r="J1493" i="1"/>
  <c r="B1494" i="1" s="1"/>
  <c r="M1493" i="1"/>
  <c r="I1493" i="1"/>
  <c r="F1493" i="1"/>
  <c r="C1493" i="1"/>
  <c r="P1494" i="1" l="1"/>
  <c r="N1494" i="1"/>
  <c r="J1494" i="1"/>
  <c r="B1495" i="1" s="1"/>
  <c r="I1494" i="1"/>
  <c r="E1494" i="1"/>
  <c r="F1494" i="1"/>
  <c r="C1494" i="1"/>
  <c r="M1494" i="1"/>
  <c r="L1494" i="1"/>
  <c r="G1494" i="1"/>
  <c r="K1494" i="1"/>
  <c r="D1494" i="1"/>
  <c r="P1495" i="1" l="1"/>
  <c r="N1495" i="1"/>
  <c r="E1495" i="1"/>
  <c r="I1495" i="1"/>
  <c r="K1495" i="1"/>
  <c r="G1495" i="1"/>
  <c r="L1495" i="1"/>
  <c r="F1495" i="1"/>
  <c r="M1495" i="1"/>
  <c r="J1495" i="1"/>
  <c r="B1496" i="1" s="1"/>
  <c r="D1495" i="1"/>
  <c r="C1495" i="1"/>
  <c r="P1496" i="1" l="1"/>
  <c r="N1496" i="1"/>
  <c r="J1496" i="1"/>
  <c r="B1497" i="1" s="1"/>
  <c r="E1496" i="1"/>
  <c r="I1496" i="1"/>
  <c r="L1496" i="1"/>
  <c r="C1496" i="1"/>
  <c r="D1496" i="1"/>
  <c r="M1496" i="1"/>
  <c r="G1496" i="1"/>
  <c r="K1496" i="1"/>
  <c r="F1496" i="1"/>
  <c r="P1497" i="1" l="1"/>
  <c r="N1497" i="1"/>
  <c r="L1497" i="1"/>
  <c r="D1497" i="1"/>
  <c r="F1497" i="1"/>
  <c r="C1497" i="1"/>
  <c r="E1497" i="1"/>
  <c r="I1497" i="1"/>
  <c r="J1497" i="1"/>
  <c r="B1498" i="1" s="1"/>
  <c r="K1497" i="1"/>
  <c r="G1497" i="1"/>
  <c r="M1497" i="1"/>
  <c r="P1498" i="1" l="1"/>
  <c r="N1498" i="1"/>
  <c r="E1498" i="1"/>
  <c r="I1498" i="1"/>
  <c r="L1498" i="1"/>
  <c r="F1498" i="1"/>
  <c r="C1498" i="1"/>
  <c r="M1498" i="1"/>
  <c r="K1498" i="1"/>
  <c r="J1498" i="1"/>
  <c r="B1499" i="1" s="1"/>
  <c r="D1498" i="1"/>
  <c r="G1498" i="1"/>
  <c r="P1499" i="1" l="1"/>
  <c r="N1499" i="1"/>
  <c r="E1499" i="1"/>
  <c r="K1499" i="1"/>
  <c r="G1499" i="1"/>
  <c r="J1499" i="1"/>
  <c r="B1500" i="1" s="1"/>
  <c r="D1499" i="1"/>
  <c r="L1499" i="1"/>
  <c r="C1499" i="1"/>
  <c r="M1499" i="1"/>
  <c r="F1499" i="1"/>
  <c r="I1499" i="1"/>
  <c r="P1500" i="1" l="1"/>
  <c r="N1500" i="1"/>
  <c r="J1500" i="1"/>
  <c r="B1501" i="1" s="1"/>
  <c r="I1500" i="1"/>
  <c r="G1500" i="1"/>
  <c r="M1500" i="1"/>
  <c r="E1500" i="1"/>
  <c r="D1500" i="1"/>
  <c r="K1500" i="1"/>
  <c r="F1500" i="1"/>
  <c r="L1500" i="1"/>
  <c r="C1500" i="1"/>
  <c r="P1501" i="1" l="1"/>
  <c r="N1501" i="1"/>
  <c r="J1501" i="1"/>
  <c r="B1502" i="1" s="1"/>
  <c r="L1501" i="1"/>
  <c r="E1501" i="1"/>
  <c r="D1501" i="1"/>
  <c r="I1501" i="1"/>
  <c r="M1501" i="1"/>
  <c r="G1501" i="1"/>
  <c r="K1501" i="1"/>
  <c r="F1501" i="1"/>
  <c r="C1501" i="1"/>
  <c r="P1502" i="1" l="1"/>
  <c r="N1502" i="1"/>
  <c r="I1502" i="1"/>
  <c r="F1502" i="1"/>
  <c r="C1502" i="1"/>
  <c r="M1502" i="1"/>
  <c r="J1502" i="1"/>
  <c r="B1503" i="1" s="1"/>
  <c r="L1502" i="1"/>
  <c r="G1502" i="1"/>
  <c r="E1502" i="1"/>
  <c r="D1502" i="1"/>
  <c r="K1502" i="1"/>
  <c r="P1503" i="1" l="1"/>
  <c r="N1503" i="1"/>
  <c r="E1503" i="1"/>
  <c r="J1503" i="1"/>
  <c r="B1504" i="1" s="1"/>
  <c r="L1503" i="1"/>
  <c r="K1503" i="1"/>
  <c r="G1503" i="1"/>
  <c r="I1503" i="1"/>
  <c r="C1503" i="1"/>
  <c r="M1503" i="1"/>
  <c r="D1503" i="1"/>
  <c r="F1503" i="1"/>
  <c r="P1504" i="1" l="1"/>
  <c r="N1504" i="1"/>
  <c r="J1504" i="1"/>
  <c r="B1505" i="1" s="1"/>
  <c r="K1504" i="1"/>
  <c r="F1504" i="1"/>
  <c r="I1504" i="1"/>
  <c r="G1504" i="1"/>
  <c r="C1504" i="1"/>
  <c r="E1504" i="1"/>
  <c r="L1504" i="1"/>
  <c r="D1504" i="1"/>
  <c r="M1504" i="1"/>
  <c r="P1505" i="1" l="1"/>
  <c r="N1505" i="1"/>
  <c r="E1505" i="1"/>
  <c r="L1505" i="1"/>
  <c r="I1505" i="1"/>
  <c r="D1505" i="1"/>
  <c r="J1505" i="1"/>
  <c r="B1506" i="1" s="1"/>
  <c r="M1505" i="1"/>
  <c r="K1505" i="1"/>
  <c r="F1505" i="1"/>
  <c r="C1505" i="1"/>
  <c r="G1505" i="1"/>
  <c r="P1506" i="1" l="1"/>
  <c r="N1506" i="1"/>
  <c r="I1506" i="1"/>
  <c r="E1506" i="1"/>
  <c r="F1506" i="1"/>
  <c r="C1506" i="1"/>
  <c r="M1506" i="1"/>
  <c r="D1506" i="1"/>
  <c r="J1506" i="1"/>
  <c r="B1507" i="1" s="1"/>
  <c r="L1506" i="1"/>
  <c r="K1506" i="1"/>
  <c r="G1506" i="1"/>
  <c r="P1507" i="1" l="1"/>
  <c r="N1507" i="1"/>
  <c r="E1507" i="1"/>
  <c r="K1507" i="1"/>
  <c r="G1507" i="1"/>
  <c r="J1507" i="1"/>
  <c r="B1508" i="1" s="1"/>
  <c r="I1507" i="1"/>
  <c r="L1507" i="1"/>
  <c r="D1507" i="1"/>
  <c r="F1507" i="1"/>
  <c r="C1507" i="1"/>
  <c r="M1507" i="1"/>
  <c r="P1508" i="1" l="1"/>
  <c r="N1508" i="1"/>
  <c r="J1508" i="1"/>
  <c r="B1509" i="1" s="1"/>
  <c r="E1508" i="1"/>
  <c r="L1508" i="1"/>
  <c r="D1508" i="1"/>
  <c r="C1508" i="1"/>
  <c r="I1508" i="1"/>
  <c r="M1508" i="1"/>
  <c r="K1508" i="1"/>
  <c r="F1508" i="1"/>
  <c r="G1508" i="1"/>
  <c r="P1509" i="1" l="1"/>
  <c r="N1509" i="1"/>
  <c r="L1509" i="1"/>
  <c r="D1509" i="1"/>
  <c r="E1509" i="1"/>
  <c r="I1509" i="1"/>
  <c r="K1509" i="1"/>
  <c r="G1509" i="1"/>
  <c r="J1509" i="1"/>
  <c r="B1510" i="1" s="1"/>
  <c r="F1509" i="1"/>
  <c r="M1509" i="1"/>
  <c r="C1509" i="1"/>
  <c r="P1510" i="1" l="1"/>
  <c r="N1510" i="1"/>
  <c r="J1510" i="1"/>
  <c r="B1511" i="1" s="1"/>
  <c r="I1510" i="1"/>
  <c r="F1510" i="1"/>
  <c r="C1510" i="1"/>
  <c r="M1510" i="1"/>
  <c r="L1510" i="1"/>
  <c r="E1510" i="1"/>
  <c r="D1510" i="1"/>
  <c r="K1510" i="1"/>
  <c r="G1510" i="1"/>
  <c r="P1511" i="1" l="1"/>
  <c r="N1511" i="1"/>
  <c r="E1511" i="1"/>
  <c r="I1511" i="1"/>
  <c r="K1511" i="1"/>
  <c r="G1511" i="1"/>
  <c r="F1511" i="1"/>
  <c r="M1511" i="1"/>
  <c r="C1511" i="1"/>
  <c r="L1511" i="1"/>
  <c r="J1511" i="1"/>
  <c r="B1512" i="1" s="1"/>
  <c r="D1511" i="1"/>
  <c r="P1512" i="1" l="1"/>
  <c r="N1512" i="1"/>
  <c r="J1512" i="1"/>
  <c r="B1513" i="1" s="1"/>
  <c r="E1512" i="1"/>
  <c r="I1512" i="1"/>
  <c r="K1512" i="1"/>
  <c r="D1512" i="1"/>
  <c r="L1512" i="1"/>
  <c r="F1512" i="1"/>
  <c r="C1512" i="1"/>
  <c r="M1512" i="1"/>
  <c r="G1512" i="1"/>
  <c r="P1513" i="1" l="1"/>
  <c r="N1513" i="1"/>
  <c r="L1513" i="1"/>
  <c r="E1513" i="1"/>
  <c r="D1513" i="1"/>
  <c r="F1513" i="1"/>
  <c r="C1513" i="1"/>
  <c r="J1513" i="1"/>
  <c r="B1514" i="1" s="1"/>
  <c r="I1513" i="1"/>
  <c r="K1513" i="1"/>
  <c r="G1513" i="1"/>
  <c r="M1513" i="1"/>
  <c r="P1514" i="1" l="1"/>
  <c r="N1514" i="1"/>
  <c r="E1514" i="1"/>
  <c r="I1514" i="1"/>
  <c r="L1514" i="1"/>
  <c r="F1514" i="1"/>
  <c r="C1514" i="1"/>
  <c r="M1514" i="1"/>
  <c r="K1514" i="1"/>
  <c r="J1514" i="1"/>
  <c r="B1515" i="1" s="1"/>
  <c r="D1514" i="1"/>
  <c r="G1514" i="1"/>
  <c r="P1515" i="1" l="1"/>
  <c r="N1515" i="1"/>
  <c r="E1515" i="1"/>
  <c r="J1515" i="1"/>
  <c r="B1516" i="1" s="1"/>
  <c r="K1515" i="1"/>
  <c r="G1515" i="1"/>
  <c r="D1515" i="1"/>
  <c r="I1515" i="1"/>
  <c r="L1515" i="1"/>
  <c r="M1515" i="1"/>
  <c r="C1515" i="1"/>
  <c r="F1515" i="1"/>
  <c r="P1516" i="1" l="1"/>
  <c r="N1516" i="1"/>
  <c r="J1516" i="1"/>
  <c r="B1517" i="1" s="1"/>
  <c r="I1516" i="1"/>
  <c r="L1516" i="1"/>
  <c r="G1516" i="1"/>
  <c r="M1516" i="1"/>
  <c r="E1516" i="1"/>
  <c r="F1516" i="1"/>
  <c r="D1516" i="1"/>
  <c r="K1516" i="1"/>
  <c r="C1516" i="1"/>
  <c r="P1517" i="1" l="1"/>
  <c r="N1517" i="1"/>
  <c r="J1517" i="1"/>
  <c r="B1518" i="1" s="1"/>
  <c r="L1517" i="1"/>
  <c r="D1517" i="1"/>
  <c r="I1517" i="1"/>
  <c r="E1517" i="1"/>
  <c r="C1517" i="1"/>
  <c r="F1517" i="1"/>
  <c r="M1517" i="1"/>
  <c r="K1517" i="1"/>
  <c r="G1517" i="1"/>
  <c r="P1518" i="1" l="1"/>
  <c r="N1518" i="1"/>
  <c r="I1518" i="1"/>
  <c r="E1518" i="1"/>
  <c r="F1518" i="1"/>
  <c r="C1518" i="1"/>
  <c r="M1518" i="1"/>
  <c r="J1518" i="1"/>
  <c r="B1519" i="1" s="1"/>
  <c r="G1518" i="1"/>
  <c r="K1518" i="1"/>
  <c r="L1518" i="1"/>
  <c r="D1518" i="1"/>
  <c r="P1519" i="1" l="1"/>
  <c r="N1519" i="1"/>
  <c r="E1519" i="1"/>
  <c r="J1519" i="1"/>
  <c r="B1520" i="1" s="1"/>
  <c r="L1519" i="1"/>
  <c r="K1519" i="1"/>
  <c r="G1519" i="1"/>
  <c r="C1519" i="1"/>
  <c r="I1519" i="1"/>
  <c r="D1519" i="1"/>
  <c r="F1519" i="1"/>
  <c r="M1519" i="1"/>
  <c r="P1520" i="1" l="1"/>
  <c r="N1520" i="1"/>
  <c r="J1520" i="1"/>
  <c r="B1521" i="1" s="1"/>
  <c r="E1520" i="1"/>
  <c r="K1520" i="1"/>
  <c r="F1520" i="1"/>
  <c r="L1520" i="1"/>
  <c r="C1520" i="1"/>
  <c r="I1520" i="1"/>
  <c r="G1520" i="1"/>
  <c r="M1520" i="1"/>
  <c r="D1520" i="1"/>
  <c r="P1521" i="1" l="1"/>
  <c r="N1521" i="1"/>
  <c r="E1521" i="1"/>
  <c r="L1521" i="1"/>
  <c r="I1521" i="1"/>
  <c r="D1521" i="1"/>
  <c r="J1521" i="1"/>
  <c r="B1522" i="1" s="1"/>
  <c r="M1521" i="1"/>
  <c r="F1521" i="1"/>
  <c r="K1521" i="1"/>
  <c r="G1521" i="1"/>
  <c r="C1521" i="1"/>
  <c r="P1522" i="1" l="1"/>
  <c r="N1522" i="1"/>
  <c r="I1522" i="1"/>
  <c r="J1522" i="1"/>
  <c r="B1523" i="1" s="1"/>
  <c r="F1522" i="1"/>
  <c r="C1522" i="1"/>
  <c r="M1522" i="1"/>
  <c r="D1522" i="1"/>
  <c r="E1522" i="1"/>
  <c r="L1522" i="1"/>
  <c r="K1522" i="1"/>
  <c r="G1522" i="1"/>
  <c r="P1523" i="1" l="1"/>
  <c r="N1523" i="1"/>
  <c r="E1523" i="1"/>
  <c r="K1523" i="1"/>
  <c r="G1523" i="1"/>
  <c r="L1523" i="1"/>
  <c r="J1523" i="1"/>
  <c r="B1524" i="1" s="1"/>
  <c r="F1523" i="1"/>
  <c r="M1523" i="1"/>
  <c r="I1523" i="1"/>
  <c r="D1523" i="1"/>
  <c r="C1523" i="1"/>
  <c r="P1524" i="1" l="1"/>
  <c r="N1524" i="1"/>
  <c r="J1524" i="1"/>
  <c r="B1525" i="1" s="1"/>
  <c r="L1524" i="1"/>
  <c r="E1524" i="1"/>
  <c r="I1524" i="1"/>
  <c r="D1524" i="1"/>
  <c r="C1524" i="1"/>
  <c r="F1524" i="1"/>
  <c r="M1524" i="1"/>
  <c r="K1524" i="1"/>
  <c r="G1524" i="1"/>
  <c r="P1525" i="1" l="1"/>
  <c r="N1525" i="1"/>
  <c r="L1525" i="1"/>
  <c r="E1525" i="1"/>
  <c r="D1525" i="1"/>
  <c r="K1525" i="1"/>
  <c r="G1525" i="1"/>
  <c r="J1525" i="1"/>
  <c r="B1526" i="1" s="1"/>
  <c r="I1525" i="1"/>
  <c r="C1525" i="1"/>
  <c r="F1525" i="1"/>
  <c r="M1525" i="1"/>
  <c r="P1526" i="1" l="1"/>
  <c r="N1526" i="1"/>
  <c r="J1526" i="1"/>
  <c r="B1527" i="1" s="1"/>
  <c r="I1526" i="1"/>
  <c r="F1526" i="1"/>
  <c r="C1526" i="1"/>
  <c r="M1526" i="1"/>
  <c r="L1526" i="1"/>
  <c r="K1526" i="1"/>
  <c r="D1526" i="1"/>
  <c r="G1526" i="1"/>
  <c r="E1526" i="1"/>
  <c r="P1527" i="1" l="1"/>
  <c r="N1527" i="1"/>
  <c r="E1527" i="1"/>
  <c r="J1527" i="1"/>
  <c r="B1528" i="1" s="1"/>
  <c r="I1527" i="1"/>
  <c r="K1527" i="1"/>
  <c r="G1527" i="1"/>
  <c r="F1527" i="1"/>
  <c r="M1527" i="1"/>
  <c r="C1527" i="1"/>
  <c r="L1527" i="1"/>
  <c r="D1527" i="1"/>
  <c r="P1528" i="1" l="1"/>
  <c r="N1528" i="1"/>
  <c r="J1528" i="1"/>
  <c r="B1529" i="1" s="1"/>
  <c r="E1528" i="1"/>
  <c r="I1528" i="1"/>
  <c r="F1528" i="1"/>
  <c r="K1528" i="1"/>
  <c r="G1528" i="1"/>
  <c r="M1528" i="1"/>
  <c r="L1528" i="1"/>
  <c r="D1528" i="1"/>
  <c r="C1528" i="1"/>
  <c r="P1529" i="1" l="1"/>
  <c r="N1529" i="1"/>
  <c r="L1529" i="1"/>
  <c r="J1529" i="1"/>
  <c r="B1530" i="1" s="1"/>
  <c r="D1529" i="1"/>
  <c r="F1529" i="1"/>
  <c r="C1529" i="1"/>
  <c r="I1529" i="1"/>
  <c r="E1529" i="1"/>
  <c r="M1529" i="1"/>
  <c r="K1529" i="1"/>
  <c r="G1529" i="1"/>
  <c r="P1530" i="1" l="1"/>
  <c r="N1530" i="1"/>
  <c r="E1530" i="1"/>
  <c r="I1530" i="1"/>
  <c r="L1530" i="1"/>
  <c r="F1530" i="1"/>
  <c r="C1530" i="1"/>
  <c r="M1530" i="1"/>
  <c r="K1530" i="1"/>
  <c r="J1530" i="1"/>
  <c r="B1531" i="1" s="1"/>
  <c r="G1530" i="1"/>
  <c r="D1530" i="1"/>
  <c r="P1531" i="1" l="1"/>
  <c r="N1531" i="1"/>
  <c r="E1531" i="1"/>
  <c r="K1531" i="1"/>
  <c r="G1531" i="1"/>
  <c r="I1531" i="1"/>
  <c r="L1531" i="1"/>
  <c r="D1531" i="1"/>
  <c r="J1531" i="1"/>
  <c r="B1532" i="1" s="1"/>
  <c r="M1531" i="1"/>
  <c r="F1531" i="1"/>
  <c r="C1531" i="1"/>
  <c r="P1532" i="1" l="1"/>
  <c r="N1532" i="1"/>
  <c r="J1532" i="1"/>
  <c r="B1533" i="1" s="1"/>
  <c r="E1532" i="1"/>
  <c r="I1532" i="1"/>
  <c r="G1532" i="1"/>
  <c r="M1532" i="1"/>
  <c r="L1532" i="1"/>
  <c r="C1532" i="1"/>
  <c r="K1532" i="1"/>
  <c r="F1532" i="1"/>
  <c r="D1532" i="1"/>
  <c r="P1533" i="1" l="1"/>
  <c r="N1533" i="1"/>
  <c r="J1533" i="1"/>
  <c r="B1534" i="1" s="1"/>
  <c r="L1533" i="1"/>
  <c r="D1533" i="1"/>
  <c r="I1533" i="1"/>
  <c r="E1533" i="1"/>
  <c r="K1533" i="1"/>
  <c r="F1533" i="1"/>
  <c r="G1533" i="1"/>
  <c r="C1533" i="1"/>
  <c r="M1533" i="1"/>
  <c r="P1534" i="1" l="1"/>
  <c r="N1534" i="1"/>
  <c r="I1534" i="1"/>
  <c r="J1534" i="1"/>
  <c r="B1535" i="1" s="1"/>
  <c r="F1534" i="1"/>
  <c r="C1534" i="1"/>
  <c r="M1534" i="1"/>
  <c r="E1534" i="1"/>
  <c r="G1534" i="1"/>
  <c r="L1534" i="1"/>
  <c r="K1534" i="1"/>
  <c r="D1534" i="1"/>
  <c r="P1535" i="1" l="1"/>
  <c r="N1535" i="1"/>
  <c r="E1535" i="1"/>
  <c r="J1535" i="1"/>
  <c r="B1536" i="1" s="1"/>
  <c r="L1535" i="1"/>
  <c r="K1535" i="1"/>
  <c r="G1535" i="1"/>
  <c r="C1535" i="1"/>
  <c r="I1535" i="1"/>
  <c r="F1535" i="1"/>
  <c r="D1535" i="1"/>
  <c r="M1535" i="1"/>
  <c r="P1536" i="1" l="1"/>
  <c r="N1536" i="1"/>
  <c r="J1536" i="1"/>
  <c r="B1537" i="1" s="1"/>
  <c r="K1536" i="1"/>
  <c r="F1536" i="1"/>
  <c r="M1536" i="1"/>
  <c r="I1536" i="1"/>
  <c r="L1536" i="1"/>
  <c r="D1536" i="1"/>
  <c r="C1536" i="1"/>
  <c r="G1536" i="1"/>
  <c r="E1536" i="1"/>
  <c r="P1537" i="1" l="1"/>
  <c r="N1537" i="1"/>
  <c r="E1537" i="1"/>
  <c r="L1537" i="1"/>
  <c r="I1537" i="1"/>
  <c r="D1537" i="1"/>
  <c r="J1537" i="1"/>
  <c r="B1538" i="1" s="1"/>
  <c r="M1537" i="1"/>
  <c r="G1537" i="1"/>
  <c r="K1537" i="1"/>
  <c r="C1537" i="1"/>
  <c r="F1537" i="1"/>
  <c r="P1538" i="1" l="1"/>
  <c r="N1538" i="1"/>
  <c r="I1538" i="1"/>
  <c r="F1538" i="1"/>
  <c r="C1538" i="1"/>
  <c r="M1538" i="1"/>
  <c r="L1538" i="1"/>
  <c r="D1538" i="1"/>
  <c r="E1538" i="1"/>
  <c r="J1538" i="1"/>
  <c r="B1539" i="1" s="1"/>
  <c r="G1538" i="1"/>
  <c r="K1538" i="1"/>
  <c r="P1539" i="1" l="1"/>
  <c r="N1539" i="1"/>
  <c r="E1539" i="1"/>
  <c r="J1539" i="1"/>
  <c r="B1540" i="1" s="1"/>
  <c r="K1539" i="1"/>
  <c r="G1539" i="1"/>
  <c r="I1539" i="1"/>
  <c r="C1539" i="1"/>
  <c r="L1539" i="1"/>
  <c r="M1539" i="1"/>
  <c r="F1539" i="1"/>
  <c r="D1539" i="1"/>
  <c r="P1540" i="1" l="1"/>
  <c r="N1540" i="1"/>
  <c r="J1540" i="1"/>
  <c r="B1541" i="1" s="1"/>
  <c r="L1540" i="1"/>
  <c r="E1540" i="1"/>
  <c r="D1540" i="1"/>
  <c r="C1540" i="1"/>
  <c r="I1540" i="1"/>
  <c r="K1540" i="1"/>
  <c r="F1540" i="1"/>
  <c r="G1540" i="1"/>
  <c r="M1540" i="1"/>
  <c r="P1541" i="1" l="1"/>
  <c r="N1541" i="1"/>
  <c r="L1541" i="1"/>
  <c r="J1541" i="1"/>
  <c r="B1542" i="1" s="1"/>
  <c r="D1541" i="1"/>
  <c r="K1541" i="1"/>
  <c r="G1541" i="1"/>
  <c r="E1541" i="1"/>
  <c r="C1541" i="1"/>
  <c r="I1541" i="1"/>
  <c r="F1541" i="1"/>
  <c r="M1541" i="1"/>
  <c r="P1542" i="1" l="1"/>
  <c r="N1542" i="1"/>
  <c r="J1542" i="1"/>
  <c r="B1543" i="1" s="1"/>
  <c r="I1542" i="1"/>
  <c r="F1542" i="1"/>
  <c r="C1542" i="1"/>
  <c r="M1542" i="1"/>
  <c r="E1542" i="1"/>
  <c r="G1542" i="1"/>
  <c r="K1542" i="1"/>
  <c r="D1542" i="1"/>
  <c r="L1542" i="1"/>
  <c r="P1543" i="1" l="1"/>
  <c r="N1543" i="1"/>
  <c r="E1543" i="1"/>
  <c r="I1543" i="1"/>
  <c r="K1543" i="1"/>
  <c r="G1543" i="1"/>
  <c r="J1543" i="1"/>
  <c r="B1544" i="1" s="1"/>
  <c r="F1543" i="1"/>
  <c r="M1543" i="1"/>
  <c r="L1543" i="1"/>
  <c r="D1543" i="1"/>
  <c r="C1543" i="1"/>
  <c r="P1544" i="1" l="1"/>
  <c r="N1544" i="1"/>
  <c r="J1544" i="1"/>
  <c r="B1545" i="1" s="1"/>
  <c r="E1544" i="1"/>
  <c r="L1544" i="1"/>
  <c r="I1544" i="1"/>
  <c r="G1544" i="1"/>
  <c r="M1544" i="1"/>
  <c r="F1544" i="1"/>
  <c r="K1544" i="1"/>
  <c r="D1544" i="1"/>
  <c r="C1544" i="1"/>
  <c r="P1545" i="1" l="1"/>
  <c r="N1545" i="1"/>
  <c r="L1545" i="1"/>
  <c r="D1545" i="1"/>
  <c r="I1545" i="1"/>
  <c r="F1545" i="1"/>
  <c r="C1545" i="1"/>
  <c r="J1545" i="1"/>
  <c r="B1546" i="1" s="1"/>
  <c r="M1545" i="1"/>
  <c r="G1545" i="1"/>
  <c r="E1545" i="1"/>
  <c r="K1545" i="1"/>
  <c r="P1546" i="1" l="1"/>
  <c r="N1546" i="1"/>
  <c r="E1546" i="1"/>
  <c r="I1546" i="1"/>
  <c r="J1546" i="1"/>
  <c r="B1547" i="1" s="1"/>
  <c r="L1546" i="1"/>
  <c r="F1546" i="1"/>
  <c r="C1546" i="1"/>
  <c r="M1546" i="1"/>
  <c r="K1546" i="1"/>
  <c r="D1546" i="1"/>
  <c r="G1546" i="1"/>
  <c r="P1547" i="1" l="1"/>
  <c r="N1547" i="1"/>
  <c r="E1547" i="1"/>
  <c r="K1547" i="1"/>
  <c r="G1547" i="1"/>
  <c r="D1547" i="1"/>
  <c r="J1547" i="1"/>
  <c r="B1548" i="1" s="1"/>
  <c r="I1547" i="1"/>
  <c r="L1547" i="1"/>
  <c r="F1547" i="1"/>
  <c r="C1547" i="1"/>
  <c r="M1547" i="1"/>
  <c r="P1548" i="1" l="1"/>
  <c r="N1548" i="1"/>
  <c r="J1548" i="1"/>
  <c r="B1549" i="1" s="1"/>
  <c r="I1548" i="1"/>
  <c r="G1548" i="1"/>
  <c r="M1548" i="1"/>
  <c r="E1548" i="1"/>
  <c r="K1548" i="1"/>
  <c r="D1548" i="1"/>
  <c r="L1548" i="1"/>
  <c r="C1548" i="1"/>
  <c r="F1548" i="1"/>
  <c r="P1549" i="1" l="1"/>
  <c r="N1549" i="1"/>
  <c r="J1549" i="1"/>
  <c r="B1550" i="1" s="1"/>
  <c r="L1549" i="1"/>
  <c r="D1549" i="1"/>
  <c r="I1549" i="1"/>
  <c r="G1549" i="1"/>
  <c r="K1549" i="1"/>
  <c r="E1549" i="1"/>
  <c r="F1549" i="1"/>
  <c r="C1549" i="1"/>
  <c r="M1549" i="1"/>
  <c r="P1550" i="1" l="1"/>
  <c r="N1550" i="1"/>
  <c r="I1550" i="1"/>
  <c r="F1550" i="1"/>
  <c r="C1550" i="1"/>
  <c r="M1550" i="1"/>
  <c r="E1550" i="1"/>
  <c r="G1550" i="1"/>
  <c r="J1550" i="1"/>
  <c r="B1551" i="1" s="1"/>
  <c r="D1550" i="1"/>
  <c r="L1550" i="1"/>
  <c r="K1550" i="1"/>
  <c r="P1551" i="1" l="1"/>
  <c r="N1551" i="1"/>
  <c r="E1551" i="1"/>
  <c r="J1551" i="1"/>
  <c r="B1552" i="1" s="1"/>
  <c r="L1551" i="1"/>
  <c r="K1551" i="1"/>
  <c r="G1551" i="1"/>
  <c r="C1551" i="1"/>
  <c r="M1551" i="1"/>
  <c r="I1551" i="1"/>
  <c r="D1551" i="1"/>
  <c r="F1551" i="1"/>
  <c r="P1552" i="1" l="1"/>
  <c r="N1552" i="1"/>
  <c r="J1552" i="1"/>
  <c r="B1553" i="1" s="1"/>
  <c r="I1552" i="1"/>
  <c r="L1552" i="1"/>
  <c r="K1552" i="1"/>
  <c r="F1552" i="1"/>
  <c r="E1552" i="1"/>
  <c r="D1552" i="1"/>
  <c r="G1552" i="1"/>
  <c r="M1552" i="1"/>
  <c r="C1552" i="1"/>
  <c r="P1553" i="1" l="1"/>
  <c r="N1553" i="1"/>
  <c r="E1553" i="1"/>
  <c r="L1553" i="1"/>
  <c r="J1553" i="1"/>
  <c r="B1554" i="1" s="1"/>
  <c r="I1553" i="1"/>
  <c r="D1553" i="1"/>
  <c r="M1553" i="1"/>
  <c r="C1553" i="1"/>
  <c r="G1553" i="1"/>
  <c r="K1553" i="1"/>
  <c r="F1553" i="1"/>
  <c r="P1554" i="1" l="1"/>
  <c r="N1554" i="1"/>
  <c r="I1554" i="1"/>
  <c r="F1554" i="1"/>
  <c r="C1554" i="1"/>
  <c r="M1554" i="1"/>
  <c r="D1554" i="1"/>
  <c r="E1554" i="1"/>
  <c r="L1554" i="1"/>
  <c r="K1554" i="1"/>
  <c r="G1554" i="1"/>
  <c r="J1554" i="1"/>
  <c r="B1555" i="1" s="1"/>
  <c r="P1555" i="1" l="1"/>
  <c r="N1555" i="1"/>
  <c r="E1555" i="1"/>
  <c r="K1555" i="1"/>
  <c r="G1555" i="1"/>
  <c r="I1555" i="1"/>
  <c r="J1555" i="1"/>
  <c r="B1556" i="1" s="1"/>
  <c r="C1555" i="1"/>
  <c r="D1555" i="1"/>
  <c r="L1555" i="1"/>
  <c r="M1555" i="1"/>
  <c r="F1555" i="1"/>
  <c r="P1556" i="1" l="1"/>
  <c r="N1556" i="1"/>
  <c r="J1556" i="1"/>
  <c r="B1557" i="1" s="1"/>
  <c r="L1556" i="1"/>
  <c r="E1556" i="1"/>
  <c r="D1556" i="1"/>
  <c r="C1556" i="1"/>
  <c r="I1556" i="1"/>
  <c r="G1556" i="1"/>
  <c r="K1556" i="1"/>
  <c r="F1556" i="1"/>
  <c r="M1556" i="1"/>
  <c r="P1557" i="1" l="1"/>
  <c r="N1557" i="1"/>
  <c r="L1557" i="1"/>
  <c r="D1557" i="1"/>
  <c r="K1557" i="1"/>
  <c r="G1557" i="1"/>
  <c r="E1557" i="1"/>
  <c r="I1557" i="1"/>
  <c r="M1557" i="1"/>
  <c r="F1557" i="1"/>
  <c r="J1557" i="1"/>
  <c r="B1558" i="1" s="1"/>
  <c r="C1557" i="1"/>
  <c r="P1558" i="1" l="1"/>
  <c r="N1558" i="1"/>
  <c r="J1558" i="1"/>
  <c r="B1559" i="1" s="1"/>
  <c r="I1558" i="1"/>
  <c r="E1558" i="1"/>
  <c r="F1558" i="1"/>
  <c r="C1558" i="1"/>
  <c r="M1558" i="1"/>
  <c r="L1558" i="1"/>
  <c r="G1558" i="1"/>
  <c r="D1558" i="1"/>
  <c r="K1558" i="1"/>
  <c r="P1559" i="1" l="1"/>
  <c r="N1559" i="1"/>
  <c r="E1559" i="1"/>
  <c r="I1559" i="1"/>
  <c r="K1559" i="1"/>
  <c r="G1559" i="1"/>
  <c r="J1559" i="1"/>
  <c r="B1560" i="1" s="1"/>
  <c r="L1559" i="1"/>
  <c r="F1559" i="1"/>
  <c r="M1559" i="1"/>
  <c r="D1559" i="1"/>
  <c r="C1559" i="1"/>
  <c r="P1560" i="1" l="1"/>
  <c r="N1560" i="1"/>
  <c r="J1560" i="1"/>
  <c r="B1561" i="1" s="1"/>
  <c r="E1560" i="1"/>
  <c r="I1560" i="1"/>
  <c r="C1560" i="1"/>
  <c r="L1560" i="1"/>
  <c r="D1560" i="1"/>
  <c r="M1560" i="1"/>
  <c r="K1560" i="1"/>
  <c r="F1560" i="1"/>
  <c r="G1560" i="1"/>
  <c r="P1561" i="1" l="1"/>
  <c r="N1561" i="1"/>
  <c r="L1561" i="1"/>
  <c r="D1561" i="1"/>
  <c r="F1561" i="1"/>
  <c r="C1561" i="1"/>
  <c r="I1561" i="1"/>
  <c r="J1561" i="1"/>
  <c r="B1562" i="1" s="1"/>
  <c r="K1561" i="1"/>
  <c r="G1561" i="1"/>
  <c r="M1561" i="1"/>
  <c r="E1561" i="1"/>
  <c r="P1562" i="1" l="1"/>
  <c r="N1562" i="1"/>
  <c r="E1562" i="1"/>
  <c r="I1562" i="1"/>
  <c r="L1562" i="1"/>
  <c r="F1562" i="1"/>
  <c r="C1562" i="1"/>
  <c r="M1562" i="1"/>
  <c r="J1562" i="1"/>
  <c r="B1563" i="1" s="1"/>
  <c r="K1562" i="1"/>
  <c r="D1562" i="1"/>
  <c r="G1562" i="1"/>
  <c r="P1563" i="1" l="1"/>
  <c r="N1563" i="1"/>
  <c r="E1563" i="1"/>
  <c r="K1563" i="1"/>
  <c r="G1563" i="1"/>
  <c r="D1563" i="1"/>
  <c r="J1563" i="1"/>
  <c r="B1564" i="1" s="1"/>
  <c r="L1563" i="1"/>
  <c r="I1563" i="1"/>
  <c r="C1563" i="1"/>
  <c r="F1563" i="1"/>
  <c r="M1563" i="1"/>
  <c r="P1564" i="1" l="1"/>
  <c r="N1564" i="1"/>
  <c r="J1564" i="1"/>
  <c r="B1565" i="1" s="1"/>
  <c r="I1564" i="1"/>
  <c r="G1564" i="1"/>
  <c r="M1564" i="1"/>
  <c r="E1564" i="1"/>
  <c r="D1564" i="1"/>
  <c r="L1564" i="1"/>
  <c r="K1564" i="1"/>
  <c r="F1564" i="1"/>
  <c r="C1564" i="1"/>
  <c r="P1565" i="1" l="1"/>
  <c r="N1565" i="1"/>
  <c r="J1565" i="1"/>
  <c r="B1566" i="1" s="1"/>
  <c r="L1565" i="1"/>
  <c r="E1565" i="1"/>
  <c r="D1565" i="1"/>
  <c r="I1565" i="1"/>
  <c r="M1565" i="1"/>
  <c r="G1565" i="1"/>
  <c r="K1565" i="1"/>
  <c r="F1565" i="1"/>
  <c r="C1565" i="1"/>
  <c r="P1566" i="1" l="1"/>
  <c r="N1566" i="1"/>
  <c r="I1566" i="1"/>
  <c r="F1566" i="1"/>
  <c r="C1566" i="1"/>
  <c r="M1566" i="1"/>
  <c r="E1566" i="1"/>
  <c r="L1566" i="1"/>
  <c r="G1566" i="1"/>
  <c r="J1566" i="1"/>
  <c r="B1567" i="1" s="1"/>
  <c r="D1566" i="1"/>
  <c r="K1566" i="1"/>
  <c r="P1567" i="1" l="1"/>
  <c r="N1567" i="1"/>
  <c r="E1567" i="1"/>
  <c r="J1567" i="1"/>
  <c r="B1568" i="1" s="1"/>
  <c r="L1567" i="1"/>
  <c r="K1567" i="1"/>
  <c r="G1567" i="1"/>
  <c r="I1567" i="1"/>
  <c r="C1567" i="1"/>
  <c r="D1567" i="1"/>
  <c r="M1567" i="1"/>
  <c r="F1567" i="1"/>
  <c r="P1568" i="1" l="1"/>
  <c r="N1568" i="1"/>
  <c r="J1568" i="1"/>
  <c r="B1569" i="1" s="1"/>
  <c r="K1568" i="1"/>
  <c r="F1568" i="1"/>
  <c r="I1568" i="1"/>
  <c r="G1568" i="1"/>
  <c r="C1568" i="1"/>
  <c r="E1568" i="1"/>
  <c r="D1568" i="1"/>
  <c r="M1568" i="1"/>
  <c r="L1568" i="1"/>
  <c r="P1569" i="1" l="1"/>
  <c r="N1569" i="1"/>
  <c r="E1569" i="1"/>
  <c r="L1569" i="1"/>
  <c r="I1569" i="1"/>
  <c r="D1569" i="1"/>
  <c r="M1569" i="1"/>
  <c r="J1569" i="1"/>
  <c r="B1570" i="1" s="1"/>
  <c r="K1569" i="1"/>
  <c r="F1569" i="1"/>
  <c r="C1569" i="1"/>
  <c r="G1569" i="1"/>
  <c r="P1570" i="1" l="1"/>
  <c r="N1570" i="1"/>
  <c r="I1570" i="1"/>
  <c r="E1570" i="1"/>
  <c r="F1570" i="1"/>
  <c r="C1570" i="1"/>
  <c r="M1570" i="1"/>
  <c r="D1570" i="1"/>
  <c r="L1570" i="1"/>
  <c r="K1570" i="1"/>
  <c r="J1570" i="1"/>
  <c r="B1571" i="1" s="1"/>
  <c r="G1570" i="1"/>
  <c r="P1571" i="1" l="1"/>
  <c r="N1571" i="1"/>
  <c r="E1571" i="1"/>
  <c r="K1571" i="1"/>
  <c r="G1571" i="1"/>
  <c r="J1571" i="1"/>
  <c r="B1572" i="1" s="1"/>
  <c r="L1571" i="1"/>
  <c r="D1571" i="1"/>
  <c r="I1571" i="1"/>
  <c r="F1571" i="1"/>
  <c r="C1571" i="1"/>
  <c r="M1571" i="1"/>
  <c r="P1572" i="1" l="1"/>
  <c r="N1572" i="1"/>
  <c r="J1572" i="1"/>
  <c r="B1573" i="1" s="1"/>
  <c r="E1572" i="1"/>
  <c r="L1572" i="1"/>
  <c r="D1572" i="1"/>
  <c r="C1572" i="1"/>
  <c r="I1572" i="1"/>
  <c r="M1572" i="1"/>
  <c r="G1572" i="1"/>
  <c r="K1572" i="1"/>
  <c r="F1572" i="1"/>
  <c r="P1573" i="1" l="1"/>
  <c r="N1573" i="1"/>
  <c r="L1573" i="1"/>
  <c r="D1573" i="1"/>
  <c r="I1573" i="1"/>
  <c r="K1573" i="1"/>
  <c r="G1573" i="1"/>
  <c r="E1573" i="1"/>
  <c r="J1573" i="1"/>
  <c r="B1574" i="1" s="1"/>
  <c r="F1573" i="1"/>
  <c r="M1573" i="1"/>
  <c r="C1573" i="1"/>
  <c r="P1574" i="1" l="1"/>
  <c r="N1574" i="1"/>
  <c r="J1574" i="1"/>
  <c r="B1575" i="1" s="1"/>
  <c r="I1574" i="1"/>
  <c r="F1574" i="1"/>
  <c r="C1574" i="1"/>
  <c r="M1574" i="1"/>
  <c r="L1574" i="1"/>
  <c r="E1574" i="1"/>
  <c r="D1574" i="1"/>
  <c r="K1574" i="1"/>
  <c r="G1574" i="1"/>
  <c r="P1575" i="1" l="1"/>
  <c r="N1575" i="1"/>
  <c r="E1575" i="1"/>
  <c r="I1575" i="1"/>
  <c r="K1575" i="1"/>
  <c r="G1575" i="1"/>
  <c r="J1575" i="1"/>
  <c r="B1576" i="1" s="1"/>
  <c r="F1575" i="1"/>
  <c r="M1575" i="1"/>
  <c r="C1575" i="1"/>
  <c r="L1575" i="1"/>
  <c r="D1575" i="1"/>
  <c r="P1576" i="1" l="1"/>
  <c r="N1576" i="1"/>
  <c r="J1576" i="1"/>
  <c r="B1577" i="1" s="1"/>
  <c r="E1576" i="1"/>
  <c r="I1576" i="1"/>
  <c r="K1576" i="1"/>
  <c r="D1576" i="1"/>
  <c r="F1576" i="1"/>
  <c r="C1576" i="1"/>
  <c r="L1576" i="1"/>
  <c r="M1576" i="1"/>
  <c r="G1576" i="1"/>
  <c r="P1577" i="1" l="1"/>
  <c r="N1577" i="1"/>
  <c r="L1577" i="1"/>
  <c r="E1577" i="1"/>
  <c r="D1577" i="1"/>
  <c r="F1577" i="1"/>
  <c r="C1577" i="1"/>
  <c r="J1577" i="1"/>
  <c r="B1578" i="1" s="1"/>
  <c r="K1577" i="1"/>
  <c r="G1577" i="1"/>
  <c r="I1577" i="1"/>
  <c r="M1577" i="1"/>
  <c r="P1578" i="1" l="1"/>
  <c r="N1578" i="1"/>
  <c r="E1578" i="1"/>
  <c r="I1578" i="1"/>
  <c r="L1578" i="1"/>
  <c r="F1578" i="1"/>
  <c r="C1578" i="1"/>
  <c r="M1578" i="1"/>
  <c r="J1578" i="1"/>
  <c r="B1579" i="1" s="1"/>
  <c r="K1578" i="1"/>
  <c r="D1578" i="1"/>
  <c r="G1578" i="1"/>
  <c r="P1579" i="1" l="1"/>
  <c r="N1579" i="1"/>
  <c r="E1579" i="1"/>
  <c r="J1579" i="1"/>
  <c r="B1580" i="1" s="1"/>
  <c r="K1579" i="1"/>
  <c r="G1579" i="1"/>
  <c r="D1579" i="1"/>
  <c r="I1579" i="1"/>
  <c r="M1579" i="1"/>
  <c r="C1579" i="1"/>
  <c r="L1579" i="1"/>
  <c r="F1579" i="1"/>
  <c r="P1580" i="1" l="1"/>
  <c r="N1580" i="1"/>
  <c r="J1580" i="1"/>
  <c r="B1581" i="1" s="1"/>
  <c r="I1580" i="1"/>
  <c r="L1580" i="1"/>
  <c r="G1580" i="1"/>
  <c r="M1580" i="1"/>
  <c r="F1580" i="1"/>
  <c r="E1580" i="1"/>
  <c r="K1580" i="1"/>
  <c r="C1580" i="1"/>
  <c r="D1580" i="1"/>
  <c r="P1581" i="1" l="1"/>
  <c r="N1581" i="1"/>
  <c r="J1581" i="1"/>
  <c r="B1582" i="1" s="1"/>
  <c r="L1581" i="1"/>
  <c r="D1581" i="1"/>
  <c r="E1581" i="1"/>
  <c r="I1581" i="1"/>
  <c r="C1581" i="1"/>
  <c r="M1581" i="1"/>
  <c r="F1581" i="1"/>
  <c r="K1581" i="1"/>
  <c r="G1581" i="1"/>
  <c r="P1582" i="1" l="1"/>
  <c r="N1582" i="1"/>
  <c r="I1582" i="1"/>
  <c r="E1582" i="1"/>
  <c r="F1582" i="1"/>
  <c r="C1582" i="1"/>
  <c r="M1582" i="1"/>
  <c r="G1582" i="1"/>
  <c r="J1582" i="1"/>
  <c r="B1583" i="1" s="1"/>
  <c r="L1582" i="1"/>
  <c r="K1582" i="1"/>
  <c r="D1582" i="1"/>
  <c r="P1583" i="1" l="1"/>
  <c r="N1583" i="1"/>
  <c r="E1583" i="1"/>
  <c r="J1583" i="1"/>
  <c r="B1584" i="1" s="1"/>
  <c r="L1583" i="1"/>
  <c r="K1583" i="1"/>
  <c r="G1583" i="1"/>
  <c r="C1583" i="1"/>
  <c r="I1583" i="1"/>
  <c r="D1583" i="1"/>
  <c r="F1583" i="1"/>
  <c r="M1583" i="1"/>
  <c r="P1584" i="1" l="1"/>
  <c r="N1584" i="1"/>
  <c r="J1584" i="1"/>
  <c r="B1585" i="1" s="1"/>
  <c r="E1584" i="1"/>
  <c r="K1584" i="1"/>
  <c r="F1584" i="1"/>
  <c r="I1584" i="1"/>
  <c r="L1584" i="1"/>
  <c r="C1584" i="1"/>
  <c r="D1584" i="1"/>
  <c r="M1584" i="1"/>
  <c r="G1584" i="1"/>
  <c r="P1585" i="1" l="1"/>
  <c r="N1585" i="1"/>
  <c r="E1585" i="1"/>
  <c r="L1585" i="1"/>
  <c r="I1585" i="1"/>
  <c r="D1585" i="1"/>
  <c r="M1585" i="1"/>
  <c r="J1585" i="1"/>
  <c r="B1586" i="1" s="1"/>
  <c r="F1585" i="1"/>
  <c r="K1585" i="1"/>
  <c r="G1585" i="1"/>
  <c r="C1585" i="1"/>
  <c r="P1586" i="1" l="1"/>
  <c r="N1586" i="1"/>
  <c r="I1586" i="1"/>
  <c r="J1586" i="1"/>
  <c r="B1587" i="1" s="1"/>
  <c r="F1586" i="1"/>
  <c r="C1586" i="1"/>
  <c r="M1586" i="1"/>
  <c r="D1586" i="1"/>
  <c r="E1586" i="1"/>
  <c r="L1586" i="1"/>
  <c r="K1586" i="1"/>
  <c r="G1586" i="1"/>
  <c r="P1587" i="1" l="1"/>
  <c r="N1587" i="1"/>
  <c r="E1587" i="1"/>
  <c r="K1587" i="1"/>
  <c r="G1587" i="1"/>
  <c r="L1587" i="1"/>
  <c r="I1587" i="1"/>
  <c r="F1587" i="1"/>
  <c r="M1587" i="1"/>
  <c r="J1587" i="1"/>
  <c r="B1588" i="1" s="1"/>
  <c r="D1587" i="1"/>
  <c r="C1587" i="1"/>
  <c r="P1588" i="1" l="1"/>
  <c r="N1588" i="1"/>
  <c r="J1588" i="1"/>
  <c r="B1589" i="1" s="1"/>
  <c r="L1588" i="1"/>
  <c r="I1588" i="1"/>
  <c r="D1588" i="1"/>
  <c r="C1588" i="1"/>
  <c r="E1588" i="1"/>
  <c r="F1588" i="1"/>
  <c r="M1588" i="1"/>
  <c r="K1588" i="1"/>
  <c r="G1588" i="1"/>
  <c r="P1589" i="1" l="1"/>
  <c r="N1589" i="1"/>
  <c r="L1589" i="1"/>
  <c r="E1589" i="1"/>
  <c r="D1589" i="1"/>
  <c r="K1589" i="1"/>
  <c r="G1589" i="1"/>
  <c r="I1589" i="1"/>
  <c r="J1589" i="1"/>
  <c r="B1590" i="1" s="1"/>
  <c r="C1589" i="1"/>
  <c r="F1589" i="1"/>
  <c r="M1589" i="1"/>
  <c r="P1590" i="1" l="1"/>
  <c r="N1590" i="1"/>
  <c r="J1590" i="1"/>
  <c r="B1591" i="1" s="1"/>
  <c r="I1590" i="1"/>
  <c r="F1590" i="1"/>
  <c r="C1590" i="1"/>
  <c r="M1590" i="1"/>
  <c r="E1590" i="1"/>
  <c r="K1590" i="1"/>
  <c r="D1590" i="1"/>
  <c r="L1590" i="1"/>
  <c r="G1590" i="1"/>
  <c r="P1591" i="1" l="1"/>
  <c r="N1591" i="1"/>
  <c r="E1591" i="1"/>
  <c r="J1591" i="1"/>
  <c r="B1592" i="1" s="1"/>
  <c r="I1591" i="1"/>
  <c r="K1591" i="1"/>
  <c r="G1591" i="1"/>
  <c r="F1591" i="1"/>
  <c r="M1591" i="1"/>
  <c r="L1591" i="1"/>
  <c r="C1591" i="1"/>
  <c r="D1591" i="1"/>
  <c r="P1592" i="1" l="1"/>
  <c r="N1592" i="1"/>
  <c r="J1592" i="1"/>
  <c r="B1593" i="1" s="1"/>
  <c r="E1592" i="1"/>
  <c r="F1592" i="1"/>
  <c r="K1592" i="1"/>
  <c r="G1592" i="1"/>
  <c r="I1592" i="1"/>
  <c r="D1592" i="1"/>
  <c r="C1592" i="1"/>
  <c r="L1592" i="1"/>
  <c r="M1592" i="1"/>
  <c r="P1593" i="1" l="1"/>
  <c r="N1593" i="1"/>
  <c r="L1593" i="1"/>
  <c r="J1593" i="1"/>
  <c r="B1594" i="1" s="1"/>
  <c r="D1593" i="1"/>
  <c r="F1593" i="1"/>
  <c r="C1593" i="1"/>
  <c r="M1593" i="1"/>
  <c r="I1593" i="1"/>
  <c r="E1593" i="1"/>
  <c r="K1593" i="1"/>
  <c r="G1593" i="1"/>
  <c r="P1594" i="1" l="1"/>
  <c r="N1594" i="1"/>
  <c r="E1594" i="1"/>
  <c r="I1594" i="1"/>
  <c r="L1594" i="1"/>
  <c r="F1594" i="1"/>
  <c r="C1594" i="1"/>
  <c r="M1594" i="1"/>
  <c r="J1594" i="1"/>
  <c r="B1595" i="1" s="1"/>
  <c r="K1594" i="1"/>
  <c r="G1594" i="1"/>
  <c r="D1594" i="1"/>
  <c r="P1595" i="1" l="1"/>
  <c r="N1595" i="1"/>
  <c r="E1595" i="1"/>
  <c r="K1595" i="1"/>
  <c r="G1595" i="1"/>
  <c r="I1595" i="1"/>
  <c r="L1595" i="1"/>
  <c r="D1595" i="1"/>
  <c r="J1595" i="1"/>
  <c r="B1596" i="1" s="1"/>
  <c r="M1595" i="1"/>
  <c r="F1595" i="1"/>
  <c r="C1595" i="1"/>
  <c r="P1596" i="1" l="1"/>
  <c r="N1596" i="1"/>
  <c r="J1596" i="1"/>
  <c r="B1597" i="1" s="1"/>
  <c r="E1596" i="1"/>
  <c r="I1596" i="1"/>
  <c r="G1596" i="1"/>
  <c r="M1596" i="1"/>
  <c r="L1596" i="1"/>
  <c r="C1596" i="1"/>
  <c r="F1596" i="1"/>
  <c r="K1596" i="1"/>
  <c r="D1596" i="1"/>
  <c r="P1597" i="1" l="1"/>
  <c r="N1597" i="1"/>
  <c r="J1597" i="1"/>
  <c r="B1598" i="1" s="1"/>
  <c r="L1597" i="1"/>
  <c r="D1597" i="1"/>
  <c r="E1597" i="1"/>
  <c r="I1597" i="1"/>
  <c r="K1597" i="1"/>
  <c r="F1597" i="1"/>
  <c r="G1597" i="1"/>
  <c r="C1597" i="1"/>
  <c r="M1597" i="1"/>
  <c r="P1598" i="1" l="1"/>
  <c r="N1598" i="1"/>
  <c r="I1598" i="1"/>
  <c r="J1598" i="1"/>
  <c r="B1599" i="1" s="1"/>
  <c r="F1598" i="1"/>
  <c r="C1598" i="1"/>
  <c r="M1598" i="1"/>
  <c r="G1598" i="1"/>
  <c r="E1598" i="1"/>
  <c r="L1598" i="1"/>
  <c r="K1598" i="1"/>
  <c r="D1598" i="1"/>
  <c r="P1599" i="1" l="1"/>
  <c r="N1599" i="1"/>
  <c r="E1599" i="1"/>
  <c r="J1599" i="1"/>
  <c r="B1600" i="1" s="1"/>
  <c r="L1599" i="1"/>
  <c r="K1599" i="1"/>
  <c r="G1599" i="1"/>
  <c r="C1599" i="1"/>
  <c r="F1599" i="1"/>
  <c r="D1599" i="1"/>
  <c r="I1599" i="1"/>
  <c r="M1599" i="1"/>
  <c r="P1600" i="1" l="1"/>
  <c r="N1600" i="1"/>
  <c r="J1600" i="1"/>
  <c r="B1601" i="1" s="1"/>
  <c r="E1600" i="1"/>
  <c r="K1600" i="1"/>
  <c r="F1600" i="1"/>
  <c r="I1600" i="1"/>
  <c r="L1600" i="1"/>
  <c r="M1600" i="1"/>
  <c r="D1600" i="1"/>
  <c r="C1600" i="1"/>
  <c r="G1600" i="1"/>
  <c r="P1601" i="1" l="1"/>
  <c r="N1601" i="1"/>
  <c r="E1601" i="1"/>
  <c r="L1601" i="1"/>
  <c r="I1601" i="1"/>
  <c r="D1601" i="1"/>
  <c r="M1601" i="1"/>
  <c r="J1601" i="1"/>
  <c r="B1602" i="1" s="1"/>
  <c r="G1601" i="1"/>
  <c r="F1601" i="1"/>
  <c r="K1601" i="1"/>
  <c r="C1601" i="1"/>
  <c r="P1602" i="1" l="1"/>
  <c r="N1602" i="1"/>
  <c r="I1602" i="1"/>
  <c r="F1602" i="1"/>
  <c r="C1602" i="1"/>
  <c r="M1602" i="1"/>
  <c r="L1602" i="1"/>
  <c r="D1602" i="1"/>
  <c r="J1602" i="1"/>
  <c r="B1603" i="1" s="1"/>
  <c r="E1602" i="1"/>
  <c r="G1602" i="1"/>
  <c r="K1602" i="1"/>
  <c r="P1603" i="1" l="1"/>
  <c r="N1603" i="1"/>
  <c r="E1603" i="1"/>
  <c r="J1603" i="1"/>
  <c r="B1604" i="1" s="1"/>
  <c r="K1603" i="1"/>
  <c r="G1603" i="1"/>
  <c r="I1603" i="1"/>
  <c r="C1603" i="1"/>
  <c r="M1603" i="1"/>
  <c r="L1603" i="1"/>
  <c r="D1603" i="1"/>
  <c r="F1603" i="1"/>
  <c r="P1604" i="1" l="1"/>
  <c r="N1604" i="1"/>
  <c r="J1604" i="1"/>
  <c r="B1605" i="1" s="1"/>
  <c r="L1604" i="1"/>
  <c r="D1604" i="1"/>
  <c r="C1604" i="1"/>
  <c r="E1604" i="1"/>
  <c r="I1604" i="1"/>
  <c r="K1604" i="1"/>
  <c r="F1604" i="1"/>
  <c r="G1604" i="1"/>
  <c r="M1604" i="1"/>
  <c r="P1605" i="1" l="1"/>
  <c r="N1605" i="1"/>
  <c r="L1605" i="1"/>
  <c r="J1605" i="1"/>
  <c r="B1606" i="1" s="1"/>
  <c r="D1605" i="1"/>
  <c r="K1605" i="1"/>
  <c r="G1605" i="1"/>
  <c r="I1605" i="1"/>
  <c r="C1605" i="1"/>
  <c r="M1605" i="1"/>
  <c r="E1605" i="1"/>
  <c r="F1605" i="1"/>
  <c r="P1606" i="1" l="1"/>
  <c r="N1606" i="1"/>
  <c r="J1606" i="1"/>
  <c r="B1607" i="1" s="1"/>
  <c r="I1606" i="1"/>
  <c r="F1606" i="1"/>
  <c r="C1606" i="1"/>
  <c r="M1606" i="1"/>
  <c r="E1606" i="1"/>
  <c r="G1606" i="1"/>
  <c r="K1606" i="1"/>
  <c r="L1606" i="1"/>
  <c r="D1606" i="1"/>
  <c r="P1607" i="1" l="1"/>
  <c r="N1607" i="1"/>
  <c r="E1607" i="1"/>
  <c r="I1607" i="1"/>
  <c r="K1607" i="1"/>
  <c r="G1607" i="1"/>
  <c r="F1607" i="1"/>
  <c r="M1607" i="1"/>
  <c r="J1607" i="1"/>
  <c r="B1608" i="1" s="1"/>
  <c r="L1607" i="1"/>
  <c r="D1607" i="1"/>
  <c r="C1607" i="1"/>
  <c r="P1608" i="1" l="1"/>
  <c r="N1608" i="1"/>
  <c r="J1608" i="1"/>
  <c r="B1609" i="1" s="1"/>
  <c r="E1608" i="1"/>
  <c r="L1608" i="1"/>
  <c r="I1608" i="1"/>
  <c r="G1608" i="1"/>
  <c r="M1608" i="1"/>
  <c r="F1608" i="1"/>
  <c r="K1608" i="1"/>
  <c r="D1608" i="1"/>
  <c r="C1608" i="1"/>
  <c r="P1609" i="1" l="1"/>
  <c r="N1609" i="1"/>
  <c r="L1609" i="1"/>
  <c r="D1609" i="1"/>
  <c r="J1609" i="1"/>
  <c r="B1610" i="1" s="1"/>
  <c r="I1609" i="1"/>
  <c r="F1609" i="1"/>
  <c r="C1609" i="1"/>
  <c r="E1609" i="1"/>
  <c r="G1609" i="1"/>
  <c r="M1609" i="1"/>
  <c r="K1609" i="1"/>
  <c r="P1610" i="1" l="1"/>
  <c r="N1610" i="1"/>
  <c r="E1610" i="1"/>
  <c r="I1610" i="1"/>
  <c r="J1610" i="1"/>
  <c r="B1611" i="1" s="1"/>
  <c r="L1610" i="1"/>
  <c r="F1610" i="1"/>
  <c r="C1610" i="1"/>
  <c r="M1610" i="1"/>
  <c r="K1610" i="1"/>
  <c r="G1610" i="1"/>
  <c r="D1610" i="1"/>
  <c r="P1611" i="1" l="1"/>
  <c r="N1611" i="1"/>
  <c r="E1611" i="1"/>
  <c r="K1611" i="1"/>
  <c r="G1611" i="1"/>
  <c r="D1611" i="1"/>
  <c r="I1611" i="1"/>
  <c r="L1611" i="1"/>
  <c r="F1611" i="1"/>
  <c r="C1611" i="1"/>
  <c r="J1611" i="1"/>
  <c r="B1612" i="1" s="1"/>
  <c r="M1611" i="1"/>
  <c r="P1612" i="1" l="1"/>
  <c r="N1612" i="1"/>
  <c r="J1612" i="1"/>
  <c r="B1613" i="1" s="1"/>
  <c r="I1612" i="1"/>
  <c r="G1612" i="1"/>
  <c r="M1612" i="1"/>
  <c r="K1612" i="1"/>
  <c r="L1612" i="1"/>
  <c r="D1612" i="1"/>
  <c r="C1612" i="1"/>
  <c r="E1612" i="1"/>
  <c r="F1612" i="1"/>
  <c r="P1613" i="1" l="1"/>
  <c r="N1613" i="1"/>
  <c r="J1613" i="1"/>
  <c r="B1614" i="1" s="1"/>
  <c r="L1613" i="1"/>
  <c r="D1613" i="1"/>
  <c r="E1613" i="1"/>
  <c r="G1613" i="1"/>
  <c r="I1613" i="1"/>
  <c r="K1613" i="1"/>
  <c r="M1613" i="1"/>
  <c r="F1613" i="1"/>
  <c r="C1613" i="1"/>
  <c r="P1614" i="1" l="1"/>
  <c r="N1614" i="1"/>
  <c r="I1614" i="1"/>
  <c r="F1614" i="1"/>
  <c r="C1614" i="1"/>
  <c r="M1614" i="1"/>
  <c r="G1614" i="1"/>
  <c r="E1614" i="1"/>
  <c r="J1614" i="1"/>
  <c r="B1615" i="1" s="1"/>
  <c r="D1614" i="1"/>
  <c r="L1614" i="1"/>
  <c r="K1614" i="1"/>
  <c r="P1615" i="1" l="1"/>
  <c r="N1615" i="1"/>
  <c r="E1615" i="1"/>
  <c r="J1615" i="1"/>
  <c r="B1616" i="1" s="1"/>
  <c r="L1615" i="1"/>
  <c r="K1615" i="1"/>
  <c r="G1615" i="1"/>
  <c r="C1615" i="1"/>
  <c r="I1615" i="1"/>
  <c r="M1615" i="1"/>
  <c r="F1615" i="1"/>
  <c r="D1615" i="1"/>
  <c r="P1616" i="1" l="1"/>
  <c r="N1616" i="1"/>
  <c r="J1616" i="1"/>
  <c r="B1617" i="1" s="1"/>
  <c r="E1616" i="1"/>
  <c r="I1616" i="1"/>
  <c r="L1616" i="1"/>
  <c r="K1616" i="1"/>
  <c r="F1616" i="1"/>
  <c r="D1616" i="1"/>
  <c r="M1616" i="1"/>
  <c r="G1616" i="1"/>
  <c r="C1616" i="1"/>
  <c r="P1617" i="1" l="1"/>
  <c r="N1617" i="1"/>
  <c r="E1617" i="1"/>
  <c r="L1617" i="1"/>
  <c r="J1617" i="1"/>
  <c r="B1618" i="1" s="1"/>
  <c r="I1617" i="1"/>
  <c r="D1617" i="1"/>
  <c r="M1617" i="1"/>
  <c r="C1617" i="1"/>
  <c r="K1617" i="1"/>
  <c r="G1617" i="1"/>
  <c r="F1617" i="1"/>
  <c r="P1618" i="1" l="1"/>
  <c r="N1618" i="1"/>
  <c r="I1618" i="1"/>
  <c r="F1618" i="1"/>
  <c r="C1618" i="1"/>
  <c r="M1618" i="1"/>
  <c r="D1618" i="1"/>
  <c r="J1618" i="1"/>
  <c r="B1619" i="1" s="1"/>
  <c r="K1618" i="1"/>
  <c r="G1618" i="1"/>
  <c r="L1618" i="1"/>
  <c r="E1618" i="1"/>
  <c r="P1619" i="1" l="1"/>
  <c r="N1619" i="1"/>
  <c r="E1619" i="1"/>
  <c r="K1619" i="1"/>
  <c r="G1619" i="1"/>
  <c r="J1619" i="1"/>
  <c r="B1620" i="1" s="1"/>
  <c r="I1619" i="1"/>
  <c r="L1619" i="1"/>
  <c r="D1619" i="1"/>
  <c r="C1619" i="1"/>
  <c r="M1619" i="1"/>
  <c r="F1619" i="1"/>
  <c r="P1620" i="1" l="1"/>
  <c r="N1620" i="1"/>
  <c r="J1620" i="1"/>
  <c r="B1621" i="1" s="1"/>
  <c r="L1620" i="1"/>
  <c r="D1620" i="1"/>
  <c r="C1620" i="1"/>
  <c r="E1620" i="1"/>
  <c r="G1620" i="1"/>
  <c r="I1620" i="1"/>
  <c r="K1620" i="1"/>
  <c r="F1620" i="1"/>
  <c r="M1620" i="1"/>
  <c r="P1621" i="1" l="1"/>
  <c r="N1621" i="1"/>
  <c r="L1621" i="1"/>
  <c r="D1621" i="1"/>
  <c r="K1621" i="1"/>
  <c r="G1621" i="1"/>
  <c r="J1621" i="1"/>
  <c r="B1622" i="1" s="1"/>
  <c r="I1621" i="1"/>
  <c r="M1621" i="1"/>
  <c r="E1621" i="1"/>
  <c r="F1621" i="1"/>
  <c r="C1621" i="1"/>
  <c r="P1622" i="1" l="1"/>
  <c r="M48" i="1" s="1"/>
  <c r="N1622" i="1"/>
  <c r="I44" i="1" s="1"/>
  <c r="I1622" i="1"/>
  <c r="E1622" i="1"/>
  <c r="J1622" i="1"/>
  <c r="M1622" i="1"/>
  <c r="F1622" i="1"/>
  <c r="I21" i="1" s="1"/>
  <c r="L1622" i="1"/>
  <c r="S18" i="1" s="1"/>
  <c r="S32" i="1" s="1"/>
  <c r="G1622" i="1"/>
  <c r="K1622" i="1"/>
  <c r="D1622" i="1"/>
  <c r="C1622" i="1"/>
  <c r="E35" i="1"/>
  <c r="E36" i="1"/>
  <c r="S44" i="1" l="1"/>
  <c r="I45" i="1"/>
  <c r="E29" i="1"/>
  <c r="E33" i="1"/>
  <c r="S25" i="1" s="1"/>
  <c r="E34" i="1"/>
  <c r="E30" i="1" s="1"/>
  <c r="S27" i="1" l="1"/>
  <c r="R35" i="1" s="1"/>
  <c r="N45" i="1"/>
  <c r="N31" i="1"/>
  <c r="N36" i="1" s="1"/>
  <c r="N37" i="1" s="1"/>
  <c r="N44" i="1" l="1"/>
  <c r="S45" i="1"/>
  <c r="R48" i="1"/>
  <c r="S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Philip Bullock</author>
    <author>Maria</author>
    <author>Vertex42</author>
  </authors>
  <commentList>
    <comment ref="D5" authorId="0" shapeId="0" xr:uid="{00000000-0006-0000-0200-000002000000}">
      <text>
        <r>
          <rPr>
            <b/>
            <sz val="8"/>
            <color indexed="81"/>
            <rFont val="Tahoma"/>
            <family val="2"/>
          </rPr>
          <t>Loan Amount:</t>
        </r>
        <r>
          <rPr>
            <sz val="8"/>
            <color indexed="81"/>
            <rFont val="Tahoma"/>
            <family val="2"/>
          </rPr>
          <t xml:space="preserve">
This is the amount that you have borrowed, not the sale price of the home. If you enter the current balance of your mortgage, make sure you adjust the Term Length to be the amount of years (or months/12) you have left on your mortgage.</t>
        </r>
      </text>
    </comment>
    <comment ref="H5" authorId="0" shapeId="0" xr:uid="{00000000-0006-0000-0200-000003000000}">
      <text>
        <r>
          <rPr>
            <b/>
            <sz val="8"/>
            <color indexed="81"/>
            <rFont val="Tahoma"/>
            <family val="2"/>
          </rPr>
          <t>Balance Due at Year ...</t>
        </r>
        <r>
          <rPr>
            <sz val="8"/>
            <color indexed="81"/>
            <rFont val="Tahoma"/>
            <family val="2"/>
          </rPr>
          <t xml:space="preserve">
Useful if you are selling your house after a number of years, or just want to know what the balance due is after a certain number of years.
</t>
        </r>
      </text>
    </comment>
    <comment ref="M5" authorId="1" shapeId="0" xr:uid="{74ECDEAF-8BC3-44CC-8F97-2B1FB91F9FFD}">
      <text>
        <r>
          <rPr>
            <b/>
            <sz val="9"/>
            <color indexed="81"/>
            <rFont val="Tahoma"/>
            <family val="2"/>
          </rPr>
          <t xml:space="preserve">Nightly Rental Rate:
</t>
        </r>
        <r>
          <rPr>
            <sz val="9"/>
            <color indexed="81"/>
            <rFont val="Tahoma"/>
            <family val="2"/>
          </rPr>
          <t>The rate at which you would rent out your vacation home.</t>
        </r>
      </text>
    </comment>
    <comment ref="D7" authorId="0" shapeId="0" xr:uid="{00000000-0006-0000-0200-000006000000}">
      <text>
        <r>
          <rPr>
            <b/>
            <sz val="8"/>
            <color indexed="81"/>
            <rFont val="Tahoma"/>
            <family val="2"/>
          </rPr>
          <t>Annual Interest Rate:</t>
        </r>
        <r>
          <rPr>
            <sz val="8"/>
            <color indexed="81"/>
            <rFont val="Tahoma"/>
            <family val="2"/>
          </rPr>
          <t xml:space="preserve">
This is the </t>
        </r>
        <r>
          <rPr>
            <b/>
            <sz val="8"/>
            <color indexed="81"/>
            <rFont val="Tahoma"/>
            <family val="2"/>
          </rPr>
          <t xml:space="preserve">rate quoted by the lender.  </t>
        </r>
        <r>
          <rPr>
            <sz val="8"/>
            <color indexed="81"/>
            <rFont val="Tahoma"/>
            <family val="2"/>
          </rPr>
          <t xml:space="preserve">US mortgages are usually quoted based on a </t>
        </r>
        <r>
          <rPr>
            <b/>
            <sz val="8"/>
            <color indexed="81"/>
            <rFont val="Tahoma"/>
            <family val="2"/>
          </rPr>
          <t>monthly compound</t>
        </r>
        <r>
          <rPr>
            <sz val="8"/>
            <color indexed="81"/>
            <rFont val="Tahoma"/>
            <family val="2"/>
          </rPr>
          <t xml:space="preserve"> period. Canadian mortgages are usually quoted based on a </t>
        </r>
        <r>
          <rPr>
            <b/>
            <sz val="8"/>
            <color indexed="81"/>
            <rFont val="Tahoma"/>
            <family val="2"/>
          </rPr>
          <t>semi-annual</t>
        </r>
        <r>
          <rPr>
            <sz val="8"/>
            <color indexed="81"/>
            <rFont val="Tahoma"/>
            <family val="2"/>
          </rPr>
          <t xml:space="preserve"> compound period.
Note that this value is NOT the same as "APR".</t>
        </r>
        <r>
          <rPr>
            <sz val="8"/>
            <color indexed="81"/>
            <rFont val="Tahoma"/>
            <family val="2"/>
          </rPr>
          <t xml:space="preserve">
</t>
        </r>
      </text>
    </comment>
    <comment ref="D8" authorId="2" shapeId="0" xr:uid="{00000000-0006-0000-0200-000008000000}">
      <text>
        <r>
          <rPr>
            <b/>
            <sz val="8"/>
            <color indexed="81"/>
            <rFont val="Tahoma"/>
            <family val="2"/>
          </rPr>
          <t>Term (Amortization Period)</t>
        </r>
        <r>
          <rPr>
            <sz val="8"/>
            <color indexed="81"/>
            <rFont val="Tahoma"/>
            <family val="2"/>
          </rPr>
          <t xml:space="preserve">
The total number of years it will take to pay off the mortgage. Typical values: 30, 25, 20, 15
OR, enter the number of years you have LEFT on your loan. You can enter 10 years + 3 months by entering "=10+3/12"</t>
        </r>
      </text>
    </comment>
    <comment ref="D11" authorId="2" shapeId="0" xr:uid="{00000000-0006-0000-0200-000009000000}">
      <text>
        <r>
          <rPr>
            <b/>
            <sz val="8"/>
            <color indexed="81"/>
            <rFont val="Tahoma"/>
            <family val="2"/>
          </rPr>
          <t>First Payment Date</t>
        </r>
        <r>
          <rPr>
            <sz val="8"/>
            <color indexed="81"/>
            <rFont val="Tahoma"/>
            <family val="2"/>
          </rPr>
          <t xml:space="preserve">
</t>
        </r>
        <r>
          <rPr>
            <sz val="8"/>
            <color indexed="81"/>
            <rFont val="Tahoma"/>
            <family val="2"/>
          </rPr>
          <t xml:space="preserve">Assumes that the first payment date is at the </t>
        </r>
        <r>
          <rPr>
            <b/>
            <sz val="8"/>
            <color indexed="81"/>
            <rFont val="Tahoma"/>
            <family val="2"/>
          </rPr>
          <t xml:space="preserve">end </t>
        </r>
        <r>
          <rPr>
            <sz val="8"/>
            <color indexed="81"/>
            <rFont val="Tahoma"/>
            <family val="2"/>
          </rPr>
          <t>of the first period.</t>
        </r>
      </text>
    </comment>
    <comment ref="D12" authorId="0" shapeId="0" xr:uid="{00000000-0006-0000-0200-00000A000000}">
      <text>
        <r>
          <rPr>
            <b/>
            <sz val="8"/>
            <color indexed="81"/>
            <rFont val="Tahoma"/>
            <family val="2"/>
          </rPr>
          <t>Compound Period:</t>
        </r>
        <r>
          <rPr>
            <sz val="8"/>
            <color indexed="81"/>
            <rFont val="Tahoma"/>
            <family val="2"/>
          </rPr>
          <t xml:space="preserve">
The number of times per year that the </t>
        </r>
        <r>
          <rPr>
            <b/>
            <sz val="8"/>
            <color indexed="81"/>
            <rFont val="Tahoma"/>
            <family val="2"/>
          </rPr>
          <t>quoted annual interest rate</t>
        </r>
        <r>
          <rPr>
            <sz val="8"/>
            <color indexed="81"/>
            <rFont val="Tahoma"/>
            <family val="2"/>
          </rPr>
          <t xml:space="preserve"> is compounded.
</t>
        </r>
        <r>
          <rPr>
            <b/>
            <sz val="8"/>
            <color indexed="81"/>
            <rFont val="Tahoma"/>
            <family val="2"/>
          </rPr>
          <t>Monthly:</t>
        </r>
        <r>
          <rPr>
            <sz val="8"/>
            <color indexed="81"/>
            <rFont val="Tahoma"/>
            <family val="2"/>
          </rPr>
          <t xml:space="preserve"> 12 times per year (for </t>
        </r>
        <r>
          <rPr>
            <b/>
            <sz val="8"/>
            <color indexed="81"/>
            <rFont val="Tahoma"/>
            <family val="2"/>
          </rPr>
          <t>US Mortgages</t>
        </r>
        <r>
          <rPr>
            <sz val="8"/>
            <color indexed="81"/>
            <rFont val="Tahoma"/>
            <family val="2"/>
          </rPr>
          <t xml:space="preserve">)
</t>
        </r>
        <r>
          <rPr>
            <b/>
            <sz val="8"/>
            <color indexed="81"/>
            <rFont val="Tahoma"/>
            <family val="2"/>
          </rPr>
          <t>Semi-Annually</t>
        </r>
        <r>
          <rPr>
            <sz val="8"/>
            <color indexed="81"/>
            <rFont val="Tahoma"/>
            <family val="2"/>
          </rPr>
          <t xml:space="preserve">: 2 times per year (for </t>
        </r>
        <r>
          <rPr>
            <b/>
            <sz val="8"/>
            <color indexed="81"/>
            <rFont val="Tahoma"/>
            <family val="2"/>
          </rPr>
          <t>Canadian Mortgages</t>
        </r>
        <r>
          <rPr>
            <sz val="8"/>
            <color indexed="81"/>
            <rFont val="Tahoma"/>
            <family val="2"/>
          </rPr>
          <t xml:space="preserve">)
</t>
        </r>
        <r>
          <rPr>
            <b/>
            <sz val="8"/>
            <color indexed="81"/>
            <rFont val="Tahoma"/>
            <family val="2"/>
          </rPr>
          <t>NOTE:</t>
        </r>
        <r>
          <rPr>
            <sz val="8"/>
            <color indexed="81"/>
            <rFont val="Tahoma"/>
            <family val="2"/>
          </rPr>
          <t xml:space="preserve"> This calculator does not work for all types of mortgages and loans. The compound period is limited to </t>
        </r>
        <r>
          <rPr>
            <i/>
            <sz val="8"/>
            <color indexed="81"/>
            <rFont val="Tahoma"/>
            <family val="2"/>
          </rPr>
          <t>monthly</t>
        </r>
        <r>
          <rPr>
            <sz val="8"/>
            <color indexed="81"/>
            <rFont val="Tahoma"/>
            <family val="2"/>
          </rPr>
          <t xml:space="preserve"> and </t>
        </r>
        <r>
          <rPr>
            <i/>
            <sz val="8"/>
            <color indexed="81"/>
            <rFont val="Tahoma"/>
            <family val="2"/>
          </rPr>
          <t>semi-annually</t>
        </r>
        <r>
          <rPr>
            <sz val="8"/>
            <color indexed="81"/>
            <rFont val="Tahoma"/>
            <family val="2"/>
          </rPr>
          <t xml:space="preserve"> so that the user does not mistakenly choose a combination of compound period and payment frequency that would result in negative amortization. For example, a so-called "simple interest mortgage" uses a daily compounding period, BUT the interest is accrued in a separate account to avoid negative amortization and that is not how this spreadsheet is set up (you would need to use our "Simple Interest Loan" calculator, instead).</t>
        </r>
      </text>
    </comment>
    <comment ref="D13" authorId="0" shapeId="0" xr:uid="{00000000-0006-0000-0200-00000B000000}">
      <text>
        <r>
          <rPr>
            <b/>
            <sz val="8"/>
            <color indexed="81"/>
            <rFont val="Tahoma"/>
            <family val="2"/>
          </rPr>
          <t>Payment Frequency:</t>
        </r>
        <r>
          <rPr>
            <sz val="8"/>
            <color indexed="81"/>
            <rFont val="Tahoma"/>
            <family val="2"/>
          </rPr>
          <t xml:space="preserve">
This is used to determine the number of </t>
        </r>
        <r>
          <rPr>
            <b/>
            <sz val="8"/>
            <color indexed="81"/>
            <rFont val="Tahoma"/>
            <family val="2"/>
          </rPr>
          <t>payments per year</t>
        </r>
        <r>
          <rPr>
            <sz val="8"/>
            <color indexed="81"/>
            <rFont val="Tahoma"/>
            <family val="2"/>
          </rPr>
          <t xml:space="preserve">.
Monthly: 12 times per year
Semi-Monthly: 24 times per year (2 times per month)
Bi-Weekly: 26 times per year (once every two weeks)
Weekly: 52 times per year (once a week)
Acc (Accelerated) Bi-Weekly: 26 times per year, </t>
        </r>
        <r>
          <rPr>
            <sz val="8"/>
            <color indexed="81"/>
            <rFont val="Tahoma"/>
            <family val="2"/>
          </rPr>
          <t>including a predefined extra payment. An Accelerated Bi-Weekly payment is 1/2 the normal Monthly payment.</t>
        </r>
        <r>
          <rPr>
            <sz val="8"/>
            <color indexed="81"/>
            <rFont val="Tahoma"/>
            <family val="2"/>
          </rPr>
          <t xml:space="preserve">
Acc (Accelerated) Weekly: 52 times per yea</t>
        </r>
        <r>
          <rPr>
            <sz val="8"/>
            <color indexed="81"/>
            <rFont val="Tahoma"/>
            <family val="2"/>
          </rPr>
          <t xml:space="preserve">r, including a predefined extra payment. An Accelerated Weekly payment is </t>
        </r>
        <r>
          <rPr>
            <sz val="8"/>
            <color indexed="81"/>
            <rFont val="Tahoma"/>
            <family val="2"/>
          </rPr>
          <t xml:space="preserve">1/4 the normal Monthly payment.
</t>
        </r>
        <r>
          <rPr>
            <b/>
            <sz val="8"/>
            <color indexed="81"/>
            <rFont val="Tahoma"/>
            <family val="2"/>
          </rPr>
          <t>Accelerated Bi-Weekly / Weekly</t>
        </r>
        <r>
          <rPr>
            <sz val="8"/>
            <color indexed="81"/>
            <rFont val="Tahoma"/>
            <family val="2"/>
          </rPr>
          <t xml:space="preserve">: Typical accelerated bi-weekly payment plans are basically just a way of making extra payments convenient. The effect is that over the course of a year, your total </t>
        </r>
        <r>
          <rPr>
            <b/>
            <sz val="8"/>
            <color indexed="81"/>
            <rFont val="Tahoma"/>
            <family val="2"/>
          </rPr>
          <t>extra payments</t>
        </r>
        <r>
          <rPr>
            <sz val="8"/>
            <color indexed="81"/>
            <rFont val="Tahoma"/>
            <family val="2"/>
          </rPr>
          <t xml:space="preserve"> end up equaling one normal monthly payment.</t>
        </r>
      </text>
    </comment>
    <comment ref="D14" authorId="3" shapeId="0" xr:uid="{00000000-0006-0000-0200-00000C000000}">
      <text>
        <r>
          <rPr>
            <b/>
            <sz val="8"/>
            <color indexed="81"/>
            <rFont val="Tahoma"/>
            <family val="2"/>
          </rPr>
          <t>Payment:</t>
        </r>
        <r>
          <rPr>
            <sz val="8"/>
            <color indexed="81"/>
            <rFont val="Tahoma"/>
            <family val="2"/>
          </rPr>
          <t xml:space="preserve">
This is the regular </t>
        </r>
        <r>
          <rPr>
            <b/>
            <sz val="8"/>
            <color indexed="81"/>
            <rFont val="Tahoma"/>
            <family val="2"/>
          </rPr>
          <t>principal+interest</t>
        </r>
        <r>
          <rPr>
            <sz val="8"/>
            <color indexed="81"/>
            <rFont val="Tahoma"/>
            <family val="2"/>
          </rPr>
          <t xml:space="preserve"> payment due each pay period. For variable rate mortgages, it is the payment for the initial fixed-rate portion of the ARM. This </t>
        </r>
        <r>
          <rPr>
            <b/>
            <sz val="8"/>
            <color indexed="81"/>
            <rFont val="Tahoma"/>
            <family val="2"/>
          </rPr>
          <t>does not include extra payments</t>
        </r>
        <r>
          <rPr>
            <sz val="8"/>
            <color indexed="81"/>
            <rFont val="Tahoma"/>
            <family val="2"/>
          </rPr>
          <t>, unless the "Acc Bi-Weekly" or "Acc Weekly" option is chosen for the Payment Frequency. In that case, see the comments in the Payment Frequency and Extra Payment fields.</t>
        </r>
      </text>
    </comment>
    <comment ref="H16" authorId="0" shapeId="0" xr:uid="{00000000-0006-0000-0200-00000D000000}">
      <text>
        <r>
          <rPr>
            <sz val="8"/>
            <color indexed="81"/>
            <rFont val="Tahoma"/>
            <family val="2"/>
          </rPr>
          <t>In a 5-year ARM (Ajustable Rate Mortgage), the initial interest rate remains fixed for the first 5 years. After that, the rate is subject to adjustments, depending upon market conditions.
ARM loans are often used when planning to sell the house after a number of years. 3, 5, 7, and 10-year ARMs are the most common.</t>
        </r>
      </text>
    </comment>
    <comment ref="R16" authorId="0" shapeId="0" xr:uid="{00000000-0006-0000-0200-00000E000000}">
      <text>
        <r>
          <rPr>
            <b/>
            <sz val="8"/>
            <color indexed="81"/>
            <rFont val="Tahoma"/>
            <family val="2"/>
          </rPr>
          <t>Tax Bracket:</t>
        </r>
        <r>
          <rPr>
            <sz val="8"/>
            <color indexed="81"/>
            <rFont val="Tahoma"/>
            <family val="2"/>
          </rPr>
          <t xml:space="preserve">
In some cases, the interest paid on a mortgage is tax deductible. If it is NOT, enter a 0% in the tax bracket to represent no tax returned.</t>
        </r>
      </text>
    </comment>
    <comment ref="H17" authorId="0" shapeId="0" xr:uid="{00000000-0006-0000-0200-00000F000000}">
      <text>
        <r>
          <rPr>
            <b/>
            <sz val="8"/>
            <color indexed="81"/>
            <rFont val="Tahoma"/>
            <family val="2"/>
          </rPr>
          <t>Interest Rate Cap:</t>
        </r>
        <r>
          <rPr>
            <sz val="8"/>
            <color indexed="81"/>
            <rFont val="Tahoma"/>
            <family val="2"/>
          </rPr>
          <t xml:space="preserve">
A variable rate mortgage usually has a "cap" which specifies the maximum rate that you can be charged over the life of the plan.</t>
        </r>
      </text>
    </comment>
    <comment ref="R17" authorId="0" shapeId="0" xr:uid="{00000000-0006-0000-0200-000010000000}">
      <text>
        <r>
          <rPr>
            <b/>
            <sz val="8"/>
            <color indexed="81"/>
            <rFont val="Tahoma"/>
            <family val="2"/>
          </rPr>
          <t>Effective Annual Interest Rate:</t>
        </r>
        <r>
          <rPr>
            <sz val="8"/>
            <color indexed="81"/>
            <rFont val="Tahoma"/>
            <family val="2"/>
          </rPr>
          <t xml:space="preserve">
</t>
        </r>
        <r>
          <rPr>
            <b/>
            <sz val="8"/>
            <color indexed="81"/>
            <rFont val="Tahoma"/>
            <family val="2"/>
          </rPr>
          <t xml:space="preserve">Only applies to fixed-rate mortgages </t>
        </r>
        <r>
          <rPr>
            <sz val="8"/>
            <color indexed="81"/>
            <rFont val="Tahoma"/>
            <family val="2"/>
          </rPr>
          <t>(or the starting interest rate on an adjustable rate mortgage). I</t>
        </r>
        <r>
          <rPr>
            <sz val="8"/>
            <color indexed="81"/>
            <rFont val="Tahoma"/>
            <family val="2"/>
          </rPr>
          <t>f you can deduct the interest paid on your home mortgage from your taxes, then one way to look at this benefit is by calculating the "</t>
        </r>
        <r>
          <rPr>
            <sz val="8"/>
            <color indexed="81"/>
            <rFont val="Tahoma"/>
            <family val="2"/>
          </rPr>
          <t>effective annual interest rate</t>
        </r>
        <r>
          <rPr>
            <sz val="8"/>
            <color indexed="81"/>
            <rFont val="Tahoma"/>
            <family val="2"/>
          </rPr>
          <t>". Note that you still must pay the normal amount of interest, but when making comparisons to other loans and investments, you should consider the tax deduction if it applies.</t>
        </r>
      </text>
    </comment>
    <comment ref="H18" authorId="0" shapeId="0" xr:uid="{00000000-0006-0000-0200-000011000000}">
      <text>
        <r>
          <rPr>
            <b/>
            <sz val="8"/>
            <color indexed="81"/>
            <rFont val="Tahoma"/>
            <family val="2"/>
          </rPr>
          <t>Interest Rate Minimum:</t>
        </r>
        <r>
          <rPr>
            <sz val="8"/>
            <color indexed="81"/>
            <rFont val="Tahoma"/>
            <family val="2"/>
          </rPr>
          <t xml:space="preserve">
In reality, the interest rate will probably not go below 4%, and certainly won't be negative, so if the market is such that the interest rates are decreasing, you can enter a negative estimated adjustment, and the interest rate minimum will place a lower limit on the rate so that the interest rate cannot go below the minimum.</t>
        </r>
      </text>
    </comment>
    <comment ref="R18" authorId="0" shapeId="0" xr:uid="{00000000-0006-0000-0200-000012000000}">
      <text>
        <r>
          <rPr>
            <b/>
            <sz val="8"/>
            <color indexed="81"/>
            <rFont val="Tahoma"/>
            <family val="2"/>
          </rPr>
          <t>Total Returned:</t>
        </r>
        <r>
          <rPr>
            <sz val="8"/>
            <color indexed="81"/>
            <rFont val="Tahoma"/>
            <family val="2"/>
          </rPr>
          <t xml:space="preserve">
The total amount of tax returned due to the home mortgage interest deduction. Note that the amount indicated in the Tax Returned column is NOT actually returned that month.</t>
        </r>
        <r>
          <rPr>
            <b/>
            <sz val="8"/>
            <color indexed="81"/>
            <rFont val="Tahoma"/>
            <family val="2"/>
          </rPr>
          <t xml:space="preserve"> You must wait for your yearly tax return to see the benefit.</t>
        </r>
      </text>
    </comment>
    <comment ref="D19" authorId="2" shapeId="0" xr:uid="{00000000-0006-0000-0200-000013000000}">
      <text>
        <r>
          <rPr>
            <b/>
            <sz val="8"/>
            <color indexed="81"/>
            <rFont val="Tahoma"/>
            <family val="2"/>
          </rPr>
          <t xml:space="preserve">Estimated Property Tax: 
</t>
        </r>
        <r>
          <rPr>
            <sz val="8"/>
            <color indexed="81"/>
            <rFont val="Tahoma"/>
            <family val="2"/>
          </rPr>
          <t>(Real estate taxes) Annual property taxes are often based on a percentage of the property value. The average is around 1.8%, but you should call your Tax Collector's office in the city where you plan to buy the home for more information.</t>
        </r>
      </text>
    </comment>
    <comment ref="H19" authorId="0" shapeId="0" xr:uid="{00000000-0006-0000-0200-000014000000}">
      <text>
        <r>
          <rPr>
            <b/>
            <sz val="8"/>
            <color indexed="81"/>
            <rFont val="Tahoma"/>
            <family val="2"/>
          </rPr>
          <t>Periods Between Adjustments:</t>
        </r>
        <r>
          <rPr>
            <sz val="8"/>
            <color indexed="81"/>
            <rFont val="Tahoma"/>
            <family val="2"/>
          </rPr>
          <t xml:space="preserve">
The number of periods between each interest rate adjustment. The common adjustment period is 12 months, meaning that the rate will be adjusted once a year.</t>
        </r>
      </text>
    </comment>
    <comment ref="D20" authorId="2" shapeId="0" xr:uid="{00000000-0006-0000-0200-000015000000}">
      <text>
        <r>
          <rPr>
            <b/>
            <sz val="8"/>
            <color indexed="81"/>
            <rFont val="Tahoma"/>
            <family val="2"/>
          </rPr>
          <t xml:space="preserve">Estimated Yearly Homeowners (Property) Insurance: </t>
        </r>
        <r>
          <rPr>
            <sz val="8"/>
            <color indexed="81"/>
            <rFont val="Tahoma"/>
            <family val="2"/>
          </rPr>
          <t xml:space="preserve">
This type of insurance is meant to cover the dwelling, personal property, personal liability, etc. (depending on your specific policy). The annual cost of homeowner's insurance is often estimated as a percentage of the property value. The default is 0.4%, but you can change the formula if you need to.</t>
        </r>
      </text>
    </comment>
    <comment ref="H20" authorId="0" shapeId="0" xr:uid="{00000000-0006-0000-0200-000016000000}">
      <text>
        <r>
          <rPr>
            <b/>
            <sz val="8"/>
            <color indexed="81"/>
            <rFont val="Tahoma"/>
            <family val="2"/>
          </rPr>
          <t>Estimated Adjustment:</t>
        </r>
        <r>
          <rPr>
            <sz val="8"/>
            <color indexed="81"/>
            <rFont val="Tahoma"/>
            <family val="2"/>
          </rPr>
          <t xml:space="preserve">
The amount that you think the interest rate will rise (positive) or fall (negative) each time it is adjusted. This amount is added to the interest rate at the beginning of each adjustment period.</t>
        </r>
      </text>
    </comment>
    <comment ref="D21" authorId="2" shapeId="0" xr:uid="{00000000-0006-0000-0200-000017000000}">
      <text>
        <r>
          <rPr>
            <b/>
            <sz val="8"/>
            <color indexed="81"/>
            <rFont val="Tahoma"/>
            <family val="2"/>
          </rPr>
          <t>Private Mortgage Insurance (PMI)</t>
        </r>
        <r>
          <rPr>
            <sz val="8"/>
            <color indexed="81"/>
            <rFont val="Tahoma"/>
            <family val="2"/>
          </rPr>
          <t xml:space="preserve"> 
Many lenders require PMI when down payments are less than 20 percent of the purchase price, or in other words a Loan-to-Value ratio of more than 80%. PMI will largely depend on the Loan-to-Value ratio, the type of mortgage, and the size of the loan, but can also include other factors. Typical values may range from $40 to $175. Check with your lending institution for the actual monthly PMI.</t>
        </r>
      </text>
    </comment>
    <comment ref="H21" authorId="0" shapeId="0" xr:uid="{00000000-0006-0000-0200-000018000000}">
      <text>
        <r>
          <rPr>
            <b/>
            <sz val="8"/>
            <color indexed="81"/>
            <rFont val="Tahoma"/>
            <family val="2"/>
          </rPr>
          <t>Highest Monthly Payment:</t>
        </r>
        <r>
          <rPr>
            <sz val="8"/>
            <color indexed="81"/>
            <rFont val="Tahoma"/>
            <family val="2"/>
          </rPr>
          <t xml:space="preserve">
This field tells you what the highest monthly payment </t>
        </r>
        <r>
          <rPr>
            <b/>
            <i/>
            <sz val="8"/>
            <color indexed="81"/>
            <rFont val="Tahoma"/>
            <family val="2"/>
          </rPr>
          <t>not counting extra payments</t>
        </r>
        <r>
          <rPr>
            <sz val="8"/>
            <color indexed="81"/>
            <rFont val="Tahoma"/>
            <family val="2"/>
          </rPr>
          <t xml:space="preserve"> is over the course of the loan, based on the inputs you provided about how you expect the rate to change over time.</t>
        </r>
      </text>
    </comment>
    <comment ref="D22" authorId="3" shapeId="0" xr:uid="{00000000-0006-0000-0200-000019000000}">
      <text>
        <r>
          <rPr>
            <b/>
            <sz val="8"/>
            <color indexed="81"/>
            <rFont val="Tahoma"/>
            <family val="2"/>
          </rPr>
          <t>Estimated PITI Payment:</t>
        </r>
        <r>
          <rPr>
            <sz val="8"/>
            <color indexed="81"/>
            <rFont val="Tahoma"/>
            <family val="2"/>
          </rPr>
          <t xml:space="preserve">
This is the estimated mortgage payment that includes </t>
        </r>
        <r>
          <rPr>
            <b/>
            <sz val="8"/>
            <color indexed="81"/>
            <rFont val="Tahoma"/>
            <family val="2"/>
          </rPr>
          <t>Principal</t>
        </r>
        <r>
          <rPr>
            <sz val="8"/>
            <color indexed="81"/>
            <rFont val="Tahoma"/>
            <family val="2"/>
          </rPr>
          <t xml:space="preserve"> (P), </t>
        </r>
        <r>
          <rPr>
            <b/>
            <sz val="8"/>
            <color indexed="81"/>
            <rFont val="Tahoma"/>
            <family val="2"/>
          </rPr>
          <t>Interest</t>
        </r>
        <r>
          <rPr>
            <sz val="8"/>
            <color indexed="81"/>
            <rFont val="Tahoma"/>
            <family val="2"/>
          </rPr>
          <t xml:space="preserve"> (I), </t>
        </r>
        <r>
          <rPr>
            <b/>
            <sz val="8"/>
            <color indexed="81"/>
            <rFont val="Tahoma"/>
            <family val="2"/>
          </rPr>
          <t>Taxes</t>
        </r>
        <r>
          <rPr>
            <sz val="8"/>
            <color indexed="81"/>
            <rFont val="Tahoma"/>
            <family val="2"/>
          </rPr>
          <t xml:space="preserve"> (T), and </t>
        </r>
        <r>
          <rPr>
            <b/>
            <sz val="8"/>
            <color indexed="81"/>
            <rFont val="Tahoma"/>
            <family val="2"/>
          </rPr>
          <t>Insurance</t>
        </r>
        <r>
          <rPr>
            <sz val="8"/>
            <color indexed="81"/>
            <rFont val="Tahoma"/>
            <family val="2"/>
          </rPr>
          <t xml:space="preserve"> (I). It doesn't include extra payments unless you've chosen one of the accelerated payment frequency options.</t>
        </r>
      </text>
    </comment>
    <comment ref="D25" authorId="0" shapeId="0" xr:uid="{00000000-0006-0000-0200-00001A000000}">
      <text>
        <r>
          <rPr>
            <b/>
            <sz val="8"/>
            <color indexed="81"/>
            <rFont val="Tahoma"/>
            <family val="2"/>
          </rPr>
          <t>Extra Payment</t>
        </r>
        <r>
          <rPr>
            <sz val="8"/>
            <color indexed="81"/>
            <rFont val="Tahoma"/>
            <family val="2"/>
          </rPr>
          <t xml:space="preserve">:
To make regularly scheduled prepayments on the principal, enter the value in this field, and the payment interval in the next field.
</t>
        </r>
        <r>
          <rPr>
            <b/>
            <sz val="8"/>
            <color indexed="81"/>
            <rFont val="Tahoma"/>
            <family val="2"/>
          </rPr>
          <t>Accelerated Bi-Weekly Payments</t>
        </r>
        <r>
          <rPr>
            <sz val="8"/>
            <color indexed="81"/>
            <rFont val="Tahoma"/>
            <family val="2"/>
          </rPr>
          <t>: Typical bi-weekly payment plans are basically just ways of making extra payments convenient. The amount paid is usually one half of the normal monthly payment. If you choose the "Acc Bi-Weekly" option from the Payment Frequency field, then this calculation is done for you. You can also estimate the effect of accelerated bi-weekly payments by setting the Payment Frequency to Monthly, choosing an Extra Payment Interval period of 1, and making the Extra Payment amount equal to the Payment/12.</t>
        </r>
      </text>
    </comment>
    <comment ref="H25" authorId="0" shapeId="0" xr:uid="{00000000-0006-0000-0200-00001B000000}">
      <text>
        <r>
          <rPr>
            <b/>
            <sz val="8"/>
            <color indexed="81"/>
            <rFont val="Tahoma"/>
            <family val="2"/>
          </rPr>
          <t>Total Payments:</t>
        </r>
        <r>
          <rPr>
            <sz val="8"/>
            <color indexed="81"/>
            <rFont val="Tahoma"/>
            <family val="2"/>
          </rPr>
          <t xml:space="preserve">
If you don't make any extra payments, this will be the total amount, including interest, paid over the life of the loan (the full amortization period).</t>
        </r>
      </text>
    </comment>
    <comment ref="D26" authorId="0" shapeId="0" xr:uid="{00000000-0006-0000-0200-00001C000000}">
      <text>
        <r>
          <rPr>
            <b/>
            <sz val="8"/>
            <color indexed="81"/>
            <rFont val="Tahoma"/>
            <family val="2"/>
          </rPr>
          <t>Payment Interval:</t>
        </r>
        <r>
          <rPr>
            <sz val="8"/>
            <color indexed="81"/>
            <rFont val="Tahoma"/>
            <family val="2"/>
          </rPr>
          <t xml:space="preserve">
Specifies that the Extra Payment amount will be made every </t>
        </r>
        <r>
          <rPr>
            <i/>
            <sz val="8"/>
            <color indexed="81"/>
            <rFont val="Tahoma"/>
            <family val="2"/>
          </rPr>
          <t>N</t>
        </r>
        <r>
          <rPr>
            <sz val="8"/>
            <color indexed="81"/>
            <rFont val="Tahoma"/>
            <family val="2"/>
          </rPr>
          <t xml:space="preserve"> payments. For example, if the Payment Frequency is Monthly, enter 1 to make the extra payment every month, or 2 to make the extra payment every 2 months, or 12 to make the extra payment at the end of each year, etc.
</t>
        </r>
      </text>
    </comment>
    <comment ref="H26" authorId="0" shapeId="0" xr:uid="{00000000-0006-0000-0200-00001D000000}">
      <text>
        <r>
          <rPr>
            <b/>
            <sz val="8"/>
            <color indexed="81"/>
            <rFont val="Tahoma"/>
            <family val="2"/>
          </rPr>
          <t>Total Interest:</t>
        </r>
        <r>
          <rPr>
            <sz val="8"/>
            <color indexed="81"/>
            <rFont val="Tahoma"/>
            <family val="2"/>
          </rPr>
          <t xml:space="preserve">
If you don't make any extra payments, this will be the total amount of interest paid over the life of the loan (the full amortization period). This amount is used to calculate the "Interest Savings".</t>
        </r>
      </text>
    </comment>
    <comment ref="D27" authorId="0" shapeId="0" xr:uid="{00000000-0006-0000-0200-00001E000000}">
      <text>
        <r>
          <rPr>
            <b/>
            <sz val="8"/>
            <color indexed="81"/>
            <rFont val="Tahoma"/>
            <family val="2"/>
          </rPr>
          <t>Extra Annual Payment:</t>
        </r>
        <r>
          <rPr>
            <sz val="8"/>
            <color indexed="81"/>
            <rFont val="Tahoma"/>
            <family val="2"/>
          </rPr>
          <t xml:space="preserve">
In addition to the Extra Payment above, you can specify an Extra Annual Payment, and choose when to start making extra annual payments by entering the Starting Payment Number.</t>
        </r>
      </text>
    </comment>
    <comment ref="D28" authorId="0" shapeId="0" xr:uid="{00000000-0006-0000-0200-00001F000000}">
      <text>
        <r>
          <rPr>
            <b/>
            <sz val="8"/>
            <color indexed="81"/>
            <rFont val="Tahoma"/>
            <family val="2"/>
          </rPr>
          <t>Starting Payment # for Extra Annual Payment:</t>
        </r>
        <r>
          <rPr>
            <sz val="8"/>
            <color indexed="81"/>
            <rFont val="Tahoma"/>
            <family val="2"/>
          </rPr>
          <t xml:space="preserve">
Let's you specify when you want to start making your extra annual payment. For example, if you are paying monthly it might be the month after you file your tax return or when you get your annual bonus (depending on your company's fiscal year).</t>
        </r>
      </text>
    </comment>
    <comment ref="D29" authorId="0" shapeId="0" xr:uid="{00000000-0006-0000-0200-000020000000}">
      <text>
        <r>
          <rPr>
            <b/>
            <sz val="8"/>
            <color indexed="81"/>
            <rFont val="Tahoma"/>
            <family val="2"/>
          </rPr>
          <t>Total Extra Payments:</t>
        </r>
        <r>
          <rPr>
            <sz val="8"/>
            <color indexed="81"/>
            <rFont val="Tahoma"/>
            <family val="2"/>
          </rPr>
          <t xml:space="preserve">
This is sum of the Extra Payments and the Additional Payments columns.</t>
        </r>
      </text>
    </comment>
    <comment ref="D30" authorId="2" shapeId="0" xr:uid="{00000000-0006-0000-0200-000021000000}">
      <text>
        <r>
          <rPr>
            <b/>
            <sz val="8"/>
            <color indexed="81"/>
            <rFont val="Tahoma"/>
            <family val="2"/>
          </rPr>
          <t>Interest Savings</t>
        </r>
        <r>
          <rPr>
            <sz val="8"/>
            <color indexed="81"/>
            <rFont val="Tahoma"/>
            <family val="2"/>
          </rPr>
          <t xml:space="preserve">
The reduced interest associated with making extra payments or "prepayments". When you make extra payments on the principal, then you pay less interest in the long run.
</t>
        </r>
        <r>
          <rPr>
            <b/>
            <sz val="8"/>
            <color indexed="81"/>
            <rFont val="Tahoma"/>
            <family val="2"/>
          </rPr>
          <t>This calculation does NOT include any tax deductions.</t>
        </r>
      </text>
    </comment>
    <comment ref="D33" authorId="0" shapeId="0" xr:uid="{00000000-0006-0000-0200-000022000000}">
      <text>
        <r>
          <rPr>
            <b/>
            <sz val="8"/>
            <color indexed="81"/>
            <rFont val="Tahoma"/>
            <family val="2"/>
          </rPr>
          <t>Total Payments:</t>
        </r>
        <r>
          <rPr>
            <sz val="8"/>
            <color indexed="81"/>
            <rFont val="Tahoma"/>
            <family val="2"/>
          </rPr>
          <t xml:space="preserve">
The total amount paid over the course of the loan, including both interest and principal.</t>
        </r>
      </text>
    </comment>
    <comment ref="D34" authorId="0" shapeId="0" xr:uid="{00000000-0006-0000-0200-000023000000}">
      <text>
        <r>
          <rPr>
            <b/>
            <sz val="8"/>
            <color indexed="81"/>
            <rFont val="Tahoma"/>
            <family val="2"/>
          </rPr>
          <t>Total Interest:</t>
        </r>
        <r>
          <rPr>
            <sz val="8"/>
            <color indexed="81"/>
            <rFont val="Tahoma"/>
            <family val="2"/>
          </rPr>
          <t xml:space="preserve">
The total amount of interest paid over the course of the loan.</t>
        </r>
      </text>
    </comment>
    <comment ref="D35" authorId="0" shapeId="0" xr:uid="{00000000-0006-0000-0200-000024000000}">
      <text>
        <r>
          <rPr>
            <b/>
            <sz val="8"/>
            <color indexed="81"/>
            <rFont val="Tahoma"/>
            <family val="2"/>
          </rPr>
          <t>Years Until Paid Off:</t>
        </r>
        <r>
          <rPr>
            <sz val="8"/>
            <color indexed="81"/>
            <rFont val="Tahoma"/>
            <family val="2"/>
          </rPr>
          <t xml:space="preserve">
If you elect to make extra payments, you may be able to pay off your loan early.
</t>
        </r>
        <r>
          <rPr>
            <b/>
            <sz val="8"/>
            <color indexed="81"/>
            <rFont val="Tahoma"/>
            <family val="2"/>
          </rPr>
          <t>Important</t>
        </r>
        <r>
          <rPr>
            <sz val="8"/>
            <color indexed="81"/>
            <rFont val="Tahoma"/>
            <family val="2"/>
          </rPr>
          <t xml:space="preserve">: For </t>
        </r>
        <r>
          <rPr>
            <b/>
            <sz val="8"/>
            <color indexed="81"/>
            <rFont val="Tahoma"/>
            <family val="2"/>
          </rPr>
          <t xml:space="preserve">variable rate </t>
        </r>
        <r>
          <rPr>
            <sz val="8"/>
            <color indexed="81"/>
            <rFont val="Tahoma"/>
            <family val="2"/>
          </rPr>
          <t>mortgages, the monthly payment is adjusted whenever the rate changes! So, even if you make extra payments, you may not end up paying your loan off early.</t>
        </r>
      </text>
    </comment>
    <comment ref="D44" authorId="1" shapeId="0" xr:uid="{00000000-0006-0000-0200-000025000000}">
      <text>
        <r>
          <rPr>
            <b/>
            <sz val="8"/>
            <color indexed="81"/>
            <rFont val="Tahoma"/>
            <family val="2"/>
          </rPr>
          <t xml:space="preserve">ROI:
</t>
        </r>
        <r>
          <rPr>
            <sz val="8"/>
            <color indexed="81"/>
            <rFont val="Tahoma"/>
            <family val="2"/>
          </rPr>
          <t>Return On Investement on Principal Payments.  In short, oportunity cost calculation assumes "instead" of investing in a mortgage, you put the principal in the stock market.  Typical range is between 3% and 8%</t>
        </r>
      </text>
    </comment>
    <comment ref="M44" authorId="1" shapeId="0" xr:uid="{00000000-0006-0000-0200-000026000000}">
      <text>
        <r>
          <rPr>
            <b/>
            <sz val="9"/>
            <color indexed="81"/>
            <rFont val="Tahoma"/>
            <family val="2"/>
          </rPr>
          <t xml:space="preserve">Cashflow %
</t>
        </r>
        <r>
          <rPr>
            <sz val="9"/>
            <color indexed="81"/>
            <rFont val="Tahoma"/>
            <family val="2"/>
          </rPr>
          <t>Direct cashflow calculation.  Total monthly expenses minum total monly rental income expressed as a percentage.</t>
        </r>
      </text>
    </comment>
    <comment ref="M45" authorId="1" shapeId="0" xr:uid="{00000000-0006-0000-0200-000027000000}">
      <text>
        <r>
          <rPr>
            <b/>
            <sz val="9"/>
            <color indexed="81"/>
            <rFont val="Tahoma"/>
            <family val="2"/>
          </rPr>
          <t xml:space="preserve">Direct difference
</t>
        </r>
        <r>
          <rPr>
            <sz val="9"/>
            <color indexed="81"/>
            <rFont val="Tahoma"/>
            <family val="2"/>
          </rPr>
          <t>Direct difference calculation.  Total monthly expenses minum total monly rental income.</t>
        </r>
      </text>
    </comment>
    <comment ref="B61" authorId="0" shapeId="0" xr:uid="{00000000-0006-0000-0200-000028000000}">
      <text>
        <r>
          <rPr>
            <b/>
            <sz val="8"/>
            <color indexed="81"/>
            <rFont val="Tahoma"/>
            <family val="2"/>
          </rPr>
          <t>Payment Number</t>
        </r>
        <r>
          <rPr>
            <sz val="8"/>
            <color indexed="81"/>
            <rFont val="Tahoma"/>
            <family val="2"/>
          </rPr>
          <t xml:space="preserve">
</t>
        </r>
      </text>
    </comment>
    <comment ref="C61" authorId="0" shapeId="0" xr:uid="{00000000-0006-0000-0200-000029000000}">
      <text>
        <r>
          <rPr>
            <b/>
            <sz val="8"/>
            <color indexed="81"/>
            <rFont val="Tahoma"/>
            <family val="2"/>
          </rPr>
          <t>Payment Date:</t>
        </r>
        <r>
          <rPr>
            <sz val="8"/>
            <color indexed="81"/>
            <rFont val="Tahoma"/>
            <family val="2"/>
          </rPr>
          <t xml:space="preserve">
This calculator assumes that the payments are made at the END of each period.</t>
        </r>
      </text>
    </comment>
    <comment ref="D61" authorId="0" shapeId="0" xr:uid="{00000000-0006-0000-0200-00002A000000}">
      <text>
        <r>
          <rPr>
            <b/>
            <sz val="8"/>
            <color indexed="81"/>
            <rFont val="Tahoma"/>
            <family val="2"/>
          </rPr>
          <t>Current Annual Interest Rate:</t>
        </r>
        <r>
          <rPr>
            <sz val="8"/>
            <color indexed="81"/>
            <rFont val="Tahoma"/>
            <family val="2"/>
          </rPr>
          <t xml:space="preserve">
For a variable or adjustable-rate mortgages (ARM), this column indicates what the current annual interest rate is for each payment period.
</t>
        </r>
      </text>
    </comment>
    <comment ref="F61" authorId="0" shapeId="0" xr:uid="{00000000-0006-0000-0200-00002B000000}">
      <text>
        <r>
          <rPr>
            <b/>
            <sz val="8"/>
            <color indexed="81"/>
            <rFont val="Tahoma"/>
            <family val="2"/>
          </rPr>
          <t>Payment:</t>
        </r>
        <r>
          <rPr>
            <sz val="8"/>
            <color indexed="81"/>
            <rFont val="Tahoma"/>
            <family val="2"/>
          </rPr>
          <t xml:space="preserve">
The required payment that includes both interest and principal.</t>
        </r>
      </text>
    </comment>
    <comment ref="G61" authorId="2" shapeId="0" xr:uid="{00000000-0006-0000-0200-00002C000000}">
      <text>
        <r>
          <rPr>
            <b/>
            <sz val="8"/>
            <color indexed="81"/>
            <rFont val="Tahoma"/>
            <family val="2"/>
          </rPr>
          <t>Extra Payments (Prepayments)</t>
        </r>
        <r>
          <rPr>
            <sz val="8"/>
            <color indexed="81"/>
            <rFont val="Tahoma"/>
            <family val="2"/>
          </rPr>
          <t xml:space="preserve">
(Assumes no penalties for making prepayments on the principal)
The amounts in the "Extra Payments" column are based on the inputs chosen in the "Extra Payments" section above. To manually enter extra payments, use the Additional Payment column.
The complication of the formula in this column comes from having to prevent overpaying on the last few payments. For example, if you normally make a sizable annual extra payment, the formula must make sure that your last annual payment isn't more than the balance due. If it is, then the extra payment is adjusted to bring the balance exactly to zero.</t>
        </r>
      </text>
    </comment>
    <comment ref="H61" authorId="2" shapeId="0" xr:uid="{00000000-0006-0000-0200-00002D000000}">
      <text>
        <r>
          <rPr>
            <b/>
            <sz val="8"/>
            <color indexed="81"/>
            <rFont val="Tahoma"/>
            <family val="2"/>
          </rPr>
          <t>Additional Principal Payment</t>
        </r>
        <r>
          <rPr>
            <sz val="8"/>
            <color indexed="81"/>
            <rFont val="Tahoma"/>
            <family val="2"/>
          </rPr>
          <t xml:space="preserve">
(Assumes no penalties for making prepayments on the principal)
This column gives you complete flexibility in making additional payments. Use the Extra Payments to schedule regular extra payments. The Additional Payment column is for the occasional lump sum or irregularly scheduled prepayments.
You can enter a negative value here if you want to cancel a regularly scheduled extra payment. If you enter a negative value and you end up not paying the interest due, then your balance will increase, resulting in negative amortization (paying interest on interest).</t>
        </r>
      </text>
    </comment>
    <comment ref="L61" authorId="0" shapeId="0" xr:uid="{00000000-0006-0000-0200-00002E000000}">
      <text>
        <r>
          <rPr>
            <b/>
            <sz val="8"/>
            <color indexed="81"/>
            <rFont val="Tahoma"/>
            <family val="2"/>
          </rPr>
          <t>Tax Returned:</t>
        </r>
        <r>
          <rPr>
            <sz val="8"/>
            <color indexed="81"/>
            <rFont val="Tahoma"/>
            <family val="2"/>
          </rPr>
          <t xml:space="preserve">
This column only applies if you can deduct the interest paid on your home mortgage from your taxes. This column calculates the amount of tax that will be returned based on your tax bracket and the amount of interest paid this month. Note that the amount indicated in the Tax Returned column is NOT actually returned that month. </t>
        </r>
        <r>
          <rPr>
            <b/>
            <sz val="8"/>
            <color indexed="81"/>
            <rFont val="Tahoma"/>
            <family val="2"/>
          </rPr>
          <t>You must wait for your yearly tax return to see the benefit.</t>
        </r>
        <r>
          <rPr>
            <sz val="8"/>
            <color indexed="81"/>
            <rFont val="Tahoma"/>
            <family val="2"/>
          </rPr>
          <t xml:space="preserve">
The tax deduction decreases as you pay down your loan and pay less interest.</t>
        </r>
      </text>
    </comment>
    <comment ref="M61" authorId="0" shapeId="0" xr:uid="{00000000-0006-0000-0200-00002F000000}">
      <text>
        <r>
          <rPr>
            <b/>
            <sz val="8"/>
            <color indexed="81"/>
            <rFont val="Tahoma"/>
            <family val="2"/>
          </rPr>
          <t>Cumulative Tax Returned</t>
        </r>
        <r>
          <rPr>
            <sz val="8"/>
            <color indexed="81"/>
            <rFont val="Tahoma"/>
            <family val="2"/>
          </rPr>
          <t xml:space="preserve">
A running total of the tax returned.</t>
        </r>
      </text>
    </comment>
  </commentList>
</comments>
</file>

<file path=xl/sharedStrings.xml><?xml version="1.0" encoding="utf-8"?>
<sst xmlns="http://schemas.openxmlformats.org/spreadsheetml/2006/main" count="165" uniqueCount="147">
  <si>
    <t>Mortgage Information</t>
  </si>
  <si>
    <t>Loan Amount</t>
  </si>
  <si>
    <t>Balance at Year …</t>
  </si>
  <si>
    <t>Variable or Fixed Rate</t>
  </si>
  <si>
    <t>Annual Interest Rate</t>
  </si>
  <si>
    <t>Date</t>
  </si>
  <si>
    <t>Years Rate Remains Fixed</t>
  </si>
  <si>
    <t>Interest Paid</t>
  </si>
  <si>
    <t>Interest Rate Cap</t>
  </si>
  <si>
    <t>First Payment Date</t>
  </si>
  <si>
    <t>Principal Paid</t>
  </si>
  <si>
    <t>Interest Rate Minimum</t>
  </si>
  <si>
    <t>Compound Period</t>
  </si>
  <si>
    <t>Monthly</t>
  </si>
  <si>
    <t>Outstanding Balance</t>
  </si>
  <si>
    <t>Periods Between Adjustments</t>
  </si>
  <si>
    <t>Payment Frequency</t>
  </si>
  <si>
    <t>Estimated Adjustment</t>
  </si>
  <si>
    <t>[42]</t>
  </si>
  <si>
    <t>Payment</t>
  </si>
  <si>
    <t>Highest Monthly Payment</t>
  </si>
  <si>
    <t>Extra Payments</t>
  </si>
  <si>
    <t>Extra Payment</t>
  </si>
  <si>
    <t>Payment Interval</t>
  </si>
  <si>
    <t>Extra Annual Payment</t>
  </si>
  <si>
    <t>Total Payments</t>
  </si>
  <si>
    <t>Total Interest</t>
  </si>
  <si>
    <t>Total Extra Payments</t>
  </si>
  <si>
    <t>Tax Deduction</t>
  </si>
  <si>
    <t xml:space="preserve">Tax Bracket </t>
  </si>
  <si>
    <t>Years Until Paid Off</t>
  </si>
  <si>
    <t xml:space="preserve">Effective Interest Rate </t>
  </si>
  <si>
    <t xml:space="preserve">Total Tax Returned </t>
  </si>
  <si>
    <t>Interest Savings</t>
  </si>
  <si>
    <t>Payment Schedule</t>
  </si>
  <si>
    <t>No.</t>
  </si>
  <si>
    <t>Payment
Date</t>
  </si>
  <si>
    <t>Interest Rate</t>
  </si>
  <si>
    <t>Interest
Due</t>
  </si>
  <si>
    <t>Payment
Due</t>
  </si>
  <si>
    <t>Extra
Payments</t>
  </si>
  <si>
    <t>Additional Payment</t>
  </si>
  <si>
    <t>Principal
Paid</t>
  </si>
  <si>
    <t>Balance</t>
  </si>
  <si>
    <t>Tax Returned</t>
  </si>
  <si>
    <t>Cumulative Tax Returned</t>
  </si>
  <si>
    <t>Regular Payment Schedule (No Extra Payments)</t>
  </si>
  <si>
    <t>Rate</t>
  </si>
  <si>
    <t>Interest</t>
  </si>
  <si>
    <t>Principal</t>
  </si>
  <si>
    <r>
      <t xml:space="preserve">Balance </t>
    </r>
    <r>
      <rPr>
        <sz val="10"/>
        <color indexed="9"/>
        <rFont val="Arial"/>
        <family val="2"/>
      </rPr>
      <t>at a Specified Year</t>
    </r>
  </si>
  <si>
    <t>Starting Payment #</t>
  </si>
  <si>
    <t>Monthly PMI</t>
  </si>
  <si>
    <t>Summary</t>
  </si>
  <si>
    <t>Term Length (in Years)</t>
  </si>
  <si>
    <t>PITI Payment</t>
  </si>
  <si>
    <t>Last Payment Date</t>
  </si>
  <si>
    <t>Rental Information</t>
  </si>
  <si>
    <t>Total Income</t>
  </si>
  <si>
    <t>Repair Informaiton</t>
  </si>
  <si>
    <t>Monthly Repair Cost</t>
  </si>
  <si>
    <t>Electricity</t>
  </si>
  <si>
    <t>Gas</t>
  </si>
  <si>
    <t>Cable</t>
  </si>
  <si>
    <t>Internet</t>
  </si>
  <si>
    <t>Water</t>
  </si>
  <si>
    <t>Phone</t>
  </si>
  <si>
    <t>Other</t>
  </si>
  <si>
    <t>Yr.</t>
  </si>
  <si>
    <t>GRAPHICAL</t>
  </si>
  <si>
    <t>Fixed-Rate or ARM (Variable-Rate)</t>
  </si>
  <si>
    <t>Taxes Returned</t>
  </si>
  <si>
    <t>Down Payment</t>
  </si>
  <si>
    <t>Yearly Repair Cost</t>
  </si>
  <si>
    <t>Totals with No Extra Payments</t>
  </si>
  <si>
    <t>Avg. Montly Income</t>
  </si>
  <si>
    <t>INFLATION, TAXES, AND APPRECIATION</t>
  </si>
  <si>
    <t>Totals with Inflation Taxes and Appr.</t>
  </si>
  <si>
    <t>Inflated Property Tax</t>
  </si>
  <si>
    <t>Annual Predictably Positive</t>
  </si>
  <si>
    <t>Annual Predictably Negative</t>
  </si>
  <si>
    <t>Yearly Home Appreciation</t>
  </si>
  <si>
    <t>Yearly Rental Appreciation</t>
  </si>
  <si>
    <t>Yearly Repair Cost Increase</t>
  </si>
  <si>
    <t>Yearly Utlities Increase</t>
  </si>
  <si>
    <t>Yearly Property Tax Increase</t>
  </si>
  <si>
    <t>Appreciated Home Value</t>
  </si>
  <si>
    <t>Appreciated Rental Income</t>
  </si>
  <si>
    <t>Total Repair Costs</t>
  </si>
  <si>
    <t>Total Utilities Cost</t>
  </si>
  <si>
    <t>Summary NO Appreciation/Inflation</t>
  </si>
  <si>
    <t>Inflated Repair Costs</t>
  </si>
  <si>
    <t>Inflated Utilities Increase</t>
  </si>
  <si>
    <t>Total Mortgage</t>
  </si>
  <si>
    <t>Effective Montly Income</t>
  </si>
  <si>
    <t>HOA</t>
  </si>
  <si>
    <t>Monthly HOA</t>
  </si>
  <si>
    <t>Yearly HOA</t>
  </si>
  <si>
    <t>Cumulative Principal Paid</t>
  </si>
  <si>
    <t>Cumulative Yearly Plus Probable Interest</t>
  </si>
  <si>
    <t>Yearly Rental Income</t>
  </si>
  <si>
    <t>Total HOA Cost</t>
  </si>
  <si>
    <t>Inflated HOA Increase</t>
  </si>
  <si>
    <t>Yearly HOA Increase</t>
  </si>
  <si>
    <t>Est. H.O. Insurance</t>
  </si>
  <si>
    <t>Est. Property Taxes</t>
  </si>
  <si>
    <t>OPPORTUNITY COST CALCULATION</t>
  </si>
  <si>
    <t>Total Opportunity Cost</t>
  </si>
  <si>
    <t>Total Principal</t>
  </si>
  <si>
    <t>TOTAL PROFIT</t>
  </si>
  <si>
    <t>NET OPP COST</t>
  </si>
  <si>
    <t>Investment of Principal Alternative</t>
  </si>
  <si>
    <t>NET PROFIT/LOSS</t>
  </si>
  <si>
    <t>Potential ROI for Princial</t>
  </si>
  <si>
    <t>TOTALS</t>
  </si>
  <si>
    <t>Net Profit Loss</t>
  </si>
  <si>
    <t>Net Opportunity Costs</t>
  </si>
  <si>
    <t>Cashflow %</t>
  </si>
  <si>
    <t>Mortgage</t>
  </si>
  <si>
    <t>Total Montly Expense</t>
  </si>
  <si>
    <t>Mortgage (w/ PITI)</t>
  </si>
  <si>
    <t>PMI, Taxes, and Insurance</t>
  </si>
  <si>
    <t>Direct Difference</t>
  </si>
  <si>
    <t>Net Opp Cost</t>
  </si>
  <si>
    <t>Blue</t>
  </si>
  <si>
    <t>Green</t>
  </si>
  <si>
    <t>Red</t>
  </si>
  <si>
    <t>Orange</t>
  </si>
  <si>
    <t>TOTAL</t>
  </si>
  <si>
    <t>Totals</t>
  </si>
  <si>
    <t>Calculation (No entry required)</t>
  </si>
  <si>
    <t>User to Fill In</t>
  </si>
  <si>
    <t>Basic Information on How to Use this Calculator</t>
  </si>
  <si>
    <t>Information associated with the mortgage of the rental or vacation house you plan to rent out</t>
  </si>
  <si>
    <t>Information associated with the rental income</t>
  </si>
  <si>
    <t>Information associated with appreciation</t>
  </si>
  <si>
    <t>Information associated with Opportunity Cost</t>
  </si>
  <si>
    <t>Purple</t>
  </si>
  <si>
    <t>* To not consider opportunity costs, set Potential ROI to 0%</t>
  </si>
  <si>
    <t>Cashflow</t>
  </si>
  <si>
    <t>Variable Rate</t>
  </si>
  <si>
    <t>RENTAL CALCULATOR</t>
  </si>
  <si>
    <t>RENTAL REVENUE</t>
  </si>
  <si>
    <t>Monthly Rental Rate</t>
  </si>
  <si>
    <t>Monthly Uilities (Utilities You Pay For)</t>
  </si>
  <si>
    <t>Monthly Utilities</t>
  </si>
  <si>
    <t>Yearly Utilites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</si>
</sst>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_(&quot;$&quot;* #,##0_);_(&quot;$&quot;* \(#,##0\);_(&quot;$&quot;* &quot;-&quot;??_);_(@_)"/>
    <numFmt numFmtId="165" formatCode="0.000%"/>
    <numFmt numFmtId="166" formatCode="_([$$-409]* #,##0.00_);_([$$-409]* \(#,##0.00\);_([$$-409]* &quot;-&quot;??_);_(@_)"/>
    <numFmt numFmtId="167" formatCode="_(&quot;$&quot;* #,##0.000_);_(&quot;$&quot;* \(#,##0.000\);_(&quot;$&quot;* &quot;-&quot;???_);_(@_)"/>
  </numFmts>
  <fonts count="34" x14ac:knownFonts="1">
    <font>
      <sz val="10"/>
      <name val="Tahoma"/>
      <family val="2"/>
    </font>
    <font>
      <sz val="10"/>
      <name val="Arial"/>
      <family val="2"/>
    </font>
    <font>
      <u/>
      <sz val="10"/>
      <color indexed="12"/>
      <name val="Tahoma"/>
      <family val="2"/>
    </font>
    <font>
      <sz val="8"/>
      <name val="Arial"/>
      <family val="2"/>
    </font>
    <font>
      <b/>
      <sz val="10"/>
      <color indexed="9"/>
      <name val="Arial"/>
      <family val="2"/>
    </font>
    <font>
      <sz val="10"/>
      <color indexed="9"/>
      <name val="Arial"/>
      <family val="2"/>
    </font>
    <font>
      <sz val="12"/>
      <name val="Tahoma"/>
      <family val="2"/>
    </font>
    <font>
      <b/>
      <sz val="10"/>
      <name val="Tahoma"/>
      <family val="2"/>
    </font>
    <font>
      <sz val="8"/>
      <name val="Tahoma"/>
      <family val="2"/>
    </font>
    <font>
      <sz val="10"/>
      <name val="Tahoma"/>
      <family val="2"/>
    </font>
    <font>
      <sz val="10"/>
      <color indexed="55"/>
      <name val="Tahoma"/>
      <family val="2"/>
    </font>
    <font>
      <sz val="10"/>
      <color indexed="47"/>
      <name val="Tahoma"/>
      <family val="2"/>
    </font>
    <font>
      <b/>
      <sz val="12"/>
      <name val="Tahoma"/>
      <family val="2"/>
    </font>
    <font>
      <b/>
      <sz val="10"/>
      <color indexed="10"/>
      <name val="Tahoma"/>
      <family val="2"/>
    </font>
    <font>
      <sz val="10"/>
      <color indexed="9"/>
      <name val="Tahoma"/>
      <family val="2"/>
    </font>
    <font>
      <b/>
      <sz val="8"/>
      <color indexed="81"/>
      <name val="Tahoma"/>
      <family val="2"/>
    </font>
    <font>
      <sz val="8"/>
      <color indexed="81"/>
      <name val="Tahoma"/>
      <family val="2"/>
    </font>
    <font>
      <i/>
      <sz val="8"/>
      <color indexed="81"/>
      <name val="Tahoma"/>
      <family val="2"/>
    </font>
    <font>
      <b/>
      <i/>
      <sz val="8"/>
      <color indexed="81"/>
      <name val="Tahoma"/>
      <family val="2"/>
    </font>
    <font>
      <sz val="10"/>
      <name val="Tahoma"/>
      <family val="2"/>
    </font>
    <font>
      <sz val="10"/>
      <name val="Arial"/>
      <family val="2"/>
    </font>
    <font>
      <sz val="10"/>
      <name val="Tahoma"/>
      <family val="2"/>
    </font>
    <font>
      <b/>
      <sz val="12"/>
      <name val="Arial"/>
      <family val="2"/>
    </font>
    <font>
      <b/>
      <sz val="12"/>
      <color indexed="62"/>
      <name val="Arial"/>
      <family val="2"/>
    </font>
    <font>
      <sz val="8"/>
      <name val="Arial"/>
      <family val="2"/>
    </font>
    <font>
      <b/>
      <sz val="12"/>
      <color theme="4" tint="-0.499984740745262"/>
      <name val="Arial"/>
      <family val="2"/>
    </font>
    <font>
      <b/>
      <sz val="12"/>
      <color theme="6" tint="-0.499984740745262"/>
      <name val="Arial"/>
      <family val="2"/>
    </font>
    <font>
      <b/>
      <sz val="12"/>
      <color theme="5" tint="-0.499984740745262"/>
      <name val="Arial"/>
      <family val="2"/>
    </font>
    <font>
      <b/>
      <sz val="12"/>
      <color theme="7" tint="-0.499984740745262"/>
      <name val="Arial"/>
      <family val="2"/>
    </font>
    <font>
      <b/>
      <sz val="18"/>
      <color theme="2" tint="-0.89999084444715716"/>
      <name val="Arial"/>
      <family val="2"/>
    </font>
    <font>
      <sz val="9"/>
      <color indexed="81"/>
      <name val="Tahoma"/>
      <family val="2"/>
    </font>
    <font>
      <b/>
      <sz val="9"/>
      <color indexed="81"/>
      <name val="Tahoma"/>
      <family val="2"/>
    </font>
    <font>
      <b/>
      <sz val="16"/>
      <name val="Tahoma"/>
      <family val="2"/>
    </font>
    <font>
      <i/>
      <sz val="10"/>
      <name val="Tahoma"/>
      <family val="2"/>
    </font>
  </fonts>
  <fills count="20">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1"/>
        <bgColor indexed="64"/>
      </patternFill>
    </fill>
    <fill>
      <patternFill patternType="solid">
        <fgColor indexed="9"/>
        <bgColor indexed="64"/>
      </patternFill>
    </fill>
    <fill>
      <patternFill patternType="solid">
        <fgColor indexed="43"/>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0" tint="-4.9989318521683403E-2"/>
        <bgColor indexed="64"/>
      </patternFill>
    </fill>
  </fills>
  <borders count="27">
    <border>
      <left/>
      <right/>
      <top/>
      <bottom/>
      <diagonal/>
    </border>
    <border>
      <left/>
      <right/>
      <top/>
      <bottom style="medium">
        <color indexed="52"/>
      </bottom>
      <diagonal/>
    </border>
    <border>
      <left/>
      <right/>
      <top/>
      <bottom style="medium">
        <color indexed="60"/>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right style="thin">
        <color indexed="55"/>
      </right>
      <top/>
      <bottom/>
      <diagonal/>
    </border>
    <border>
      <left/>
      <right/>
      <top/>
      <bottom style="medium">
        <color theme="6" tint="0.39994506668294322"/>
      </bottom>
      <diagonal/>
    </border>
    <border>
      <left/>
      <right/>
      <top/>
      <bottom style="medium">
        <color theme="5" tint="0.39994506668294322"/>
      </bottom>
      <diagonal/>
    </border>
    <border>
      <left/>
      <right/>
      <top/>
      <bottom style="medium">
        <color theme="9" tint="0.39994506668294322"/>
      </bottom>
      <diagonal/>
    </border>
    <border>
      <left/>
      <right/>
      <top/>
      <bottom style="medium">
        <color theme="7" tint="0.59996337778862885"/>
      </bottom>
      <diagonal/>
    </border>
    <border>
      <left/>
      <right/>
      <top/>
      <bottom style="medium">
        <color theme="2" tint="-0.499984740745262"/>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59">
    <xf numFmtId="0" fontId="0" fillId="0" borderId="0" xfId="0"/>
    <xf numFmtId="0" fontId="0" fillId="2" borderId="0" xfId="0" applyFont="1" applyFill="1" applyProtection="1"/>
    <xf numFmtId="0" fontId="7" fillId="4" borderId="2" xfId="0" applyFont="1" applyFill="1" applyBorder="1" applyAlignment="1" applyProtection="1">
      <alignment horizontal="center"/>
    </xf>
    <xf numFmtId="0" fontId="7" fillId="4" borderId="2" xfId="0" applyFont="1" applyFill="1" applyBorder="1" applyAlignment="1" applyProtection="1">
      <alignment horizontal="right" wrapText="1"/>
    </xf>
    <xf numFmtId="0" fontId="8" fillId="3" borderId="0" xfId="0" applyFont="1" applyFill="1" applyAlignment="1" applyProtection="1">
      <alignment horizontal="center"/>
    </xf>
    <xf numFmtId="7" fontId="8" fillId="3" borderId="0" xfId="0" applyNumberFormat="1" applyFont="1" applyFill="1" applyProtection="1"/>
    <xf numFmtId="0" fontId="6" fillId="0" borderId="0" xfId="0" applyFont="1"/>
    <xf numFmtId="0" fontId="8" fillId="0" borderId="0" xfId="0" applyFont="1" applyAlignment="1" applyProtection="1">
      <alignment horizontal="center"/>
    </xf>
    <xf numFmtId="14" fontId="3" fillId="0" borderId="0" xfId="0" applyNumberFormat="1" applyFont="1" applyAlignment="1" applyProtection="1">
      <alignment horizontal="right"/>
    </xf>
    <xf numFmtId="165" fontId="8" fillId="0" borderId="0" xfId="3" applyNumberFormat="1" applyFont="1" applyProtection="1"/>
    <xf numFmtId="4" fontId="8" fillId="0" borderId="0" xfId="0" applyNumberFormat="1" applyFont="1" applyAlignment="1" applyProtection="1">
      <alignment horizontal="right"/>
    </xf>
    <xf numFmtId="4" fontId="8" fillId="2" borderId="0" xfId="0" applyNumberFormat="1" applyFont="1" applyFill="1" applyProtection="1"/>
    <xf numFmtId="0" fontId="9" fillId="3" borderId="0" xfId="0" applyFont="1" applyFill="1" applyBorder="1" applyProtection="1"/>
    <xf numFmtId="40" fontId="9" fillId="3" borderId="0" xfId="1" applyNumberFormat="1" applyFont="1" applyFill="1" applyBorder="1" applyAlignment="1" applyProtection="1">
      <alignment horizontal="right" vertical="center"/>
    </xf>
    <xf numFmtId="44" fontId="7" fillId="3" borderId="0" xfId="1" applyFont="1" applyFill="1" applyBorder="1" applyAlignment="1" applyProtection="1">
      <alignment horizontal="right" vertical="center"/>
    </xf>
    <xf numFmtId="164" fontId="9" fillId="3" borderId="10" xfId="1" applyNumberFormat="1" applyFont="1" applyFill="1" applyBorder="1" applyAlignment="1" applyProtection="1">
      <alignment horizontal="right" vertical="center"/>
    </xf>
    <xf numFmtId="0" fontId="9" fillId="3" borderId="0" xfId="0" applyFont="1" applyFill="1" applyBorder="1" applyAlignment="1" applyProtection="1">
      <alignment horizontal="right" vertical="center"/>
    </xf>
    <xf numFmtId="14" fontId="9" fillId="3" borderId="0" xfId="0" applyNumberFormat="1" applyFont="1" applyFill="1" applyBorder="1" applyAlignment="1" applyProtection="1">
      <alignment horizontal="right" vertical="center"/>
    </xf>
    <xf numFmtId="14" fontId="9" fillId="3" borderId="4" xfId="0" applyNumberFormat="1" applyFont="1" applyFill="1" applyBorder="1" applyAlignment="1" applyProtection="1">
      <alignment horizontal="right" vertical="center"/>
    </xf>
    <xf numFmtId="44" fontId="19" fillId="3" borderId="0" xfId="1" applyFont="1" applyFill="1" applyBorder="1" applyAlignment="1" applyProtection="1">
      <alignment horizontal="right" vertical="center"/>
    </xf>
    <xf numFmtId="44" fontId="9" fillId="3" borderId="0" xfId="1" applyFont="1" applyFill="1" applyBorder="1" applyAlignment="1" applyProtection="1">
      <alignment horizontal="right" vertical="center"/>
    </xf>
    <xf numFmtId="44" fontId="9" fillId="3" borderId="10" xfId="1" applyFont="1" applyFill="1" applyBorder="1" applyAlignment="1" applyProtection="1">
      <alignment horizontal="right" vertical="center"/>
    </xf>
    <xf numFmtId="0" fontId="4" fillId="7" borderId="1" xfId="0" applyFont="1" applyFill="1" applyBorder="1" applyAlignment="1" applyProtection="1">
      <alignment horizontal="left" vertical="center" indent="1"/>
    </xf>
    <xf numFmtId="0" fontId="4" fillId="7" borderId="1" xfId="0" applyFont="1" applyFill="1" applyBorder="1" applyAlignment="1" applyProtection="1">
      <alignment horizontal="right" vertical="center" indent="1"/>
    </xf>
    <xf numFmtId="0" fontId="4" fillId="8" borderId="22" xfId="0" applyFont="1" applyFill="1" applyBorder="1" applyAlignment="1" applyProtection="1">
      <alignment horizontal="left" vertical="center" indent="1"/>
    </xf>
    <xf numFmtId="0" fontId="4" fillId="9" borderId="23" xfId="0" applyFont="1" applyFill="1" applyBorder="1" applyAlignment="1" applyProtection="1">
      <alignment horizontal="left" vertical="center" indent="1"/>
    </xf>
    <xf numFmtId="0" fontId="4" fillId="9" borderId="23" xfId="0" applyFont="1" applyFill="1" applyBorder="1" applyAlignment="1" applyProtection="1">
      <alignment vertical="center"/>
    </xf>
    <xf numFmtId="0" fontId="4" fillId="10" borderId="24" xfId="0" applyFont="1" applyFill="1" applyBorder="1" applyAlignment="1" applyProtection="1">
      <alignment horizontal="left" vertical="center" indent="1"/>
    </xf>
    <xf numFmtId="0" fontId="4" fillId="10" borderId="24" xfId="0" applyFont="1" applyFill="1" applyBorder="1" applyAlignment="1" applyProtection="1">
      <alignment vertical="center"/>
    </xf>
    <xf numFmtId="0" fontId="0" fillId="3" borderId="0" xfId="0" applyFont="1" applyFill="1" applyBorder="1" applyAlignment="1" applyProtection="1">
      <alignment horizontal="right" indent="1"/>
    </xf>
    <xf numFmtId="0" fontId="9" fillId="11" borderId="0" xfId="0" applyFont="1" applyFill="1" applyBorder="1" applyProtection="1"/>
    <xf numFmtId="0" fontId="4" fillId="12" borderId="25" xfId="0" applyFont="1" applyFill="1" applyBorder="1" applyAlignment="1" applyProtection="1">
      <alignment horizontal="left" vertical="center" indent="1"/>
    </xf>
    <xf numFmtId="0" fontId="4" fillId="12" borderId="25" xfId="0" applyFont="1" applyFill="1" applyBorder="1" applyAlignment="1" applyProtection="1">
      <alignment horizontal="right" vertical="center" indent="1"/>
    </xf>
    <xf numFmtId="0" fontId="9" fillId="13" borderId="0" xfId="0" applyFont="1" applyFill="1" applyBorder="1" applyProtection="1"/>
    <xf numFmtId="0" fontId="0" fillId="13" borderId="0" xfId="0" applyFont="1" applyFill="1" applyBorder="1" applyAlignment="1" applyProtection="1">
      <alignment horizontal="right" indent="1"/>
    </xf>
    <xf numFmtId="0" fontId="9" fillId="14" borderId="0" xfId="0" applyFont="1" applyFill="1" applyBorder="1" applyProtection="1"/>
    <xf numFmtId="0" fontId="0" fillId="14" borderId="0" xfId="0" applyFont="1" applyFill="1" applyBorder="1" applyAlignment="1" applyProtection="1">
      <alignment horizontal="right" indent="1"/>
    </xf>
    <xf numFmtId="0" fontId="19" fillId="15" borderId="0" xfId="0" applyFont="1" applyFill="1" applyBorder="1" applyProtection="1"/>
    <xf numFmtId="0" fontId="0" fillId="15" borderId="0" xfId="0" applyFont="1" applyFill="1" applyBorder="1" applyAlignment="1" applyProtection="1">
      <alignment horizontal="right" indent="1"/>
    </xf>
    <xf numFmtId="166" fontId="9" fillId="15" borderId="0" xfId="1" applyNumberFormat="1" applyFont="1" applyFill="1" applyBorder="1" applyAlignment="1" applyProtection="1">
      <alignment horizontal="left" vertical="center"/>
    </xf>
    <xf numFmtId="44" fontId="9" fillId="14" borderId="0" xfId="1" applyFont="1" applyFill="1" applyBorder="1" applyAlignment="1" applyProtection="1">
      <alignment horizontal="right" vertical="center"/>
    </xf>
    <xf numFmtId="44" fontId="7" fillId="14" borderId="0" xfId="1" applyFont="1" applyFill="1" applyBorder="1" applyAlignment="1" applyProtection="1">
      <alignment horizontal="center" vertical="center"/>
    </xf>
    <xf numFmtId="0" fontId="4" fillId="11" borderId="0" xfId="0" applyFont="1" applyFill="1" applyBorder="1" applyAlignment="1" applyProtection="1">
      <alignment vertical="center"/>
    </xf>
    <xf numFmtId="0" fontId="12" fillId="11" borderId="0" xfId="0" applyFont="1" applyFill="1" applyBorder="1" applyAlignment="1" applyProtection="1">
      <alignment horizontal="right" vertical="center"/>
    </xf>
    <xf numFmtId="10" fontId="7" fillId="15" borderId="0" xfId="3" applyNumberFormat="1" applyFont="1" applyFill="1" applyBorder="1" applyAlignment="1" applyProtection="1">
      <alignment horizontal="right" vertical="center"/>
    </xf>
    <xf numFmtId="0" fontId="24" fillId="13" borderId="14" xfId="0" applyFont="1" applyFill="1" applyBorder="1" applyAlignment="1" applyProtection="1">
      <alignment vertical="center"/>
    </xf>
    <xf numFmtId="0" fontId="24" fillId="13" borderId="15" xfId="0" applyFont="1" applyFill="1" applyBorder="1" applyAlignment="1" applyProtection="1">
      <alignment vertical="center"/>
    </xf>
    <xf numFmtId="0" fontId="24" fillId="13" borderId="3" xfId="0" applyFont="1" applyFill="1" applyBorder="1" applyAlignment="1" applyProtection="1">
      <alignment vertical="center"/>
    </xf>
    <xf numFmtId="0" fontId="24" fillId="13" borderId="0" xfId="0" applyFont="1" applyFill="1" applyBorder="1" applyAlignment="1" applyProtection="1">
      <alignment vertical="center"/>
    </xf>
    <xf numFmtId="44" fontId="9" fillId="13" borderId="0" xfId="1" applyFont="1" applyFill="1" applyBorder="1" applyAlignment="1" applyProtection="1">
      <alignment vertical="center"/>
    </xf>
    <xf numFmtId="166" fontId="9" fillId="15" borderId="0" xfId="1" applyNumberFormat="1" applyFont="1" applyFill="1" applyBorder="1" applyAlignment="1" applyProtection="1">
      <alignment horizontal="center" vertical="center"/>
    </xf>
    <xf numFmtId="44" fontId="0" fillId="0" borderId="8" xfId="1" applyFont="1" applyFill="1" applyBorder="1" applyAlignment="1" applyProtection="1">
      <alignment horizontal="right"/>
    </xf>
    <xf numFmtId="44" fontId="0" fillId="0" borderId="9" xfId="1" applyFont="1" applyFill="1" applyBorder="1" applyAlignment="1" applyProtection="1">
      <alignment horizontal="right"/>
    </xf>
    <xf numFmtId="0" fontId="0" fillId="11" borderId="0" xfId="0" applyFont="1" applyFill="1" applyBorder="1" applyAlignment="1" applyProtection="1">
      <alignment horizontal="right" indent="1"/>
    </xf>
    <xf numFmtId="44" fontId="0" fillId="3" borderId="0" xfId="1" applyFont="1" applyFill="1" applyBorder="1" applyAlignment="1" applyProtection="1">
      <alignment horizontal="right" indent="1"/>
    </xf>
    <xf numFmtId="44" fontId="0" fillId="14" borderId="0" xfId="1" applyFont="1" applyFill="1" applyBorder="1" applyAlignment="1" applyProtection="1">
      <alignment horizontal="right" indent="1"/>
    </xf>
    <xf numFmtId="9" fontId="0" fillId="16" borderId="8" xfId="3" applyFont="1" applyFill="1" applyBorder="1" applyAlignment="1" applyProtection="1">
      <alignment horizontal="center"/>
    </xf>
    <xf numFmtId="9" fontId="0" fillId="13" borderId="0" xfId="3" applyFont="1" applyFill="1" applyBorder="1" applyAlignment="1" applyProtection="1">
      <alignment horizontal="center"/>
    </xf>
    <xf numFmtId="9" fontId="0" fillId="11" borderId="0" xfId="3" applyFont="1" applyFill="1" applyBorder="1" applyAlignment="1" applyProtection="1">
      <alignment horizontal="center"/>
    </xf>
    <xf numFmtId="0" fontId="32" fillId="0" borderId="0" xfId="0" applyFont="1"/>
    <xf numFmtId="0" fontId="19" fillId="15" borderId="0" xfId="0" applyFont="1" applyFill="1" applyBorder="1" applyAlignment="1" applyProtection="1">
      <alignment horizontal="right"/>
    </xf>
    <xf numFmtId="9" fontId="19" fillId="15" borderId="0" xfId="3" applyFont="1" applyFill="1" applyBorder="1" applyAlignment="1" applyProtection="1">
      <alignment horizontal="center"/>
    </xf>
    <xf numFmtId="9" fontId="9" fillId="0" borderId="9" xfId="3" applyFont="1" applyFill="1" applyBorder="1" applyAlignment="1" applyProtection="1">
      <alignment horizontal="center"/>
    </xf>
    <xf numFmtId="0" fontId="12" fillId="11" borderId="3" xfId="0" applyFont="1" applyFill="1" applyBorder="1" applyAlignment="1" applyProtection="1">
      <alignment horizontal="righ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5" borderId="0" xfId="0" applyFont="1" applyFill="1" applyBorder="1" applyAlignment="1" applyProtection="1">
      <alignment vertical="center"/>
    </xf>
    <xf numFmtId="0" fontId="0" fillId="5" borderId="0" xfId="0" applyFont="1" applyFill="1" applyBorder="1" applyAlignment="1" applyProtection="1">
      <alignment vertical="center"/>
    </xf>
    <xf numFmtId="0" fontId="0" fillId="0" borderId="0" xfId="0" applyFont="1" applyAlignment="1" applyProtection="1">
      <alignment vertical="center"/>
    </xf>
    <xf numFmtId="0" fontId="2" fillId="3" borderId="3" xfId="2" applyFont="1" applyFill="1" applyBorder="1" applyAlignment="1" applyProtection="1">
      <alignment horizontal="left" vertical="center"/>
    </xf>
    <xf numFmtId="0" fontId="9" fillId="3" borderId="0" xfId="0" applyFont="1" applyFill="1" applyBorder="1" applyAlignment="1" applyProtection="1">
      <alignment vertical="center"/>
    </xf>
    <xf numFmtId="0" fontId="9" fillId="3" borderId="6" xfId="0" applyFont="1" applyFill="1" applyBorder="1" applyAlignment="1" applyProtection="1">
      <alignment vertical="center"/>
    </xf>
    <xf numFmtId="0" fontId="9" fillId="14" borderId="3" xfId="0" applyFont="1" applyFill="1" applyBorder="1" applyAlignment="1" applyProtection="1">
      <alignment vertical="center"/>
    </xf>
    <xf numFmtId="0" fontId="9" fillId="14" borderId="0" xfId="0" applyFont="1" applyFill="1" applyBorder="1" applyAlignment="1" applyProtection="1">
      <alignment vertical="center"/>
    </xf>
    <xf numFmtId="0" fontId="20" fillId="14" borderId="0" xfId="0" applyFont="1" applyFill="1" applyBorder="1" applyAlignment="1" applyProtection="1">
      <alignment horizontal="right" vertical="center"/>
    </xf>
    <xf numFmtId="0" fontId="21" fillId="14" borderId="0" xfId="0" applyFont="1" applyFill="1" applyBorder="1" applyAlignment="1" applyProtection="1">
      <alignment vertical="center"/>
    </xf>
    <xf numFmtId="0" fontId="21" fillId="14" borderId="6" xfId="0" applyFont="1" applyFill="1" applyBorder="1" applyAlignment="1" applyProtection="1">
      <alignment vertical="center"/>
    </xf>
    <xf numFmtId="0" fontId="0" fillId="2" borderId="14" xfId="0" applyFont="1" applyFill="1" applyBorder="1" applyAlignment="1" applyProtection="1">
      <alignment vertical="center"/>
    </xf>
    <xf numFmtId="0" fontId="0" fillId="2" borderId="15" xfId="0" applyFont="1" applyFill="1" applyBorder="1" applyAlignment="1" applyProtection="1">
      <alignment vertical="center"/>
    </xf>
    <xf numFmtId="0" fontId="0" fillId="2" borderId="16" xfId="0" applyFont="1" applyFill="1" applyBorder="1" applyAlignment="1" applyProtection="1">
      <alignment vertical="center"/>
    </xf>
    <xf numFmtId="0" fontId="9" fillId="3" borderId="3" xfId="0" applyFont="1" applyFill="1" applyBorder="1" applyAlignment="1" applyProtection="1">
      <alignment vertical="center"/>
    </xf>
    <xf numFmtId="0" fontId="4" fillId="7" borderId="1" xfId="0" applyFont="1" applyFill="1" applyBorder="1" applyAlignment="1" applyProtection="1">
      <alignment horizontal="left" vertical="center"/>
    </xf>
    <xf numFmtId="0" fontId="4" fillId="7" borderId="1" xfId="0" applyFont="1" applyFill="1" applyBorder="1" applyAlignment="1" applyProtection="1">
      <alignment horizontal="right" vertical="center"/>
    </xf>
    <xf numFmtId="0" fontId="21" fillId="14" borderId="3" xfId="0" applyFont="1" applyFill="1" applyBorder="1" applyAlignment="1" applyProtection="1">
      <alignment vertical="center"/>
    </xf>
    <xf numFmtId="0" fontId="4" fillId="8" borderId="22" xfId="0" applyFont="1" applyFill="1" applyBorder="1" applyAlignment="1" applyProtection="1">
      <alignment horizontal="left" vertical="center"/>
    </xf>
    <xf numFmtId="0" fontId="4" fillId="9" borderId="23" xfId="0" applyFont="1" applyFill="1" applyBorder="1" applyAlignment="1" applyProtection="1">
      <alignment horizontal="left" vertical="center"/>
    </xf>
    <xf numFmtId="0" fontId="0" fillId="2" borderId="3" xfId="0" applyFont="1" applyFill="1" applyBorder="1" applyAlignment="1" applyProtection="1">
      <alignment vertical="center"/>
    </xf>
    <xf numFmtId="0" fontId="0" fillId="2" borderId="0" xfId="0" applyFont="1" applyFill="1" applyBorder="1" applyAlignment="1" applyProtection="1">
      <alignment vertical="center"/>
    </xf>
    <xf numFmtId="0" fontId="0" fillId="2" borderId="6" xfId="0" applyFont="1" applyFill="1" applyBorder="1" applyAlignment="1" applyProtection="1">
      <alignment vertical="center"/>
    </xf>
    <xf numFmtId="0" fontId="0" fillId="14" borderId="0" xfId="0" applyFont="1" applyFill="1" applyBorder="1" applyAlignment="1" applyProtection="1">
      <alignment horizontal="right" vertical="center"/>
    </xf>
    <xf numFmtId="0" fontId="9" fillId="14" borderId="6" xfId="0" applyFont="1" applyFill="1" applyBorder="1" applyAlignment="1" applyProtection="1">
      <alignment vertical="center"/>
    </xf>
    <xf numFmtId="0" fontId="9" fillId="13" borderId="3" xfId="0" applyFont="1" applyFill="1" applyBorder="1" applyAlignment="1" applyProtection="1">
      <alignment vertical="center"/>
    </xf>
    <xf numFmtId="0" fontId="9" fillId="13" borderId="0" xfId="0" applyFont="1" applyFill="1" applyBorder="1" applyAlignment="1" applyProtection="1">
      <alignment vertical="center"/>
    </xf>
    <xf numFmtId="0" fontId="9" fillId="13" borderId="0" xfId="0" applyFont="1" applyFill="1" applyBorder="1" applyAlignment="1" applyProtection="1">
      <alignment horizontal="right" vertical="center"/>
    </xf>
    <xf numFmtId="0" fontId="0" fillId="13" borderId="0" xfId="0" applyFont="1" applyFill="1" applyBorder="1" applyAlignment="1" applyProtection="1">
      <alignment vertical="center"/>
    </xf>
    <xf numFmtId="14" fontId="9" fillId="3" borderId="10" xfId="1" applyNumberFormat="1" applyFont="1" applyFill="1" applyBorder="1" applyAlignment="1" applyProtection="1">
      <alignment horizontal="right" vertical="center"/>
    </xf>
    <xf numFmtId="0" fontId="4" fillId="13" borderId="3"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9" fillId="3" borderId="6" xfId="0" applyFont="1" applyFill="1" applyBorder="1" applyAlignment="1" applyProtection="1">
      <alignment vertical="center"/>
    </xf>
    <xf numFmtId="0" fontId="0" fillId="13" borderId="0" xfId="0" applyFont="1" applyFill="1" applyBorder="1" applyAlignment="1" applyProtection="1">
      <alignment horizontal="right" vertical="center"/>
    </xf>
    <xf numFmtId="0" fontId="19" fillId="3" borderId="3" xfId="0" applyFont="1" applyFill="1" applyBorder="1" applyAlignment="1" applyProtection="1">
      <alignment vertical="center"/>
    </xf>
    <xf numFmtId="0" fontId="19" fillId="3" borderId="0" xfId="0" applyFont="1" applyFill="1" applyBorder="1" applyAlignment="1" applyProtection="1">
      <alignment vertical="center"/>
    </xf>
    <xf numFmtId="0" fontId="9" fillId="14" borderId="0" xfId="0" applyFont="1" applyFill="1" applyBorder="1" applyAlignment="1" applyProtection="1">
      <alignment horizontal="right" vertical="center"/>
    </xf>
    <xf numFmtId="44" fontId="9" fillId="14" borderId="10" xfId="1" applyFont="1" applyFill="1" applyBorder="1" applyAlignment="1" applyProtection="1">
      <alignment horizontal="right" vertical="center"/>
    </xf>
    <xf numFmtId="165" fontId="9" fillId="13" borderId="0" xfId="3" applyNumberFormat="1" applyFont="1" applyFill="1" applyBorder="1" applyAlignment="1" applyProtection="1">
      <alignment horizontal="right" vertical="center"/>
    </xf>
    <xf numFmtId="167" fontId="9" fillId="3" borderId="0" xfId="0" applyNumberFormat="1" applyFont="1" applyFill="1" applyBorder="1" applyAlignment="1" applyProtection="1">
      <alignment horizontal="right" vertical="center"/>
    </xf>
    <xf numFmtId="0" fontId="19" fillId="3" borderId="0" xfId="0" applyFont="1" applyFill="1" applyBorder="1" applyAlignment="1" applyProtection="1">
      <alignment horizontal="right" vertical="center"/>
    </xf>
    <xf numFmtId="10" fontId="9" fillId="13" borderId="0" xfId="3" applyNumberFormat="1" applyFont="1" applyFill="1" applyBorder="1" applyAlignment="1" applyProtection="1">
      <alignment horizontal="right" vertical="center"/>
    </xf>
    <xf numFmtId="0" fontId="0" fillId="3" borderId="0" xfId="0" applyFont="1" applyFill="1" applyBorder="1" applyAlignment="1" applyProtection="1">
      <alignment horizontal="right" vertical="center"/>
    </xf>
    <xf numFmtId="0" fontId="11" fillId="3" borderId="3" xfId="0" applyFont="1" applyFill="1" applyBorder="1" applyAlignment="1" applyProtection="1">
      <alignment vertical="center"/>
    </xf>
    <xf numFmtId="44" fontId="10" fillId="3" borderId="10" xfId="1" applyFont="1" applyFill="1" applyBorder="1" applyAlignment="1" applyProtection="1">
      <alignment horizontal="right" vertical="center"/>
    </xf>
    <xf numFmtId="8" fontId="9" fillId="14" borderId="6" xfId="0" applyNumberFormat="1" applyFont="1" applyFill="1" applyBorder="1" applyAlignment="1" applyProtection="1">
      <alignment vertical="center"/>
    </xf>
    <xf numFmtId="0" fontId="4" fillId="11" borderId="0" xfId="0" applyFont="1" applyFill="1" applyBorder="1" applyAlignment="1" applyProtection="1">
      <alignment horizontal="left" vertical="center"/>
    </xf>
    <xf numFmtId="0" fontId="9" fillId="11" borderId="0" xfId="0" applyFont="1" applyFill="1" applyBorder="1" applyAlignment="1" applyProtection="1">
      <alignment vertical="center"/>
    </xf>
    <xf numFmtId="0" fontId="0" fillId="11" borderId="0" xfId="0" applyFont="1" applyFill="1" applyBorder="1" applyAlignment="1" applyProtection="1">
      <alignment vertical="center"/>
    </xf>
    <xf numFmtId="0" fontId="9" fillId="11" borderId="3" xfId="0" applyFont="1" applyFill="1" applyBorder="1" applyAlignment="1" applyProtection="1">
      <alignment vertical="center"/>
    </xf>
    <xf numFmtId="0" fontId="4" fillId="10" borderId="24" xfId="0" applyFont="1" applyFill="1" applyBorder="1" applyAlignment="1" applyProtection="1">
      <alignment horizontal="left" vertical="center"/>
    </xf>
    <xf numFmtId="0" fontId="9" fillId="11" borderId="0" xfId="0" applyFont="1" applyFill="1" applyBorder="1" applyAlignment="1" applyProtection="1">
      <alignment horizontal="right" vertical="center"/>
    </xf>
    <xf numFmtId="44" fontId="9" fillId="11" borderId="0" xfId="1" applyFont="1" applyFill="1" applyBorder="1" applyAlignment="1" applyProtection="1">
      <alignment vertical="center"/>
    </xf>
    <xf numFmtId="0" fontId="0" fillId="14" borderId="0" xfId="0" applyFont="1" applyFill="1" applyBorder="1" applyAlignment="1" applyProtection="1">
      <alignment vertical="center"/>
    </xf>
    <xf numFmtId="44" fontId="9" fillId="11" borderId="0" xfId="0" applyNumberFormat="1" applyFont="1" applyFill="1" applyBorder="1" applyAlignment="1" applyProtection="1">
      <alignment horizontal="right" vertical="center"/>
    </xf>
    <xf numFmtId="44" fontId="9" fillId="11" borderId="0" xfId="0" applyNumberFormat="1" applyFont="1" applyFill="1" applyBorder="1" applyAlignment="1" applyProtection="1">
      <alignment vertical="center"/>
    </xf>
    <xf numFmtId="44" fontId="0" fillId="11" borderId="0" xfId="0" applyNumberFormat="1" applyFont="1" applyFill="1" applyBorder="1" applyAlignment="1" applyProtection="1">
      <alignment horizontal="right" vertical="center"/>
    </xf>
    <xf numFmtId="0" fontId="7"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14" borderId="0" xfId="0" applyFont="1" applyFill="1" applyBorder="1" applyAlignment="1" applyProtection="1">
      <alignment horizontal="right" vertical="center"/>
    </xf>
    <xf numFmtId="0" fontId="0" fillId="14" borderId="0" xfId="0" applyFont="1" applyFill="1" applyAlignment="1" applyProtection="1">
      <alignment vertical="center"/>
    </xf>
    <xf numFmtId="0" fontId="9" fillId="3" borderId="5" xfId="0" applyFont="1" applyFill="1" applyBorder="1" applyAlignment="1" applyProtection="1">
      <alignment vertical="center"/>
    </xf>
    <xf numFmtId="0" fontId="9" fillId="3" borderId="4" xfId="0" applyFont="1" applyFill="1" applyBorder="1" applyAlignment="1" applyProtection="1">
      <alignment vertical="center"/>
    </xf>
    <xf numFmtId="0" fontId="9" fillId="3" borderId="4" xfId="0" applyFont="1" applyFill="1" applyBorder="1" applyAlignment="1" applyProtection="1">
      <alignment horizontal="right" vertical="center"/>
    </xf>
    <xf numFmtId="0" fontId="9" fillId="3" borderId="7" xfId="0" applyFont="1" applyFill="1" applyBorder="1" applyAlignment="1" applyProtection="1">
      <alignment vertical="center"/>
    </xf>
    <xf numFmtId="0" fontId="9" fillId="14" borderId="5" xfId="0" applyFont="1" applyFill="1" applyBorder="1" applyAlignment="1" applyProtection="1">
      <alignment vertical="center"/>
    </xf>
    <xf numFmtId="0" fontId="9" fillId="14" borderId="4" xfId="0" applyFont="1" applyFill="1" applyBorder="1" applyAlignment="1" applyProtection="1">
      <alignment vertical="center"/>
    </xf>
    <xf numFmtId="0" fontId="9" fillId="14" borderId="7" xfId="0" applyFont="1" applyFill="1" applyBorder="1" applyAlignment="1" applyProtection="1">
      <alignment vertical="center"/>
    </xf>
    <xf numFmtId="0" fontId="0" fillId="0" borderId="0" xfId="0" applyFont="1" applyFill="1" applyAlignment="1" applyProtection="1">
      <alignment vertical="center"/>
    </xf>
    <xf numFmtId="0" fontId="9" fillId="15" borderId="3" xfId="0" applyFont="1" applyFill="1" applyBorder="1" applyAlignment="1" applyProtection="1">
      <alignment vertical="center"/>
    </xf>
    <xf numFmtId="0" fontId="9" fillId="15" borderId="0" xfId="0" applyFont="1" applyFill="1" applyBorder="1" applyAlignment="1" applyProtection="1">
      <alignment vertical="center"/>
    </xf>
    <xf numFmtId="0" fontId="9" fillId="15" borderId="0" xfId="0" applyFont="1" applyFill="1" applyBorder="1" applyAlignment="1" applyProtection="1">
      <alignment horizontal="right" vertical="center"/>
    </xf>
    <xf numFmtId="0" fontId="0" fillId="15" borderId="0" xfId="0" applyFont="1" applyFill="1" applyAlignment="1" applyProtection="1">
      <alignment vertical="center"/>
    </xf>
    <xf numFmtId="0" fontId="0" fillId="17" borderId="3" xfId="0" applyFont="1" applyFill="1" applyBorder="1" applyAlignment="1" applyProtection="1">
      <alignment vertical="center"/>
    </xf>
    <xf numFmtId="0" fontId="0" fillId="17" borderId="0" xfId="0" applyFont="1" applyFill="1" applyAlignment="1" applyProtection="1">
      <alignment vertical="center"/>
    </xf>
    <xf numFmtId="0" fontId="0" fillId="17" borderId="6" xfId="0" applyFont="1" applyFill="1" applyBorder="1" applyAlignment="1" applyProtection="1">
      <alignment vertical="center"/>
    </xf>
    <xf numFmtId="0" fontId="4" fillId="12" borderId="25" xfId="0" applyFont="1" applyFill="1" applyBorder="1" applyAlignment="1" applyProtection="1">
      <alignment horizontal="left" vertical="center"/>
    </xf>
    <xf numFmtId="0" fontId="4" fillId="12" borderId="25" xfId="0" applyFont="1" applyFill="1" applyBorder="1" applyAlignment="1" applyProtection="1">
      <alignment horizontal="right" vertical="center"/>
    </xf>
    <xf numFmtId="0" fontId="9" fillId="17" borderId="3" xfId="0" applyFont="1" applyFill="1" applyBorder="1" applyAlignment="1" applyProtection="1">
      <alignment vertical="center"/>
    </xf>
    <xf numFmtId="0" fontId="4" fillId="18" borderId="26" xfId="0" applyFont="1" applyFill="1" applyBorder="1" applyAlignment="1" applyProtection="1">
      <alignment horizontal="left" vertical="center"/>
    </xf>
    <xf numFmtId="0" fontId="4" fillId="18" borderId="26" xfId="0" applyFont="1" applyFill="1" applyBorder="1" applyAlignment="1" applyProtection="1">
      <alignment horizontal="right" vertical="center"/>
    </xf>
    <xf numFmtId="0" fontId="19" fillId="15" borderId="0" xfId="0" applyFont="1" applyFill="1" applyBorder="1" applyAlignment="1" applyProtection="1">
      <alignment vertical="center"/>
    </xf>
    <xf numFmtId="0" fontId="0" fillId="15" borderId="0" xfId="0" applyFont="1" applyFill="1" applyBorder="1" applyAlignment="1" applyProtection="1">
      <alignment horizontal="right" vertical="center"/>
    </xf>
    <xf numFmtId="0" fontId="7" fillId="15" borderId="0" xfId="0" applyFont="1" applyFill="1" applyBorder="1" applyAlignment="1" applyProtection="1">
      <alignment horizontal="right" vertical="center"/>
    </xf>
    <xf numFmtId="0" fontId="0" fillId="17" borderId="0" xfId="0" applyFont="1" applyFill="1" applyBorder="1" applyAlignment="1" applyProtection="1">
      <alignment vertical="center"/>
    </xf>
    <xf numFmtId="44" fontId="0" fillId="17" borderId="0" xfId="0" applyNumberFormat="1" applyFont="1" applyFill="1" applyBorder="1" applyAlignment="1" applyProtection="1">
      <alignment horizontal="right" vertical="center"/>
    </xf>
    <xf numFmtId="44" fontId="9" fillId="17" borderId="0" xfId="1" applyFont="1" applyFill="1" applyBorder="1" applyAlignment="1" applyProtection="1">
      <alignment vertical="center"/>
    </xf>
    <xf numFmtId="44" fontId="9" fillId="15" borderId="0" xfId="0" applyNumberFormat="1" applyFont="1" applyFill="1" applyBorder="1" applyAlignment="1" applyProtection="1">
      <alignment vertical="center"/>
    </xf>
    <xf numFmtId="44" fontId="9" fillId="17" borderId="0" xfId="0" applyNumberFormat="1" applyFont="1" applyFill="1" applyBorder="1" applyAlignment="1" applyProtection="1">
      <alignment vertical="center"/>
    </xf>
    <xf numFmtId="0" fontId="9" fillId="17" borderId="0" xfId="0" applyFont="1" applyFill="1" applyBorder="1" applyAlignment="1" applyProtection="1">
      <alignment vertical="center"/>
    </xf>
    <xf numFmtId="0" fontId="9" fillId="15" borderId="5" xfId="0" applyFont="1" applyFill="1" applyBorder="1" applyAlignment="1" applyProtection="1">
      <alignment vertical="center"/>
    </xf>
    <xf numFmtId="0" fontId="9" fillId="15" borderId="4" xfId="0" applyFont="1" applyFill="1" applyBorder="1" applyAlignment="1" applyProtection="1">
      <alignment vertical="center"/>
    </xf>
    <xf numFmtId="0" fontId="9" fillId="15" borderId="4" xfId="0" applyFont="1" applyFill="1" applyBorder="1" applyAlignment="1" applyProtection="1">
      <alignment horizontal="right" vertical="center"/>
    </xf>
    <xf numFmtId="0" fontId="9" fillId="17" borderId="5" xfId="0" applyFont="1" applyFill="1" applyBorder="1" applyAlignment="1" applyProtection="1">
      <alignment vertical="center"/>
    </xf>
    <xf numFmtId="0" fontId="9" fillId="17" borderId="4" xfId="0" applyFont="1" applyFill="1" applyBorder="1" applyAlignment="1" applyProtection="1">
      <alignment vertical="center"/>
    </xf>
    <xf numFmtId="0" fontId="0" fillId="17" borderId="7" xfId="0" applyFont="1" applyFill="1" applyBorder="1" applyAlignment="1" applyProtection="1">
      <alignment vertical="center"/>
    </xf>
    <xf numFmtId="0" fontId="9" fillId="0" borderId="0" xfId="0" applyFont="1" applyFill="1" applyAlignment="1" applyProtection="1">
      <alignment vertical="center"/>
    </xf>
    <xf numFmtId="0" fontId="9" fillId="0" borderId="0" xfId="0" applyFont="1" applyFill="1" applyAlignment="1" applyProtection="1">
      <alignment horizontal="right" vertical="center"/>
    </xf>
    <xf numFmtId="0" fontId="7" fillId="5" borderId="0" xfId="0" applyFont="1" applyFill="1" applyBorder="1" applyAlignment="1" applyProtection="1">
      <alignment vertical="center"/>
    </xf>
    <xf numFmtId="44" fontId="0" fillId="0" borderId="0" xfId="0" applyNumberFormat="1" applyFont="1" applyFill="1" applyAlignment="1" applyProtection="1">
      <alignment vertical="center"/>
    </xf>
    <xf numFmtId="0" fontId="7" fillId="0" borderId="0" xfId="0" applyFont="1" applyFill="1" applyAlignment="1" applyProtection="1">
      <alignment vertical="center"/>
    </xf>
    <xf numFmtId="0" fontId="9" fillId="0" borderId="0" xfId="0" applyFont="1" applyAlignment="1" applyProtection="1">
      <alignment vertical="center" wrapText="1"/>
    </xf>
    <xf numFmtId="0" fontId="9" fillId="0" borderId="0" xfId="0" applyFont="1" applyAlignment="1" applyProtection="1">
      <alignment horizontal="right" vertical="center" wrapText="1"/>
    </xf>
    <xf numFmtId="0" fontId="9" fillId="0" borderId="0" xfId="0" applyFont="1" applyFill="1" applyAlignment="1" applyProtection="1">
      <alignment vertical="center" wrapText="1"/>
    </xf>
    <xf numFmtId="0" fontId="9" fillId="0" borderId="0" xfId="0" applyFont="1" applyFill="1" applyAlignment="1" applyProtection="1">
      <alignment horizontal="right" vertical="center" wrapText="1"/>
    </xf>
    <xf numFmtId="0" fontId="14" fillId="0" borderId="0" xfId="0" applyFont="1" applyAlignment="1" applyProtection="1">
      <alignment vertical="center" wrapText="1"/>
    </xf>
    <xf numFmtId="0" fontId="0" fillId="0" borderId="0" xfId="0" applyFont="1" applyAlignment="1" applyProtection="1">
      <alignment vertical="center" wrapText="1"/>
    </xf>
    <xf numFmtId="0" fontId="19" fillId="0" borderId="0" xfId="0" applyFont="1" applyAlignment="1" applyProtection="1">
      <alignment vertical="center" wrapText="1"/>
    </xf>
    <xf numFmtId="44" fontId="0" fillId="0" borderId="0" xfId="0" applyNumberFormat="1" applyFont="1" applyAlignment="1" applyProtection="1">
      <alignment vertical="center" wrapText="1"/>
    </xf>
    <xf numFmtId="0" fontId="7" fillId="4" borderId="2" xfId="0" applyFont="1" applyFill="1" applyBorder="1" applyAlignment="1" applyProtection="1">
      <alignment horizontal="center" vertical="center"/>
    </xf>
    <xf numFmtId="0" fontId="7" fillId="4" borderId="2" xfId="0" applyFont="1" applyFill="1" applyBorder="1" applyAlignment="1" applyProtection="1">
      <alignment horizontal="right" vertical="center" wrapText="1"/>
    </xf>
    <xf numFmtId="0" fontId="7" fillId="4" borderId="2" xfId="0" applyFont="1" applyFill="1" applyBorder="1" applyAlignment="1" applyProtection="1">
      <alignment horizontal="center" vertical="center" wrapText="1"/>
    </xf>
    <xf numFmtId="0" fontId="9" fillId="3" borderId="0" xfId="0" applyFont="1" applyFill="1" applyAlignment="1" applyProtection="1">
      <alignment horizontal="center" vertical="center"/>
    </xf>
    <xf numFmtId="14" fontId="20" fillId="3" borderId="0" xfId="0" applyNumberFormat="1" applyFont="1" applyFill="1" applyAlignment="1" applyProtection="1">
      <alignment horizontal="right" vertical="center"/>
    </xf>
    <xf numFmtId="0" fontId="21" fillId="3" borderId="0" xfId="0" applyFont="1" applyFill="1" applyAlignment="1" applyProtection="1">
      <alignment horizontal="right" vertical="center"/>
    </xf>
    <xf numFmtId="164" fontId="21" fillId="3" borderId="0" xfId="0" applyNumberFormat="1" applyFont="1" applyFill="1" applyAlignment="1" applyProtection="1">
      <alignment horizontal="center" vertical="center"/>
    </xf>
    <xf numFmtId="0" fontId="21" fillId="3" borderId="0" xfId="0" applyFont="1" applyFill="1" applyAlignment="1" applyProtection="1">
      <alignment horizontal="center" vertical="center"/>
    </xf>
    <xf numFmtId="7" fontId="21" fillId="3" borderId="0" xfId="0" applyNumberFormat="1" applyFont="1" applyFill="1" applyAlignment="1" applyProtection="1">
      <alignment vertical="center"/>
    </xf>
    <xf numFmtId="0" fontId="21" fillId="0" borderId="0" xfId="0" applyNumberFormat="1" applyFont="1" applyBorder="1" applyAlignment="1" applyProtection="1">
      <alignment horizontal="center" vertical="center"/>
    </xf>
    <xf numFmtId="14" fontId="1" fillId="0" borderId="0" xfId="0" applyNumberFormat="1" applyFont="1" applyBorder="1" applyAlignment="1" applyProtection="1">
      <alignment horizontal="right" vertical="center"/>
    </xf>
    <xf numFmtId="165" fontId="9" fillId="0" borderId="0" xfId="3" applyNumberFormat="1" applyFont="1" applyBorder="1" applyAlignment="1" applyProtection="1">
      <alignment horizontal="right" vertical="center"/>
    </xf>
    <xf numFmtId="4" fontId="9" fillId="0" borderId="0" xfId="0" applyNumberFormat="1" applyFont="1" applyBorder="1" applyAlignment="1" applyProtection="1">
      <alignment horizontal="right" vertical="center"/>
    </xf>
    <xf numFmtId="4" fontId="9" fillId="6" borderId="0" xfId="0" applyNumberFormat="1" applyFont="1" applyFill="1" applyBorder="1" applyAlignment="1" applyProtection="1">
      <alignment horizontal="right" vertical="center"/>
    </xf>
    <xf numFmtId="3" fontId="7" fillId="0" borderId="0" xfId="0" applyNumberFormat="1" applyFont="1" applyBorder="1" applyAlignment="1" applyProtection="1">
      <alignment horizontal="center" vertical="center"/>
    </xf>
    <xf numFmtId="4" fontId="9" fillId="0" borderId="0" xfId="0" applyNumberFormat="1" applyFont="1" applyAlignment="1" applyProtection="1">
      <alignment vertical="center"/>
    </xf>
    <xf numFmtId="2" fontId="9" fillId="0" borderId="0" xfId="0" applyNumberFormat="1" applyFont="1" applyAlignment="1" applyProtection="1">
      <alignment vertical="center"/>
    </xf>
    <xf numFmtId="44" fontId="9" fillId="5" borderId="0" xfId="1" applyFont="1" applyFill="1" applyBorder="1" applyAlignment="1" applyProtection="1">
      <alignment vertical="center"/>
    </xf>
    <xf numFmtId="44" fontId="9" fillId="5" borderId="0" xfId="0" applyNumberFormat="1" applyFont="1" applyFill="1" applyBorder="1" applyAlignment="1" applyProtection="1">
      <alignment vertical="center"/>
    </xf>
    <xf numFmtId="0" fontId="9" fillId="0" borderId="0" xfId="0" applyNumberFormat="1" applyFont="1" applyBorder="1" applyAlignment="1" applyProtection="1">
      <alignment horizontal="center" vertical="center"/>
    </xf>
    <xf numFmtId="44" fontId="0" fillId="0" borderId="0" xfId="0" applyNumberFormat="1" applyFont="1" applyAlignment="1" applyProtection="1">
      <alignment vertical="center"/>
    </xf>
    <xf numFmtId="0" fontId="9" fillId="2" borderId="0" xfId="0" applyFont="1" applyFill="1" applyAlignment="1" applyProtection="1">
      <alignment vertical="center"/>
    </xf>
    <xf numFmtId="0" fontId="9" fillId="2" borderId="0" xfId="0" applyFont="1" applyFill="1" applyAlignment="1" applyProtection="1">
      <alignment horizontal="right" vertical="center"/>
    </xf>
    <xf numFmtId="0" fontId="14" fillId="0" borderId="0" xfId="0" applyFont="1" applyAlignment="1" applyProtection="1">
      <alignment vertical="center"/>
    </xf>
    <xf numFmtId="0" fontId="19" fillId="0" borderId="0" xfId="0" applyFont="1" applyAlignment="1" applyProtection="1">
      <alignment vertical="center"/>
    </xf>
    <xf numFmtId="0" fontId="19" fillId="0" borderId="0" xfId="0" applyFont="1" applyAlignment="1" applyProtection="1">
      <alignment horizontal="right" vertical="center"/>
    </xf>
    <xf numFmtId="44" fontId="7" fillId="14" borderId="0" xfId="0" applyNumberFormat="1" applyFont="1" applyFill="1" applyBorder="1" applyAlignment="1" applyProtection="1">
      <alignment vertical="center"/>
    </xf>
    <xf numFmtId="0" fontId="0" fillId="19" borderId="0" xfId="0" applyFont="1" applyFill="1" applyBorder="1" applyAlignment="1" applyProtection="1">
      <alignment vertical="center"/>
    </xf>
    <xf numFmtId="0" fontId="0" fillId="19" borderId="6" xfId="0" applyFont="1" applyFill="1" applyBorder="1" applyAlignment="1" applyProtection="1">
      <alignment vertical="center"/>
    </xf>
    <xf numFmtId="0" fontId="0" fillId="19" borderId="4" xfId="0" applyFont="1" applyFill="1" applyBorder="1" applyAlignment="1" applyProtection="1">
      <alignment vertical="center"/>
    </xf>
    <xf numFmtId="0" fontId="0" fillId="19" borderId="7" xfId="0" applyFont="1" applyFill="1" applyBorder="1" applyAlignment="1" applyProtection="1">
      <alignment vertical="center"/>
    </xf>
    <xf numFmtId="0" fontId="33" fillId="15" borderId="4" xfId="0" applyFont="1" applyFill="1" applyBorder="1" applyAlignment="1" applyProtection="1">
      <alignment vertical="center"/>
    </xf>
    <xf numFmtId="44" fontId="9" fillId="0" borderId="8" xfId="1" applyFont="1" applyFill="1" applyBorder="1" applyAlignment="1" applyProtection="1">
      <alignment horizontal="right" vertical="center"/>
      <protection locked="0"/>
    </xf>
    <xf numFmtId="165" fontId="9" fillId="0" borderId="9" xfId="3" applyNumberFormat="1" applyFont="1" applyFill="1" applyBorder="1" applyAlignment="1" applyProtection="1">
      <alignment horizontal="right" vertical="center"/>
      <protection locked="0"/>
    </xf>
    <xf numFmtId="0" fontId="9" fillId="0" borderId="9" xfId="0" applyFont="1" applyFill="1" applyBorder="1" applyAlignment="1" applyProtection="1">
      <alignment horizontal="right" vertical="center"/>
      <protection locked="0"/>
    </xf>
    <xf numFmtId="14" fontId="9" fillId="0" borderId="9" xfId="0" applyNumberFormat="1" applyFont="1" applyFill="1" applyBorder="1" applyAlignment="1" applyProtection="1">
      <alignment horizontal="right" vertical="center"/>
      <protection locked="0"/>
    </xf>
    <xf numFmtId="14" fontId="9" fillId="5" borderId="9" xfId="0" applyNumberFormat="1" applyFont="1" applyFill="1" applyBorder="1" applyAlignment="1" applyProtection="1">
      <alignment horizontal="right" vertical="center"/>
      <protection locked="0"/>
    </xf>
    <xf numFmtId="0" fontId="10" fillId="2" borderId="9" xfId="3" applyNumberFormat="1" applyFont="1" applyFill="1" applyBorder="1" applyAlignment="1" applyProtection="1">
      <alignment horizontal="right" vertical="center"/>
      <protection locked="0"/>
    </xf>
    <xf numFmtId="10" fontId="10" fillId="2" borderId="9" xfId="3" applyNumberFormat="1" applyFont="1" applyFill="1" applyBorder="1" applyAlignment="1" applyProtection="1">
      <alignment horizontal="right" vertical="center"/>
      <protection locked="0"/>
    </xf>
    <xf numFmtId="44" fontId="9" fillId="0" borderId="9" xfId="1" applyFont="1" applyFill="1" applyBorder="1" applyAlignment="1" applyProtection="1">
      <alignment horizontal="right" vertical="center"/>
      <protection locked="0"/>
    </xf>
    <xf numFmtId="10" fontId="9" fillId="16" borderId="8" xfId="0" applyNumberFormat="1" applyFont="1" applyFill="1" applyBorder="1" applyAlignment="1" applyProtection="1">
      <alignment vertical="center"/>
      <protection locked="0"/>
    </xf>
    <xf numFmtId="10" fontId="9" fillId="16" borderId="8" xfId="3" applyNumberFormat="1" applyFont="1" applyFill="1" applyBorder="1" applyAlignment="1" applyProtection="1">
      <alignment horizontal="right" vertical="center"/>
      <protection locked="0"/>
    </xf>
    <xf numFmtId="10" fontId="9" fillId="16" borderId="9" xfId="3" applyNumberFormat="1" applyFont="1" applyFill="1" applyBorder="1" applyAlignment="1" applyProtection="1">
      <alignment vertical="center"/>
      <protection locked="0"/>
    </xf>
    <xf numFmtId="44" fontId="19" fillId="0" borderId="8" xfId="1" applyNumberFormat="1" applyFont="1" applyFill="1" applyBorder="1" applyAlignment="1" applyProtection="1">
      <alignment horizontal="right" vertical="center"/>
      <protection locked="0"/>
    </xf>
    <xf numFmtId="0" fontId="19" fillId="0" borderId="9" xfId="0" applyFont="1" applyFill="1" applyBorder="1" applyAlignment="1" applyProtection="1">
      <alignment horizontal="right" vertical="center"/>
      <protection locked="0"/>
    </xf>
    <xf numFmtId="10" fontId="9" fillId="0" borderId="9" xfId="3" applyNumberFormat="1" applyFont="1" applyFill="1" applyBorder="1" applyAlignment="1" applyProtection="1">
      <alignment horizontal="right" vertical="center"/>
      <protection locked="0"/>
    </xf>
    <xf numFmtId="0" fontId="0" fillId="0" borderId="0" xfId="0" applyAlignment="1">
      <alignment horizontal="left" wrapText="1"/>
    </xf>
    <xf numFmtId="0" fontId="7" fillId="0" borderId="0" xfId="0" applyFont="1" applyAlignment="1">
      <alignment horizontal="left" wrapText="1"/>
    </xf>
    <xf numFmtId="0" fontId="12" fillId="17" borderId="0" xfId="0" applyFont="1" applyFill="1" applyBorder="1" applyAlignment="1" applyProtection="1">
      <alignment horizontal="right" vertical="center"/>
    </xf>
    <xf numFmtId="44" fontId="12" fillId="5" borderId="17" xfId="1" applyFont="1" applyFill="1" applyBorder="1" applyAlignment="1" applyProtection="1">
      <alignment horizontal="center" vertical="center"/>
    </xf>
    <xf numFmtId="44" fontId="12" fillId="5" borderId="18" xfId="1" applyFont="1" applyFill="1" applyBorder="1" applyAlignment="1" applyProtection="1">
      <alignment horizontal="center" vertical="center"/>
    </xf>
    <xf numFmtId="44" fontId="12" fillId="5" borderId="19" xfId="1" applyFont="1" applyFill="1" applyBorder="1" applyAlignment="1" applyProtection="1">
      <alignment horizontal="center" vertical="center"/>
    </xf>
    <xf numFmtId="44" fontId="12" fillId="5" borderId="20" xfId="1" applyFont="1" applyFill="1" applyBorder="1" applyAlignment="1" applyProtection="1">
      <alignment horizontal="center" vertical="center"/>
    </xf>
    <xf numFmtId="0" fontId="7" fillId="0" borderId="0" xfId="0" applyFont="1" applyAlignment="1">
      <alignment horizontal="left" wrapText="1"/>
    </xf>
    <xf numFmtId="0" fontId="22" fillId="2" borderId="11"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13" xfId="0" applyFont="1" applyFill="1" applyBorder="1" applyAlignment="1" applyProtection="1">
      <alignment horizontal="center" vertical="center"/>
    </xf>
    <xf numFmtId="0" fontId="23" fillId="11" borderId="14" xfId="0" applyFont="1" applyFill="1" applyBorder="1" applyAlignment="1" applyProtection="1">
      <alignment horizontal="center" vertical="center"/>
    </xf>
    <xf numFmtId="0" fontId="23" fillId="11" borderId="15" xfId="0" applyFont="1" applyFill="1" applyBorder="1" applyAlignment="1" applyProtection="1">
      <alignment horizontal="center" vertical="center"/>
    </xf>
    <xf numFmtId="0" fontId="23" fillId="11" borderId="5" xfId="0" applyFont="1" applyFill="1" applyBorder="1" applyAlignment="1" applyProtection="1">
      <alignment horizontal="center" vertical="center"/>
    </xf>
    <xf numFmtId="0" fontId="23" fillId="11" borderId="4" xfId="0" applyFont="1" applyFill="1" applyBorder="1" applyAlignment="1" applyProtection="1">
      <alignment horizontal="center" vertical="center"/>
    </xf>
    <xf numFmtId="0" fontId="25" fillId="3" borderId="11" xfId="0" applyFont="1" applyFill="1" applyBorder="1" applyAlignment="1" applyProtection="1">
      <alignment horizontal="center" vertical="center"/>
    </xf>
    <xf numFmtId="0" fontId="25" fillId="3" borderId="12" xfId="0" applyFont="1" applyFill="1" applyBorder="1" applyAlignment="1" applyProtection="1">
      <alignment horizontal="center" vertical="center"/>
    </xf>
    <xf numFmtId="0" fontId="25" fillId="3" borderId="13" xfId="0" applyFont="1" applyFill="1" applyBorder="1" applyAlignment="1" applyProtection="1">
      <alignment horizontal="center" vertical="center"/>
    </xf>
    <xf numFmtId="0" fontId="26" fillId="14" borderId="11" xfId="0" applyFont="1" applyFill="1" applyBorder="1" applyAlignment="1" applyProtection="1">
      <alignment horizontal="center" vertical="center"/>
    </xf>
    <xf numFmtId="0" fontId="26" fillId="14" borderId="12" xfId="0" applyFont="1" applyFill="1" applyBorder="1" applyAlignment="1" applyProtection="1">
      <alignment horizontal="center" vertical="center"/>
    </xf>
    <xf numFmtId="0" fontId="26" fillId="14" borderId="13" xfId="0" applyFont="1" applyFill="1" applyBorder="1" applyAlignment="1" applyProtection="1">
      <alignment horizontal="center" vertical="center"/>
    </xf>
    <xf numFmtId="0" fontId="27" fillId="13" borderId="11" xfId="0" applyFont="1" applyFill="1" applyBorder="1" applyAlignment="1" applyProtection="1">
      <alignment horizontal="center" vertical="center"/>
    </xf>
    <xf numFmtId="0" fontId="27" fillId="13" borderId="12" xfId="0" applyFont="1" applyFill="1" applyBorder="1" applyAlignment="1" applyProtection="1">
      <alignment horizontal="center" vertical="center"/>
    </xf>
    <xf numFmtId="0" fontId="27" fillId="13" borderId="13" xfId="0" applyFont="1" applyFill="1" applyBorder="1" applyAlignment="1" applyProtection="1">
      <alignment horizontal="center" vertical="center"/>
    </xf>
    <xf numFmtId="0" fontId="12" fillId="15" borderId="0" xfId="0" applyFont="1" applyFill="1" applyBorder="1" applyAlignment="1" applyProtection="1">
      <alignment horizontal="right" vertical="center"/>
    </xf>
    <xf numFmtId="0" fontId="12" fillId="15" borderId="21" xfId="0" applyFont="1" applyFill="1" applyBorder="1" applyAlignment="1" applyProtection="1">
      <alignment horizontal="right" vertical="center"/>
    </xf>
    <xf numFmtId="0" fontId="28" fillId="15" borderId="14" xfId="0" applyFont="1" applyFill="1" applyBorder="1" applyAlignment="1" applyProtection="1">
      <alignment horizontal="center" vertical="center"/>
    </xf>
    <xf numFmtId="0" fontId="28" fillId="15" borderId="15" xfId="0" applyFont="1" applyFill="1" applyBorder="1" applyAlignment="1" applyProtection="1">
      <alignment horizontal="center" vertical="center"/>
    </xf>
    <xf numFmtId="0" fontId="28" fillId="15" borderId="5" xfId="0" applyFont="1" applyFill="1" applyBorder="1" applyAlignment="1" applyProtection="1">
      <alignment horizontal="center" vertical="center"/>
    </xf>
    <xf numFmtId="0" fontId="28" fillId="15" borderId="4" xfId="0" applyFont="1" applyFill="1" applyBorder="1" applyAlignment="1" applyProtection="1">
      <alignment horizontal="center" vertical="center"/>
    </xf>
    <xf numFmtId="0" fontId="12" fillId="11" borderId="3" xfId="0" applyFont="1" applyFill="1" applyBorder="1" applyAlignment="1" applyProtection="1">
      <alignment horizontal="right" vertical="center"/>
    </xf>
    <xf numFmtId="0" fontId="12" fillId="11" borderId="21" xfId="0" applyFont="1" applyFill="1" applyBorder="1" applyAlignment="1" applyProtection="1">
      <alignment horizontal="right" vertical="center"/>
    </xf>
    <xf numFmtId="0" fontId="29" fillId="17" borderId="14" xfId="0" applyFont="1" applyFill="1" applyBorder="1" applyAlignment="1" applyProtection="1">
      <alignment horizontal="center" vertical="center"/>
    </xf>
    <xf numFmtId="0" fontId="29" fillId="17" borderId="15" xfId="0" applyFont="1" applyFill="1" applyBorder="1" applyAlignment="1" applyProtection="1">
      <alignment horizontal="center" vertical="center"/>
    </xf>
    <xf numFmtId="0" fontId="29" fillId="17" borderId="16" xfId="0" applyFont="1" applyFill="1" applyBorder="1" applyAlignment="1" applyProtection="1">
      <alignment horizontal="center" vertical="center"/>
    </xf>
    <xf numFmtId="0" fontId="29" fillId="17" borderId="5" xfId="0" applyFont="1" applyFill="1" applyBorder="1" applyAlignment="1" applyProtection="1">
      <alignment horizontal="center" vertical="center"/>
    </xf>
    <xf numFmtId="0" fontId="29" fillId="17" borderId="4" xfId="0" applyFont="1" applyFill="1" applyBorder="1" applyAlignment="1" applyProtection="1">
      <alignment horizontal="center" vertical="center"/>
    </xf>
    <xf numFmtId="0" fontId="29" fillId="17" borderId="7" xfId="0" applyFont="1" applyFill="1" applyBorder="1" applyAlignment="1" applyProtection="1">
      <alignment horizontal="center" vertical="center"/>
    </xf>
  </cellXfs>
  <cellStyles count="4">
    <cellStyle name="Currency" xfId="1" builtinId="4"/>
    <cellStyle name="Hyperlink" xfId="2" builtinId="8"/>
    <cellStyle name="Normal" xfId="0" builtinId="0"/>
    <cellStyle name="Percent" xfId="3" builtinId="5"/>
  </cellStyles>
  <dxfs count="6">
    <dxf>
      <font>
        <b/>
        <i val="0"/>
        <condense val="0"/>
        <extend val="0"/>
        <color indexed="56"/>
      </font>
      <fill>
        <patternFill>
          <bgColor indexed="46"/>
        </patternFill>
      </fill>
    </dxf>
    <dxf>
      <font>
        <condense val="0"/>
        <extend val="0"/>
        <color auto="1"/>
      </font>
    </dxf>
    <dxf>
      <font>
        <condense val="0"/>
        <extend val="0"/>
        <color auto="1"/>
      </font>
      <fill>
        <patternFill patternType="none">
          <bgColor indexed="65"/>
        </patternFill>
      </fill>
    </dxf>
    <dxf>
      <font>
        <condense val="0"/>
        <extend val="0"/>
        <color indexed="55"/>
      </font>
    </dxf>
    <dxf>
      <border>
        <bottom style="thin">
          <color indexed="23"/>
        </bottom>
      </border>
    </dxf>
    <dxf>
      <border>
        <left/>
        <right/>
        <top/>
        <bottom style="thin">
          <color indexed="23"/>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44984802431611"/>
          <c:y val="3.7209344578198328E-2"/>
          <c:w val="0.76595744680851063"/>
          <c:h val="0.84651258915401206"/>
        </c:manualLayout>
      </c:layout>
      <c:lineChart>
        <c:grouping val="standard"/>
        <c:varyColors val="0"/>
        <c:ser>
          <c:idx val="1"/>
          <c:order val="0"/>
          <c:tx>
            <c:v>No Extra Payments</c:v>
          </c:tx>
          <c:spPr>
            <a:ln w="12700">
              <a:solidFill>
                <a:srgbClr val="FF00FF"/>
              </a:solidFill>
              <a:prstDash val="solid"/>
            </a:ln>
          </c:spPr>
          <c:marker>
            <c:symbol val="none"/>
          </c:marker>
          <c:cat>
            <c:strRef>
              <c:f>NoExtra!$B$4:$B$1563</c:f>
              <c:strCache>
                <c:ptCount val="360"/>
                <c:pt idx="0">
                  <c:v>1/1/14</c:v>
                </c:pt>
                <c:pt idx="1">
                  <c:v>2/1/14</c:v>
                </c:pt>
                <c:pt idx="2">
                  <c:v>3/1/14</c:v>
                </c:pt>
                <c:pt idx="3">
                  <c:v>4/1/14</c:v>
                </c:pt>
                <c:pt idx="4">
                  <c:v>5/1/14</c:v>
                </c:pt>
                <c:pt idx="5">
                  <c:v>6/1/14</c:v>
                </c:pt>
                <c:pt idx="6">
                  <c:v>7/1/14</c:v>
                </c:pt>
                <c:pt idx="7">
                  <c:v>8/1/14</c:v>
                </c:pt>
                <c:pt idx="8">
                  <c:v>9/1/14</c:v>
                </c:pt>
                <c:pt idx="9">
                  <c:v>10/1/14</c:v>
                </c:pt>
                <c:pt idx="10">
                  <c:v>11/1/14</c:v>
                </c:pt>
                <c:pt idx="11">
                  <c:v>12/1/14</c:v>
                </c:pt>
                <c:pt idx="12">
                  <c:v>1/1/15</c:v>
                </c:pt>
                <c:pt idx="13">
                  <c:v>2/1/15</c:v>
                </c:pt>
                <c:pt idx="14">
                  <c:v>3/1/15</c:v>
                </c:pt>
                <c:pt idx="15">
                  <c:v>4/1/15</c:v>
                </c:pt>
                <c:pt idx="16">
                  <c:v>5/1/15</c:v>
                </c:pt>
                <c:pt idx="17">
                  <c:v>6/1/15</c:v>
                </c:pt>
                <c:pt idx="18">
                  <c:v>7/1/15</c:v>
                </c:pt>
                <c:pt idx="19">
                  <c:v>8/1/15</c:v>
                </c:pt>
                <c:pt idx="20">
                  <c:v>9/1/15</c:v>
                </c:pt>
                <c:pt idx="21">
                  <c:v>10/1/15</c:v>
                </c:pt>
                <c:pt idx="22">
                  <c:v>11/1/15</c:v>
                </c:pt>
                <c:pt idx="23">
                  <c:v>12/1/15</c:v>
                </c:pt>
                <c:pt idx="24">
                  <c:v>1/1/16</c:v>
                </c:pt>
                <c:pt idx="25">
                  <c:v>2/1/16</c:v>
                </c:pt>
                <c:pt idx="26">
                  <c:v>3/1/16</c:v>
                </c:pt>
                <c:pt idx="27">
                  <c:v>4/1/16</c:v>
                </c:pt>
                <c:pt idx="28">
                  <c:v>5/1/16</c:v>
                </c:pt>
                <c:pt idx="29">
                  <c:v>6/1/16</c:v>
                </c:pt>
                <c:pt idx="30">
                  <c:v>7/1/16</c:v>
                </c:pt>
                <c:pt idx="31">
                  <c:v>8/1/16</c:v>
                </c:pt>
                <c:pt idx="32">
                  <c:v>9/1/16</c:v>
                </c:pt>
                <c:pt idx="33">
                  <c:v>10/1/16</c:v>
                </c:pt>
                <c:pt idx="34">
                  <c:v>11/1/16</c:v>
                </c:pt>
                <c:pt idx="35">
                  <c:v>12/1/16</c:v>
                </c:pt>
                <c:pt idx="36">
                  <c:v>1/1/17</c:v>
                </c:pt>
                <c:pt idx="37">
                  <c:v>2/1/17</c:v>
                </c:pt>
                <c:pt idx="38">
                  <c:v>3/1/17</c:v>
                </c:pt>
                <c:pt idx="39">
                  <c:v>4/1/17</c:v>
                </c:pt>
                <c:pt idx="40">
                  <c:v>5/1/17</c:v>
                </c:pt>
                <c:pt idx="41">
                  <c:v>6/1/17</c:v>
                </c:pt>
                <c:pt idx="42">
                  <c:v>7/1/17</c:v>
                </c:pt>
                <c:pt idx="43">
                  <c:v>8/1/17</c:v>
                </c:pt>
                <c:pt idx="44">
                  <c:v>9/1/17</c:v>
                </c:pt>
                <c:pt idx="45">
                  <c:v>10/1/17</c:v>
                </c:pt>
                <c:pt idx="46">
                  <c:v>11/1/17</c:v>
                </c:pt>
                <c:pt idx="47">
                  <c:v>12/1/17</c:v>
                </c:pt>
                <c:pt idx="48">
                  <c:v>1/1/18</c:v>
                </c:pt>
                <c:pt idx="49">
                  <c:v>2/1/18</c:v>
                </c:pt>
                <c:pt idx="50">
                  <c:v>3/1/18</c:v>
                </c:pt>
                <c:pt idx="51">
                  <c:v>4/1/18</c:v>
                </c:pt>
                <c:pt idx="52">
                  <c:v>5/1/18</c:v>
                </c:pt>
                <c:pt idx="53">
                  <c:v>6/1/18</c:v>
                </c:pt>
                <c:pt idx="54">
                  <c:v>7/1/18</c:v>
                </c:pt>
                <c:pt idx="55">
                  <c:v>8/1/18</c:v>
                </c:pt>
                <c:pt idx="56">
                  <c:v>9/1/18</c:v>
                </c:pt>
                <c:pt idx="57">
                  <c:v>10/1/18</c:v>
                </c:pt>
                <c:pt idx="58">
                  <c:v>11/1/18</c:v>
                </c:pt>
                <c:pt idx="59">
                  <c:v>12/1/18</c:v>
                </c:pt>
                <c:pt idx="60">
                  <c:v>1/1/19</c:v>
                </c:pt>
                <c:pt idx="61">
                  <c:v>2/1/19</c:v>
                </c:pt>
                <c:pt idx="62">
                  <c:v>3/1/19</c:v>
                </c:pt>
                <c:pt idx="63">
                  <c:v>4/1/19</c:v>
                </c:pt>
                <c:pt idx="64">
                  <c:v>5/1/19</c:v>
                </c:pt>
                <c:pt idx="65">
                  <c:v>6/1/19</c:v>
                </c:pt>
                <c:pt idx="66">
                  <c:v>7/1/19</c:v>
                </c:pt>
                <c:pt idx="67">
                  <c:v>8/1/19</c:v>
                </c:pt>
                <c:pt idx="68">
                  <c:v>9/1/19</c:v>
                </c:pt>
                <c:pt idx="69">
                  <c:v>10/1/19</c:v>
                </c:pt>
                <c:pt idx="70">
                  <c:v>11/1/19</c:v>
                </c:pt>
                <c:pt idx="71">
                  <c:v>12/1/19</c:v>
                </c:pt>
                <c:pt idx="72">
                  <c:v>1/1/20</c:v>
                </c:pt>
                <c:pt idx="73">
                  <c:v>2/1/20</c:v>
                </c:pt>
                <c:pt idx="74">
                  <c:v>3/1/20</c:v>
                </c:pt>
                <c:pt idx="75">
                  <c:v>4/1/20</c:v>
                </c:pt>
                <c:pt idx="76">
                  <c:v>5/1/20</c:v>
                </c:pt>
                <c:pt idx="77">
                  <c:v>6/1/20</c:v>
                </c:pt>
                <c:pt idx="78">
                  <c:v>7/1/20</c:v>
                </c:pt>
                <c:pt idx="79">
                  <c:v>8/1/20</c:v>
                </c:pt>
                <c:pt idx="80">
                  <c:v>9/1/20</c:v>
                </c:pt>
                <c:pt idx="81">
                  <c:v>10/1/20</c:v>
                </c:pt>
                <c:pt idx="82">
                  <c:v>11/1/20</c:v>
                </c:pt>
                <c:pt idx="83">
                  <c:v>12/1/20</c:v>
                </c:pt>
                <c:pt idx="84">
                  <c:v>1/1/21</c:v>
                </c:pt>
                <c:pt idx="85">
                  <c:v>2/1/21</c:v>
                </c:pt>
                <c:pt idx="86">
                  <c:v>3/1/21</c:v>
                </c:pt>
                <c:pt idx="87">
                  <c:v>4/1/21</c:v>
                </c:pt>
                <c:pt idx="88">
                  <c:v>5/1/21</c:v>
                </c:pt>
                <c:pt idx="89">
                  <c:v>6/1/21</c:v>
                </c:pt>
                <c:pt idx="90">
                  <c:v>7/1/21</c:v>
                </c:pt>
                <c:pt idx="91">
                  <c:v>8/1/21</c:v>
                </c:pt>
                <c:pt idx="92">
                  <c:v>9/1/21</c:v>
                </c:pt>
                <c:pt idx="93">
                  <c:v>10/1/21</c:v>
                </c:pt>
                <c:pt idx="94">
                  <c:v>11/1/21</c:v>
                </c:pt>
                <c:pt idx="95">
                  <c:v>12/1/21</c:v>
                </c:pt>
                <c:pt idx="96">
                  <c:v>1/1/22</c:v>
                </c:pt>
                <c:pt idx="97">
                  <c:v>2/1/22</c:v>
                </c:pt>
                <c:pt idx="98">
                  <c:v>3/1/22</c:v>
                </c:pt>
                <c:pt idx="99">
                  <c:v>4/1/22</c:v>
                </c:pt>
                <c:pt idx="100">
                  <c:v>5/1/22</c:v>
                </c:pt>
                <c:pt idx="101">
                  <c:v>6/1/22</c:v>
                </c:pt>
                <c:pt idx="102">
                  <c:v>7/1/22</c:v>
                </c:pt>
                <c:pt idx="103">
                  <c:v>8/1/22</c:v>
                </c:pt>
                <c:pt idx="104">
                  <c:v>9/1/22</c:v>
                </c:pt>
                <c:pt idx="105">
                  <c:v>10/1/22</c:v>
                </c:pt>
                <c:pt idx="106">
                  <c:v>11/1/22</c:v>
                </c:pt>
                <c:pt idx="107">
                  <c:v>12/1/22</c:v>
                </c:pt>
                <c:pt idx="108">
                  <c:v>1/1/23</c:v>
                </c:pt>
                <c:pt idx="109">
                  <c:v>2/1/23</c:v>
                </c:pt>
                <c:pt idx="110">
                  <c:v>3/1/23</c:v>
                </c:pt>
                <c:pt idx="111">
                  <c:v>4/1/23</c:v>
                </c:pt>
                <c:pt idx="112">
                  <c:v>5/1/23</c:v>
                </c:pt>
                <c:pt idx="113">
                  <c:v>6/1/23</c:v>
                </c:pt>
                <c:pt idx="114">
                  <c:v>7/1/23</c:v>
                </c:pt>
                <c:pt idx="115">
                  <c:v>8/1/23</c:v>
                </c:pt>
                <c:pt idx="116">
                  <c:v>9/1/23</c:v>
                </c:pt>
                <c:pt idx="117">
                  <c:v>10/1/23</c:v>
                </c:pt>
                <c:pt idx="118">
                  <c:v>11/1/23</c:v>
                </c:pt>
                <c:pt idx="119">
                  <c:v>12/1/23</c:v>
                </c:pt>
                <c:pt idx="120">
                  <c:v>1/1/24</c:v>
                </c:pt>
                <c:pt idx="121">
                  <c:v>2/1/24</c:v>
                </c:pt>
                <c:pt idx="122">
                  <c:v>3/1/24</c:v>
                </c:pt>
                <c:pt idx="123">
                  <c:v>4/1/24</c:v>
                </c:pt>
                <c:pt idx="124">
                  <c:v>5/1/24</c:v>
                </c:pt>
                <c:pt idx="125">
                  <c:v>6/1/24</c:v>
                </c:pt>
                <c:pt idx="126">
                  <c:v>7/1/24</c:v>
                </c:pt>
                <c:pt idx="127">
                  <c:v>8/1/24</c:v>
                </c:pt>
                <c:pt idx="128">
                  <c:v>9/1/24</c:v>
                </c:pt>
                <c:pt idx="129">
                  <c:v>10/1/24</c:v>
                </c:pt>
                <c:pt idx="130">
                  <c:v>11/1/24</c:v>
                </c:pt>
                <c:pt idx="131">
                  <c:v>12/1/24</c:v>
                </c:pt>
                <c:pt idx="132">
                  <c:v>1/1/25</c:v>
                </c:pt>
                <c:pt idx="133">
                  <c:v>2/1/25</c:v>
                </c:pt>
                <c:pt idx="134">
                  <c:v>3/1/25</c:v>
                </c:pt>
                <c:pt idx="135">
                  <c:v>4/1/25</c:v>
                </c:pt>
                <c:pt idx="136">
                  <c:v>5/1/25</c:v>
                </c:pt>
                <c:pt idx="137">
                  <c:v>6/1/25</c:v>
                </c:pt>
                <c:pt idx="138">
                  <c:v>7/1/25</c:v>
                </c:pt>
                <c:pt idx="139">
                  <c:v>8/1/25</c:v>
                </c:pt>
                <c:pt idx="140">
                  <c:v>9/1/25</c:v>
                </c:pt>
                <c:pt idx="141">
                  <c:v>10/1/25</c:v>
                </c:pt>
                <c:pt idx="142">
                  <c:v>11/1/25</c:v>
                </c:pt>
                <c:pt idx="143">
                  <c:v>12/1/25</c:v>
                </c:pt>
                <c:pt idx="144">
                  <c:v>1/1/26</c:v>
                </c:pt>
                <c:pt idx="145">
                  <c:v>2/1/26</c:v>
                </c:pt>
                <c:pt idx="146">
                  <c:v>3/1/26</c:v>
                </c:pt>
                <c:pt idx="147">
                  <c:v>4/1/26</c:v>
                </c:pt>
                <c:pt idx="148">
                  <c:v>5/1/26</c:v>
                </c:pt>
                <c:pt idx="149">
                  <c:v>6/1/26</c:v>
                </c:pt>
                <c:pt idx="150">
                  <c:v>7/1/26</c:v>
                </c:pt>
                <c:pt idx="151">
                  <c:v>8/1/26</c:v>
                </c:pt>
                <c:pt idx="152">
                  <c:v>9/1/26</c:v>
                </c:pt>
                <c:pt idx="153">
                  <c:v>10/1/26</c:v>
                </c:pt>
                <c:pt idx="154">
                  <c:v>11/1/26</c:v>
                </c:pt>
                <c:pt idx="155">
                  <c:v>12/1/26</c:v>
                </c:pt>
                <c:pt idx="156">
                  <c:v>1/1/27</c:v>
                </c:pt>
                <c:pt idx="157">
                  <c:v>2/1/27</c:v>
                </c:pt>
                <c:pt idx="158">
                  <c:v>3/1/27</c:v>
                </c:pt>
                <c:pt idx="159">
                  <c:v>4/1/27</c:v>
                </c:pt>
                <c:pt idx="160">
                  <c:v>5/1/27</c:v>
                </c:pt>
                <c:pt idx="161">
                  <c:v>6/1/27</c:v>
                </c:pt>
                <c:pt idx="162">
                  <c:v>7/1/27</c:v>
                </c:pt>
                <c:pt idx="163">
                  <c:v>8/1/27</c:v>
                </c:pt>
                <c:pt idx="164">
                  <c:v>9/1/27</c:v>
                </c:pt>
                <c:pt idx="165">
                  <c:v>10/1/27</c:v>
                </c:pt>
                <c:pt idx="166">
                  <c:v>11/1/27</c:v>
                </c:pt>
                <c:pt idx="167">
                  <c:v>12/1/27</c:v>
                </c:pt>
                <c:pt idx="168">
                  <c:v>1/1/28</c:v>
                </c:pt>
                <c:pt idx="169">
                  <c:v>2/1/28</c:v>
                </c:pt>
                <c:pt idx="170">
                  <c:v>3/1/28</c:v>
                </c:pt>
                <c:pt idx="171">
                  <c:v>4/1/28</c:v>
                </c:pt>
                <c:pt idx="172">
                  <c:v>5/1/28</c:v>
                </c:pt>
                <c:pt idx="173">
                  <c:v>6/1/28</c:v>
                </c:pt>
                <c:pt idx="174">
                  <c:v>7/1/28</c:v>
                </c:pt>
                <c:pt idx="175">
                  <c:v>8/1/28</c:v>
                </c:pt>
                <c:pt idx="176">
                  <c:v>9/1/28</c:v>
                </c:pt>
                <c:pt idx="177">
                  <c:v>10/1/28</c:v>
                </c:pt>
                <c:pt idx="178">
                  <c:v>11/1/28</c:v>
                </c:pt>
                <c:pt idx="179">
                  <c:v>12/1/28</c:v>
                </c:pt>
                <c:pt idx="180">
                  <c:v>1/1/29</c:v>
                </c:pt>
                <c:pt idx="181">
                  <c:v>2/1/29</c:v>
                </c:pt>
                <c:pt idx="182">
                  <c:v>3/1/29</c:v>
                </c:pt>
                <c:pt idx="183">
                  <c:v>4/1/29</c:v>
                </c:pt>
                <c:pt idx="184">
                  <c:v>5/1/29</c:v>
                </c:pt>
                <c:pt idx="185">
                  <c:v>6/1/29</c:v>
                </c:pt>
                <c:pt idx="186">
                  <c:v>7/1/29</c:v>
                </c:pt>
                <c:pt idx="187">
                  <c:v>8/1/29</c:v>
                </c:pt>
                <c:pt idx="188">
                  <c:v>9/1/29</c:v>
                </c:pt>
                <c:pt idx="189">
                  <c:v>10/1/29</c:v>
                </c:pt>
                <c:pt idx="190">
                  <c:v>11/1/29</c:v>
                </c:pt>
                <c:pt idx="191">
                  <c:v>12/1/29</c:v>
                </c:pt>
                <c:pt idx="192">
                  <c:v>1/1/30</c:v>
                </c:pt>
                <c:pt idx="193">
                  <c:v>2/1/30</c:v>
                </c:pt>
                <c:pt idx="194">
                  <c:v>3/1/30</c:v>
                </c:pt>
                <c:pt idx="195">
                  <c:v>4/1/30</c:v>
                </c:pt>
                <c:pt idx="196">
                  <c:v>5/1/30</c:v>
                </c:pt>
                <c:pt idx="197">
                  <c:v>6/1/30</c:v>
                </c:pt>
                <c:pt idx="198">
                  <c:v>7/1/30</c:v>
                </c:pt>
                <c:pt idx="199">
                  <c:v>8/1/30</c:v>
                </c:pt>
                <c:pt idx="200">
                  <c:v>9/1/30</c:v>
                </c:pt>
                <c:pt idx="201">
                  <c:v>10/1/30</c:v>
                </c:pt>
                <c:pt idx="202">
                  <c:v>11/1/30</c:v>
                </c:pt>
                <c:pt idx="203">
                  <c:v>12/1/30</c:v>
                </c:pt>
                <c:pt idx="204">
                  <c:v>1/1/31</c:v>
                </c:pt>
                <c:pt idx="205">
                  <c:v>2/1/31</c:v>
                </c:pt>
                <c:pt idx="206">
                  <c:v>3/1/31</c:v>
                </c:pt>
                <c:pt idx="207">
                  <c:v>4/1/31</c:v>
                </c:pt>
                <c:pt idx="208">
                  <c:v>5/1/31</c:v>
                </c:pt>
                <c:pt idx="209">
                  <c:v>6/1/31</c:v>
                </c:pt>
                <c:pt idx="210">
                  <c:v>7/1/31</c:v>
                </c:pt>
                <c:pt idx="211">
                  <c:v>8/1/31</c:v>
                </c:pt>
                <c:pt idx="212">
                  <c:v>9/1/31</c:v>
                </c:pt>
                <c:pt idx="213">
                  <c:v>10/1/31</c:v>
                </c:pt>
                <c:pt idx="214">
                  <c:v>11/1/31</c:v>
                </c:pt>
                <c:pt idx="215">
                  <c:v>12/1/31</c:v>
                </c:pt>
                <c:pt idx="216">
                  <c:v>1/1/32</c:v>
                </c:pt>
                <c:pt idx="217">
                  <c:v>2/1/32</c:v>
                </c:pt>
                <c:pt idx="218">
                  <c:v>3/1/32</c:v>
                </c:pt>
                <c:pt idx="219">
                  <c:v>4/1/32</c:v>
                </c:pt>
                <c:pt idx="220">
                  <c:v>5/1/32</c:v>
                </c:pt>
                <c:pt idx="221">
                  <c:v>6/1/32</c:v>
                </c:pt>
                <c:pt idx="222">
                  <c:v>7/1/32</c:v>
                </c:pt>
                <c:pt idx="223">
                  <c:v>8/1/32</c:v>
                </c:pt>
                <c:pt idx="224">
                  <c:v>9/1/32</c:v>
                </c:pt>
                <c:pt idx="225">
                  <c:v>10/1/32</c:v>
                </c:pt>
                <c:pt idx="226">
                  <c:v>11/1/32</c:v>
                </c:pt>
                <c:pt idx="227">
                  <c:v>12/1/32</c:v>
                </c:pt>
                <c:pt idx="228">
                  <c:v>1/1/33</c:v>
                </c:pt>
                <c:pt idx="229">
                  <c:v>2/1/33</c:v>
                </c:pt>
                <c:pt idx="230">
                  <c:v>3/1/33</c:v>
                </c:pt>
                <c:pt idx="231">
                  <c:v>4/1/33</c:v>
                </c:pt>
                <c:pt idx="232">
                  <c:v>5/1/33</c:v>
                </c:pt>
                <c:pt idx="233">
                  <c:v>6/1/33</c:v>
                </c:pt>
                <c:pt idx="234">
                  <c:v>7/1/33</c:v>
                </c:pt>
                <c:pt idx="235">
                  <c:v>8/1/33</c:v>
                </c:pt>
                <c:pt idx="236">
                  <c:v>9/1/33</c:v>
                </c:pt>
                <c:pt idx="237">
                  <c:v>10/1/33</c:v>
                </c:pt>
                <c:pt idx="238">
                  <c:v>11/1/33</c:v>
                </c:pt>
                <c:pt idx="239">
                  <c:v>12/1/33</c:v>
                </c:pt>
                <c:pt idx="240">
                  <c:v>1/1/34</c:v>
                </c:pt>
                <c:pt idx="241">
                  <c:v>2/1/34</c:v>
                </c:pt>
                <c:pt idx="242">
                  <c:v>3/1/34</c:v>
                </c:pt>
                <c:pt idx="243">
                  <c:v>4/1/34</c:v>
                </c:pt>
                <c:pt idx="244">
                  <c:v>5/1/34</c:v>
                </c:pt>
                <c:pt idx="245">
                  <c:v>6/1/34</c:v>
                </c:pt>
                <c:pt idx="246">
                  <c:v>7/1/34</c:v>
                </c:pt>
                <c:pt idx="247">
                  <c:v>8/1/34</c:v>
                </c:pt>
                <c:pt idx="248">
                  <c:v>9/1/34</c:v>
                </c:pt>
                <c:pt idx="249">
                  <c:v>10/1/34</c:v>
                </c:pt>
                <c:pt idx="250">
                  <c:v>11/1/34</c:v>
                </c:pt>
                <c:pt idx="251">
                  <c:v>12/1/34</c:v>
                </c:pt>
                <c:pt idx="252">
                  <c:v>1/1/35</c:v>
                </c:pt>
                <c:pt idx="253">
                  <c:v>2/1/35</c:v>
                </c:pt>
                <c:pt idx="254">
                  <c:v>3/1/35</c:v>
                </c:pt>
                <c:pt idx="255">
                  <c:v>4/1/35</c:v>
                </c:pt>
                <c:pt idx="256">
                  <c:v>5/1/35</c:v>
                </c:pt>
                <c:pt idx="257">
                  <c:v>6/1/35</c:v>
                </c:pt>
                <c:pt idx="258">
                  <c:v>7/1/35</c:v>
                </c:pt>
                <c:pt idx="259">
                  <c:v>8/1/35</c:v>
                </c:pt>
                <c:pt idx="260">
                  <c:v>9/1/35</c:v>
                </c:pt>
                <c:pt idx="261">
                  <c:v>10/1/35</c:v>
                </c:pt>
                <c:pt idx="262">
                  <c:v>11/1/35</c:v>
                </c:pt>
                <c:pt idx="263">
                  <c:v>12/1/35</c:v>
                </c:pt>
                <c:pt idx="264">
                  <c:v>1/1/36</c:v>
                </c:pt>
                <c:pt idx="265">
                  <c:v>2/1/36</c:v>
                </c:pt>
                <c:pt idx="266">
                  <c:v>3/1/36</c:v>
                </c:pt>
                <c:pt idx="267">
                  <c:v>4/1/36</c:v>
                </c:pt>
                <c:pt idx="268">
                  <c:v>5/1/36</c:v>
                </c:pt>
                <c:pt idx="269">
                  <c:v>6/1/36</c:v>
                </c:pt>
                <c:pt idx="270">
                  <c:v>7/1/36</c:v>
                </c:pt>
                <c:pt idx="271">
                  <c:v>8/1/36</c:v>
                </c:pt>
                <c:pt idx="272">
                  <c:v>9/1/36</c:v>
                </c:pt>
                <c:pt idx="273">
                  <c:v>10/1/36</c:v>
                </c:pt>
                <c:pt idx="274">
                  <c:v>11/1/36</c:v>
                </c:pt>
                <c:pt idx="275">
                  <c:v>12/1/36</c:v>
                </c:pt>
                <c:pt idx="276">
                  <c:v>1/1/37</c:v>
                </c:pt>
                <c:pt idx="277">
                  <c:v>2/1/37</c:v>
                </c:pt>
                <c:pt idx="278">
                  <c:v>3/1/37</c:v>
                </c:pt>
                <c:pt idx="279">
                  <c:v>4/1/37</c:v>
                </c:pt>
                <c:pt idx="280">
                  <c:v>5/1/37</c:v>
                </c:pt>
                <c:pt idx="281">
                  <c:v>6/1/37</c:v>
                </c:pt>
                <c:pt idx="282">
                  <c:v>7/1/37</c:v>
                </c:pt>
                <c:pt idx="283">
                  <c:v>8/1/37</c:v>
                </c:pt>
                <c:pt idx="284">
                  <c:v>9/1/37</c:v>
                </c:pt>
                <c:pt idx="285">
                  <c:v>10/1/37</c:v>
                </c:pt>
                <c:pt idx="286">
                  <c:v>11/1/37</c:v>
                </c:pt>
                <c:pt idx="287">
                  <c:v>12/1/37</c:v>
                </c:pt>
                <c:pt idx="288">
                  <c:v>1/1/38</c:v>
                </c:pt>
                <c:pt idx="289">
                  <c:v>2/1/38</c:v>
                </c:pt>
                <c:pt idx="290">
                  <c:v>3/1/38</c:v>
                </c:pt>
                <c:pt idx="291">
                  <c:v>4/1/38</c:v>
                </c:pt>
                <c:pt idx="292">
                  <c:v>5/1/38</c:v>
                </c:pt>
                <c:pt idx="293">
                  <c:v>6/1/38</c:v>
                </c:pt>
                <c:pt idx="294">
                  <c:v>7/1/38</c:v>
                </c:pt>
                <c:pt idx="295">
                  <c:v>8/1/38</c:v>
                </c:pt>
                <c:pt idx="296">
                  <c:v>9/1/38</c:v>
                </c:pt>
                <c:pt idx="297">
                  <c:v>10/1/38</c:v>
                </c:pt>
                <c:pt idx="298">
                  <c:v>11/1/38</c:v>
                </c:pt>
                <c:pt idx="299">
                  <c:v>12/1/38</c:v>
                </c:pt>
                <c:pt idx="300">
                  <c:v>1/1/39</c:v>
                </c:pt>
                <c:pt idx="301">
                  <c:v>2/1/39</c:v>
                </c:pt>
                <c:pt idx="302">
                  <c:v>3/1/39</c:v>
                </c:pt>
                <c:pt idx="303">
                  <c:v>4/1/39</c:v>
                </c:pt>
                <c:pt idx="304">
                  <c:v>5/1/39</c:v>
                </c:pt>
                <c:pt idx="305">
                  <c:v>6/1/39</c:v>
                </c:pt>
                <c:pt idx="306">
                  <c:v>7/1/39</c:v>
                </c:pt>
                <c:pt idx="307">
                  <c:v>8/1/39</c:v>
                </c:pt>
                <c:pt idx="308">
                  <c:v>9/1/39</c:v>
                </c:pt>
                <c:pt idx="309">
                  <c:v>10/1/39</c:v>
                </c:pt>
                <c:pt idx="310">
                  <c:v>11/1/39</c:v>
                </c:pt>
                <c:pt idx="311">
                  <c:v>12/1/39</c:v>
                </c:pt>
                <c:pt idx="312">
                  <c:v>1/1/40</c:v>
                </c:pt>
                <c:pt idx="313">
                  <c:v>2/1/40</c:v>
                </c:pt>
                <c:pt idx="314">
                  <c:v>3/1/40</c:v>
                </c:pt>
                <c:pt idx="315">
                  <c:v>4/1/40</c:v>
                </c:pt>
                <c:pt idx="316">
                  <c:v>5/1/40</c:v>
                </c:pt>
                <c:pt idx="317">
                  <c:v>6/1/40</c:v>
                </c:pt>
                <c:pt idx="318">
                  <c:v>7/1/40</c:v>
                </c:pt>
                <c:pt idx="319">
                  <c:v>8/1/40</c:v>
                </c:pt>
                <c:pt idx="320">
                  <c:v>9/1/40</c:v>
                </c:pt>
                <c:pt idx="321">
                  <c:v>10/1/40</c:v>
                </c:pt>
                <c:pt idx="322">
                  <c:v>11/1/40</c:v>
                </c:pt>
                <c:pt idx="323">
                  <c:v>12/1/40</c:v>
                </c:pt>
                <c:pt idx="324">
                  <c:v>1/1/41</c:v>
                </c:pt>
                <c:pt idx="325">
                  <c:v>2/1/41</c:v>
                </c:pt>
                <c:pt idx="326">
                  <c:v>3/1/41</c:v>
                </c:pt>
                <c:pt idx="327">
                  <c:v>4/1/41</c:v>
                </c:pt>
                <c:pt idx="328">
                  <c:v>5/1/41</c:v>
                </c:pt>
                <c:pt idx="329">
                  <c:v>6/1/41</c:v>
                </c:pt>
                <c:pt idx="330">
                  <c:v>7/1/41</c:v>
                </c:pt>
                <c:pt idx="331">
                  <c:v>8/1/41</c:v>
                </c:pt>
                <c:pt idx="332">
                  <c:v>9/1/41</c:v>
                </c:pt>
                <c:pt idx="333">
                  <c:v>10/1/41</c:v>
                </c:pt>
                <c:pt idx="334">
                  <c:v>11/1/41</c:v>
                </c:pt>
                <c:pt idx="335">
                  <c:v>12/1/41</c:v>
                </c:pt>
                <c:pt idx="336">
                  <c:v>1/1/42</c:v>
                </c:pt>
                <c:pt idx="337">
                  <c:v>2/1/42</c:v>
                </c:pt>
                <c:pt idx="338">
                  <c:v>3/1/42</c:v>
                </c:pt>
                <c:pt idx="339">
                  <c:v>4/1/42</c:v>
                </c:pt>
                <c:pt idx="340">
                  <c:v>5/1/42</c:v>
                </c:pt>
                <c:pt idx="341">
                  <c:v>6/1/42</c:v>
                </c:pt>
                <c:pt idx="342">
                  <c:v>7/1/42</c:v>
                </c:pt>
                <c:pt idx="343">
                  <c:v>8/1/42</c:v>
                </c:pt>
                <c:pt idx="344">
                  <c:v>9/1/42</c:v>
                </c:pt>
                <c:pt idx="345">
                  <c:v>10/1/42</c:v>
                </c:pt>
                <c:pt idx="346">
                  <c:v>11/1/42</c:v>
                </c:pt>
                <c:pt idx="347">
                  <c:v>12/1/42</c:v>
                </c:pt>
                <c:pt idx="348">
                  <c:v>1/1/43</c:v>
                </c:pt>
                <c:pt idx="349">
                  <c:v>2/1/43</c:v>
                </c:pt>
                <c:pt idx="350">
                  <c:v>3/1/43</c:v>
                </c:pt>
                <c:pt idx="351">
                  <c:v>4/1/43</c:v>
                </c:pt>
                <c:pt idx="352">
                  <c:v>5/1/43</c:v>
                </c:pt>
                <c:pt idx="353">
                  <c:v>6/1/43</c:v>
                </c:pt>
                <c:pt idx="354">
                  <c:v>7/1/43</c:v>
                </c:pt>
                <c:pt idx="355">
                  <c:v>8/1/43</c:v>
                </c:pt>
                <c:pt idx="356">
                  <c:v>9/1/43</c:v>
                </c:pt>
                <c:pt idx="357">
                  <c:v>10/1/43</c:v>
                </c:pt>
                <c:pt idx="358">
                  <c:v>11/1/43</c:v>
                </c:pt>
                <c:pt idx="359">
                  <c:v>12/1/43</c:v>
                </c:pt>
              </c:strCache>
            </c:strRef>
          </c:cat>
          <c:val>
            <c:numRef>
              <c:f>NoExtra!$G$4:$G$1564</c:f>
              <c:numCache>
                <c:formatCode>#,##0.00</c:formatCode>
                <c:ptCount val="1561"/>
                <c:pt idx="0">
                  <c:v>124831.62</c:v>
                </c:pt>
                <c:pt idx="1">
                  <c:v>124662.62999999999</c:v>
                </c:pt>
                <c:pt idx="2">
                  <c:v>124493.01999999999</c:v>
                </c:pt>
                <c:pt idx="3">
                  <c:v>124322.79</c:v>
                </c:pt>
                <c:pt idx="4">
                  <c:v>124151.93999999999</c:v>
                </c:pt>
                <c:pt idx="5">
                  <c:v>123980.46999999999</c:v>
                </c:pt>
                <c:pt idx="6">
                  <c:v>123808.36999999998</c:v>
                </c:pt>
                <c:pt idx="7">
                  <c:v>123635.63999999998</c:v>
                </c:pt>
                <c:pt idx="8">
                  <c:v>123462.27999999998</c:v>
                </c:pt>
                <c:pt idx="9">
                  <c:v>123288.28999999998</c:v>
                </c:pt>
                <c:pt idx="10">
                  <c:v>123113.66999999998</c:v>
                </c:pt>
                <c:pt idx="11">
                  <c:v>122938.40999999999</c:v>
                </c:pt>
                <c:pt idx="12">
                  <c:v>122762.51</c:v>
                </c:pt>
                <c:pt idx="13">
                  <c:v>122585.97</c:v>
                </c:pt>
                <c:pt idx="14">
                  <c:v>122408.79000000001</c:v>
                </c:pt>
                <c:pt idx="15">
                  <c:v>122230.96</c:v>
                </c:pt>
                <c:pt idx="16">
                  <c:v>122052.48000000001</c:v>
                </c:pt>
                <c:pt idx="17">
                  <c:v>121873.35</c:v>
                </c:pt>
                <c:pt idx="18">
                  <c:v>121693.57</c:v>
                </c:pt>
                <c:pt idx="19">
                  <c:v>121513.13</c:v>
                </c:pt>
                <c:pt idx="20">
                  <c:v>121332.04000000001</c:v>
                </c:pt>
                <c:pt idx="21">
                  <c:v>121150.29000000001</c:v>
                </c:pt>
                <c:pt idx="22">
                  <c:v>120967.87000000001</c:v>
                </c:pt>
                <c:pt idx="23">
                  <c:v>120784.79000000001</c:v>
                </c:pt>
                <c:pt idx="24">
                  <c:v>120601.04000000001</c:v>
                </c:pt>
                <c:pt idx="25">
                  <c:v>120416.62000000001</c:v>
                </c:pt>
                <c:pt idx="26">
                  <c:v>120231.53000000001</c:v>
                </c:pt>
                <c:pt idx="27">
                  <c:v>120045.76000000001</c:v>
                </c:pt>
                <c:pt idx="28">
                  <c:v>119859.32</c:v>
                </c:pt>
                <c:pt idx="29">
                  <c:v>119672.20000000001</c:v>
                </c:pt>
                <c:pt idx="30">
                  <c:v>119484.39000000001</c:v>
                </c:pt>
                <c:pt idx="31">
                  <c:v>119295.90000000001</c:v>
                </c:pt>
                <c:pt idx="32">
                  <c:v>119106.72000000002</c:v>
                </c:pt>
                <c:pt idx="33">
                  <c:v>118916.85000000002</c:v>
                </c:pt>
                <c:pt idx="34">
                  <c:v>118726.29000000002</c:v>
                </c:pt>
                <c:pt idx="35">
                  <c:v>118535.04000000002</c:v>
                </c:pt>
                <c:pt idx="36">
                  <c:v>118343.09000000003</c:v>
                </c:pt>
                <c:pt idx="37">
                  <c:v>118150.44000000003</c:v>
                </c:pt>
                <c:pt idx="38">
                  <c:v>117957.09000000003</c:v>
                </c:pt>
                <c:pt idx="39">
                  <c:v>117763.03000000003</c:v>
                </c:pt>
                <c:pt idx="40">
                  <c:v>117568.26000000002</c:v>
                </c:pt>
                <c:pt idx="41">
                  <c:v>117372.78000000003</c:v>
                </c:pt>
                <c:pt idx="42">
                  <c:v>117176.59000000003</c:v>
                </c:pt>
                <c:pt idx="43">
                  <c:v>116979.69000000003</c:v>
                </c:pt>
                <c:pt idx="44">
                  <c:v>116782.07000000004</c:v>
                </c:pt>
                <c:pt idx="45">
                  <c:v>116583.73000000004</c:v>
                </c:pt>
                <c:pt idx="46">
                  <c:v>116384.66000000003</c:v>
                </c:pt>
                <c:pt idx="47">
                  <c:v>116184.87000000004</c:v>
                </c:pt>
                <c:pt idx="48">
                  <c:v>115984.35000000003</c:v>
                </c:pt>
                <c:pt idx="49">
                  <c:v>115783.10000000003</c:v>
                </c:pt>
                <c:pt idx="50">
                  <c:v>115581.12000000004</c:v>
                </c:pt>
                <c:pt idx="51">
                  <c:v>115378.40000000004</c:v>
                </c:pt>
                <c:pt idx="52">
                  <c:v>115174.94000000003</c:v>
                </c:pt>
                <c:pt idx="53">
                  <c:v>114970.74000000003</c:v>
                </c:pt>
                <c:pt idx="54">
                  <c:v>114765.79000000004</c:v>
                </c:pt>
                <c:pt idx="55">
                  <c:v>114560.10000000003</c:v>
                </c:pt>
                <c:pt idx="56">
                  <c:v>114353.66000000003</c:v>
                </c:pt>
                <c:pt idx="57">
                  <c:v>114146.46000000004</c:v>
                </c:pt>
                <c:pt idx="58">
                  <c:v>113938.51000000004</c:v>
                </c:pt>
                <c:pt idx="59">
                  <c:v>113729.80000000003</c:v>
                </c:pt>
                <c:pt idx="60">
                  <c:v>113520.33000000003</c:v>
                </c:pt>
                <c:pt idx="61">
                  <c:v>113310.10000000003</c:v>
                </c:pt>
                <c:pt idx="62">
                  <c:v>113099.10000000003</c:v>
                </c:pt>
                <c:pt idx="63">
                  <c:v>112887.33000000003</c:v>
                </c:pt>
                <c:pt idx="64">
                  <c:v>112674.79000000004</c:v>
                </c:pt>
                <c:pt idx="65">
                  <c:v>112461.47000000003</c:v>
                </c:pt>
                <c:pt idx="66">
                  <c:v>112247.38000000003</c:v>
                </c:pt>
                <c:pt idx="67">
                  <c:v>112032.51000000004</c:v>
                </c:pt>
                <c:pt idx="68">
                  <c:v>111816.85000000003</c:v>
                </c:pt>
                <c:pt idx="69">
                  <c:v>111600.41000000003</c:v>
                </c:pt>
                <c:pt idx="70">
                  <c:v>111383.18000000004</c:v>
                </c:pt>
                <c:pt idx="71">
                  <c:v>111165.15000000004</c:v>
                </c:pt>
                <c:pt idx="72">
                  <c:v>110946.33000000003</c:v>
                </c:pt>
                <c:pt idx="73">
                  <c:v>110726.71000000004</c:v>
                </c:pt>
                <c:pt idx="74">
                  <c:v>110506.29000000004</c:v>
                </c:pt>
                <c:pt idx="75">
                  <c:v>110285.07000000004</c:v>
                </c:pt>
                <c:pt idx="76">
                  <c:v>110063.04000000004</c:v>
                </c:pt>
                <c:pt idx="77">
                  <c:v>109840.20000000004</c:v>
                </c:pt>
                <c:pt idx="78">
                  <c:v>109616.55000000005</c:v>
                </c:pt>
                <c:pt idx="79">
                  <c:v>109392.08000000005</c:v>
                </c:pt>
                <c:pt idx="80">
                  <c:v>109166.80000000005</c:v>
                </c:pt>
                <c:pt idx="81">
                  <c:v>108940.69000000005</c:v>
                </c:pt>
                <c:pt idx="82">
                  <c:v>108713.76000000005</c:v>
                </c:pt>
                <c:pt idx="83">
                  <c:v>108486.00000000006</c:v>
                </c:pt>
                <c:pt idx="84">
                  <c:v>108257.41000000006</c:v>
                </c:pt>
                <c:pt idx="85">
                  <c:v>108027.99000000006</c:v>
                </c:pt>
                <c:pt idx="86">
                  <c:v>107797.73000000007</c:v>
                </c:pt>
                <c:pt idx="87">
                  <c:v>107566.63000000006</c:v>
                </c:pt>
                <c:pt idx="88">
                  <c:v>107334.69000000006</c:v>
                </c:pt>
                <c:pt idx="89">
                  <c:v>107101.90000000007</c:v>
                </c:pt>
                <c:pt idx="90">
                  <c:v>106868.27000000006</c:v>
                </c:pt>
                <c:pt idx="91">
                  <c:v>106633.78000000006</c:v>
                </c:pt>
                <c:pt idx="92">
                  <c:v>106398.44000000006</c:v>
                </c:pt>
                <c:pt idx="93">
                  <c:v>106162.24000000006</c:v>
                </c:pt>
                <c:pt idx="94">
                  <c:v>105925.18000000007</c:v>
                </c:pt>
                <c:pt idx="95">
                  <c:v>105687.26000000007</c:v>
                </c:pt>
                <c:pt idx="96">
                  <c:v>105448.47000000007</c:v>
                </c:pt>
                <c:pt idx="97">
                  <c:v>105208.81000000007</c:v>
                </c:pt>
                <c:pt idx="98">
                  <c:v>104968.27000000008</c:v>
                </c:pt>
                <c:pt idx="99">
                  <c:v>104726.86000000007</c:v>
                </c:pt>
                <c:pt idx="100">
                  <c:v>104484.57000000008</c:v>
                </c:pt>
                <c:pt idx="101">
                  <c:v>104241.39000000009</c:v>
                </c:pt>
                <c:pt idx="102">
                  <c:v>103997.33000000009</c:v>
                </c:pt>
                <c:pt idx="103">
                  <c:v>103752.38000000009</c:v>
                </c:pt>
                <c:pt idx="104">
                  <c:v>103506.53000000009</c:v>
                </c:pt>
                <c:pt idx="105">
                  <c:v>103259.79000000008</c:v>
                </c:pt>
                <c:pt idx="106">
                  <c:v>103012.15000000008</c:v>
                </c:pt>
                <c:pt idx="107">
                  <c:v>102763.61000000009</c:v>
                </c:pt>
                <c:pt idx="108">
                  <c:v>102514.16000000009</c:v>
                </c:pt>
                <c:pt idx="109">
                  <c:v>102263.80000000009</c:v>
                </c:pt>
                <c:pt idx="110">
                  <c:v>102012.53000000009</c:v>
                </c:pt>
                <c:pt idx="111">
                  <c:v>101760.34000000008</c:v>
                </c:pt>
                <c:pt idx="112">
                  <c:v>101507.23000000008</c:v>
                </c:pt>
                <c:pt idx="113">
                  <c:v>101253.20000000008</c:v>
                </c:pt>
                <c:pt idx="114">
                  <c:v>100998.24000000008</c:v>
                </c:pt>
                <c:pt idx="115">
                  <c:v>100742.35000000008</c:v>
                </c:pt>
                <c:pt idx="116">
                  <c:v>100485.53000000007</c:v>
                </c:pt>
                <c:pt idx="117">
                  <c:v>100227.77000000008</c:v>
                </c:pt>
                <c:pt idx="118">
                  <c:v>99969.07000000008</c:v>
                </c:pt>
                <c:pt idx="119">
                  <c:v>99709.43000000008</c:v>
                </c:pt>
                <c:pt idx="120">
                  <c:v>99456.170000000086</c:v>
                </c:pt>
                <c:pt idx="121">
                  <c:v>99201.93000000008</c:v>
                </c:pt>
                <c:pt idx="122">
                  <c:v>98946.710000000079</c:v>
                </c:pt>
                <c:pt idx="123">
                  <c:v>98690.510000000082</c:v>
                </c:pt>
                <c:pt idx="124">
                  <c:v>98433.32000000008</c:v>
                </c:pt>
                <c:pt idx="125">
                  <c:v>98175.140000000087</c:v>
                </c:pt>
                <c:pt idx="126">
                  <c:v>97915.960000000094</c:v>
                </c:pt>
                <c:pt idx="127">
                  <c:v>97655.780000000101</c:v>
                </c:pt>
                <c:pt idx="128">
                  <c:v>97394.600000000108</c:v>
                </c:pt>
                <c:pt idx="129">
                  <c:v>97132.420000000115</c:v>
                </c:pt>
                <c:pt idx="130">
                  <c:v>96869.220000000118</c:v>
                </c:pt>
                <c:pt idx="131">
                  <c:v>96605.010000000111</c:v>
                </c:pt>
                <c:pt idx="132">
                  <c:v>96346.870000000112</c:v>
                </c:pt>
                <c:pt idx="133">
                  <c:v>96087.680000000109</c:v>
                </c:pt>
                <c:pt idx="134">
                  <c:v>95827.440000000104</c:v>
                </c:pt>
                <c:pt idx="135">
                  <c:v>95566.140000000101</c:v>
                </c:pt>
                <c:pt idx="136">
                  <c:v>95303.780000000101</c:v>
                </c:pt>
                <c:pt idx="137">
                  <c:v>95040.350000000108</c:v>
                </c:pt>
                <c:pt idx="138">
                  <c:v>94775.850000000108</c:v>
                </c:pt>
                <c:pt idx="139">
                  <c:v>94510.280000000101</c:v>
                </c:pt>
                <c:pt idx="140">
                  <c:v>94243.630000000107</c:v>
                </c:pt>
                <c:pt idx="141">
                  <c:v>93975.890000000101</c:v>
                </c:pt>
                <c:pt idx="142">
                  <c:v>93707.070000000094</c:v>
                </c:pt>
                <c:pt idx="143">
                  <c:v>93437.150000000096</c:v>
                </c:pt>
                <c:pt idx="144">
                  <c:v>93172.980000000098</c:v>
                </c:pt>
                <c:pt idx="145">
                  <c:v>92907.690000000104</c:v>
                </c:pt>
                <c:pt idx="146">
                  <c:v>92641.260000000111</c:v>
                </c:pt>
                <c:pt idx="147">
                  <c:v>92373.700000000114</c:v>
                </c:pt>
                <c:pt idx="148">
                  <c:v>92104.990000000107</c:v>
                </c:pt>
                <c:pt idx="149">
                  <c:v>91835.140000000101</c:v>
                </c:pt>
                <c:pt idx="150">
                  <c:v>91564.130000000107</c:v>
                </c:pt>
                <c:pt idx="151">
                  <c:v>91291.970000000103</c:v>
                </c:pt>
                <c:pt idx="152">
                  <c:v>91018.640000000101</c:v>
                </c:pt>
                <c:pt idx="153">
                  <c:v>90744.150000000096</c:v>
                </c:pt>
                <c:pt idx="154">
                  <c:v>90468.480000000098</c:v>
                </c:pt>
                <c:pt idx="155">
                  <c:v>90191.640000000101</c:v>
                </c:pt>
                <c:pt idx="156">
                  <c:v>89920.250000000102</c:v>
                </c:pt>
                <c:pt idx="157">
                  <c:v>89647.650000000096</c:v>
                </c:pt>
                <c:pt idx="158">
                  <c:v>89373.830000000089</c:v>
                </c:pt>
                <c:pt idx="159">
                  <c:v>89098.780000000086</c:v>
                </c:pt>
                <c:pt idx="160">
                  <c:v>88822.500000000087</c:v>
                </c:pt>
                <c:pt idx="161">
                  <c:v>88544.980000000083</c:v>
                </c:pt>
                <c:pt idx="162">
                  <c:v>88266.220000000088</c:v>
                </c:pt>
                <c:pt idx="163">
                  <c:v>87986.210000000094</c:v>
                </c:pt>
                <c:pt idx="164">
                  <c:v>87704.94000000009</c:v>
                </c:pt>
                <c:pt idx="165">
                  <c:v>87422.420000000086</c:v>
                </c:pt>
                <c:pt idx="166">
                  <c:v>87138.630000000092</c:v>
                </c:pt>
                <c:pt idx="167">
                  <c:v>86853.570000000094</c:v>
                </c:pt>
                <c:pt idx="168">
                  <c:v>86573.650000000096</c:v>
                </c:pt>
                <c:pt idx="169">
                  <c:v>86292.410000000091</c:v>
                </c:pt>
                <c:pt idx="170">
                  <c:v>86009.860000000088</c:v>
                </c:pt>
                <c:pt idx="171">
                  <c:v>85725.980000000083</c:v>
                </c:pt>
                <c:pt idx="172">
                  <c:v>85440.770000000077</c:v>
                </c:pt>
                <c:pt idx="173">
                  <c:v>85154.220000000074</c:v>
                </c:pt>
                <c:pt idx="174">
                  <c:v>84866.330000000075</c:v>
                </c:pt>
                <c:pt idx="175">
                  <c:v>84577.090000000069</c:v>
                </c:pt>
                <c:pt idx="176">
                  <c:v>84286.500000000073</c:v>
                </c:pt>
                <c:pt idx="177">
                  <c:v>83994.540000000066</c:v>
                </c:pt>
                <c:pt idx="178">
                  <c:v>83701.210000000065</c:v>
                </c:pt>
                <c:pt idx="179">
                  <c:v>83406.510000000068</c:v>
                </c:pt>
                <c:pt idx="180">
                  <c:v>83116.640000000072</c:v>
                </c:pt>
                <c:pt idx="181">
                  <c:v>82825.360000000073</c:v>
                </c:pt>
                <c:pt idx="182">
                  <c:v>82532.650000000067</c:v>
                </c:pt>
                <c:pt idx="183">
                  <c:v>82238.510000000068</c:v>
                </c:pt>
                <c:pt idx="184">
                  <c:v>81942.930000000066</c:v>
                </c:pt>
                <c:pt idx="185">
                  <c:v>81645.900000000067</c:v>
                </c:pt>
                <c:pt idx="186">
                  <c:v>81347.410000000062</c:v>
                </c:pt>
                <c:pt idx="187">
                  <c:v>81047.460000000065</c:v>
                </c:pt>
                <c:pt idx="188">
                  <c:v>80746.040000000066</c:v>
                </c:pt>
                <c:pt idx="189">
                  <c:v>80443.150000000067</c:v>
                </c:pt>
                <c:pt idx="190">
                  <c:v>80138.780000000072</c:v>
                </c:pt>
                <c:pt idx="191">
                  <c:v>79832.920000000071</c:v>
                </c:pt>
                <c:pt idx="192">
                  <c:v>79531.56000000007</c:v>
                </c:pt>
                <c:pt idx="193">
                  <c:v>79228.660000000076</c:v>
                </c:pt>
                <c:pt idx="194">
                  <c:v>78924.220000000074</c:v>
                </c:pt>
                <c:pt idx="195">
                  <c:v>78618.220000000074</c:v>
                </c:pt>
                <c:pt idx="196">
                  <c:v>78310.660000000076</c:v>
                </c:pt>
                <c:pt idx="197">
                  <c:v>78001.530000000072</c:v>
                </c:pt>
                <c:pt idx="198">
                  <c:v>77690.820000000065</c:v>
                </c:pt>
                <c:pt idx="199">
                  <c:v>77378.530000000072</c:v>
                </c:pt>
                <c:pt idx="200">
                  <c:v>77064.640000000072</c:v>
                </c:pt>
                <c:pt idx="201">
                  <c:v>76749.150000000067</c:v>
                </c:pt>
                <c:pt idx="202">
                  <c:v>76432.050000000061</c:v>
                </c:pt>
                <c:pt idx="203">
                  <c:v>76113.33000000006</c:v>
                </c:pt>
                <c:pt idx="204">
                  <c:v>75798.760000000053</c:v>
                </c:pt>
                <c:pt idx="205">
                  <c:v>75482.520000000048</c:v>
                </c:pt>
                <c:pt idx="206">
                  <c:v>75164.600000000049</c:v>
                </c:pt>
                <c:pt idx="207">
                  <c:v>74844.990000000049</c:v>
                </c:pt>
                <c:pt idx="208">
                  <c:v>74523.680000000051</c:v>
                </c:pt>
                <c:pt idx="209">
                  <c:v>74200.670000000056</c:v>
                </c:pt>
                <c:pt idx="210">
                  <c:v>73875.940000000061</c:v>
                </c:pt>
                <c:pt idx="211">
                  <c:v>73549.490000000063</c:v>
                </c:pt>
                <c:pt idx="212">
                  <c:v>73221.300000000061</c:v>
                </c:pt>
                <c:pt idx="213">
                  <c:v>72891.370000000068</c:v>
                </c:pt>
                <c:pt idx="214">
                  <c:v>72559.690000000075</c:v>
                </c:pt>
                <c:pt idx="215">
                  <c:v>72226.240000000078</c:v>
                </c:pt>
                <c:pt idx="216">
                  <c:v>71896.590000000084</c:v>
                </c:pt>
                <c:pt idx="217">
                  <c:v>71565.120000000083</c:v>
                </c:pt>
                <c:pt idx="218">
                  <c:v>71231.82000000008</c:v>
                </c:pt>
                <c:pt idx="219">
                  <c:v>70896.68000000008</c:v>
                </c:pt>
                <c:pt idx="220">
                  <c:v>70559.690000000075</c:v>
                </c:pt>
                <c:pt idx="221">
                  <c:v>70220.840000000069</c:v>
                </c:pt>
                <c:pt idx="222">
                  <c:v>69880.120000000068</c:v>
                </c:pt>
                <c:pt idx="223">
                  <c:v>69537.520000000062</c:v>
                </c:pt>
                <c:pt idx="224">
                  <c:v>69193.030000000057</c:v>
                </c:pt>
                <c:pt idx="225">
                  <c:v>68846.630000000063</c:v>
                </c:pt>
                <c:pt idx="226">
                  <c:v>68498.320000000065</c:v>
                </c:pt>
                <c:pt idx="227">
                  <c:v>68148.090000000069</c:v>
                </c:pt>
                <c:pt idx="228">
                  <c:v>67801.250000000073</c:v>
                </c:pt>
                <c:pt idx="229">
                  <c:v>67452.420000000071</c:v>
                </c:pt>
                <c:pt idx="230">
                  <c:v>67101.600000000064</c:v>
                </c:pt>
                <c:pt idx="231">
                  <c:v>66748.770000000062</c:v>
                </c:pt>
                <c:pt idx="232">
                  <c:v>66393.910000000062</c:v>
                </c:pt>
                <c:pt idx="233">
                  <c:v>66037.020000000062</c:v>
                </c:pt>
                <c:pt idx="234">
                  <c:v>65678.090000000069</c:v>
                </c:pt>
                <c:pt idx="235">
                  <c:v>65317.100000000071</c:v>
                </c:pt>
                <c:pt idx="236">
                  <c:v>64954.040000000074</c:v>
                </c:pt>
                <c:pt idx="237">
                  <c:v>64588.900000000074</c:v>
                </c:pt>
                <c:pt idx="238">
                  <c:v>64221.670000000071</c:v>
                </c:pt>
                <c:pt idx="239">
                  <c:v>63852.340000000069</c:v>
                </c:pt>
                <c:pt idx="240">
                  <c:v>63485.960000000072</c:v>
                </c:pt>
                <c:pt idx="241">
                  <c:v>63117.410000000069</c:v>
                </c:pt>
                <c:pt idx="242">
                  <c:v>62746.670000000071</c:v>
                </c:pt>
                <c:pt idx="243">
                  <c:v>62373.730000000069</c:v>
                </c:pt>
                <c:pt idx="244">
                  <c:v>61998.570000000065</c:v>
                </c:pt>
                <c:pt idx="245">
                  <c:v>61621.190000000068</c:v>
                </c:pt>
                <c:pt idx="246">
                  <c:v>61241.570000000065</c:v>
                </c:pt>
                <c:pt idx="247">
                  <c:v>60859.690000000068</c:v>
                </c:pt>
                <c:pt idx="248">
                  <c:v>60475.540000000066</c:v>
                </c:pt>
                <c:pt idx="249">
                  <c:v>60089.110000000066</c:v>
                </c:pt>
                <c:pt idx="250">
                  <c:v>59700.390000000065</c:v>
                </c:pt>
                <c:pt idx="251">
                  <c:v>59309.360000000066</c:v>
                </c:pt>
                <c:pt idx="252">
                  <c:v>58920.820000000065</c:v>
                </c:pt>
                <c:pt idx="253">
                  <c:v>58529.890000000065</c:v>
                </c:pt>
                <c:pt idx="254">
                  <c:v>58136.550000000068</c:v>
                </c:pt>
                <c:pt idx="255">
                  <c:v>57740.800000000068</c:v>
                </c:pt>
                <c:pt idx="256">
                  <c:v>57342.620000000068</c:v>
                </c:pt>
                <c:pt idx="257">
                  <c:v>56941.990000000071</c:v>
                </c:pt>
                <c:pt idx="258">
                  <c:v>56538.900000000074</c:v>
                </c:pt>
                <c:pt idx="259">
                  <c:v>56133.330000000075</c:v>
                </c:pt>
                <c:pt idx="260">
                  <c:v>55725.270000000077</c:v>
                </c:pt>
                <c:pt idx="261">
                  <c:v>55314.700000000077</c:v>
                </c:pt>
                <c:pt idx="262">
                  <c:v>54901.600000000079</c:v>
                </c:pt>
                <c:pt idx="263">
                  <c:v>54485.970000000081</c:v>
                </c:pt>
                <c:pt idx="264">
                  <c:v>54072.270000000084</c:v>
                </c:pt>
                <c:pt idx="265">
                  <c:v>53655.940000000082</c:v>
                </c:pt>
                <c:pt idx="266">
                  <c:v>53236.970000000081</c:v>
                </c:pt>
                <c:pt idx="267">
                  <c:v>52815.340000000084</c:v>
                </c:pt>
                <c:pt idx="268">
                  <c:v>52391.030000000086</c:v>
                </c:pt>
                <c:pt idx="269">
                  <c:v>51964.020000000084</c:v>
                </c:pt>
                <c:pt idx="270">
                  <c:v>51534.300000000083</c:v>
                </c:pt>
                <c:pt idx="271">
                  <c:v>51101.850000000086</c:v>
                </c:pt>
                <c:pt idx="272">
                  <c:v>50666.650000000089</c:v>
                </c:pt>
                <c:pt idx="273">
                  <c:v>50228.680000000088</c:v>
                </c:pt>
                <c:pt idx="274">
                  <c:v>49787.930000000088</c:v>
                </c:pt>
                <c:pt idx="275">
                  <c:v>49344.380000000085</c:v>
                </c:pt>
                <c:pt idx="276">
                  <c:v>48902.180000000088</c:v>
                </c:pt>
                <c:pt idx="277">
                  <c:v>48457.080000000089</c:v>
                </c:pt>
                <c:pt idx="278">
                  <c:v>48009.060000000092</c:v>
                </c:pt>
                <c:pt idx="279">
                  <c:v>47558.100000000093</c:v>
                </c:pt>
                <c:pt idx="280">
                  <c:v>47104.180000000095</c:v>
                </c:pt>
                <c:pt idx="281">
                  <c:v>46647.280000000093</c:v>
                </c:pt>
                <c:pt idx="282">
                  <c:v>46187.380000000092</c:v>
                </c:pt>
                <c:pt idx="283">
                  <c:v>45724.460000000094</c:v>
                </c:pt>
                <c:pt idx="284">
                  <c:v>45258.510000000097</c:v>
                </c:pt>
                <c:pt idx="285">
                  <c:v>44789.500000000095</c:v>
                </c:pt>
                <c:pt idx="286">
                  <c:v>44317.410000000098</c:v>
                </c:pt>
                <c:pt idx="287">
                  <c:v>43842.220000000096</c:v>
                </c:pt>
                <c:pt idx="288">
                  <c:v>43367.700000000099</c:v>
                </c:pt>
                <c:pt idx="289">
                  <c:v>42889.970000000096</c:v>
                </c:pt>
                <c:pt idx="290">
                  <c:v>42409.000000000095</c:v>
                </c:pt>
                <c:pt idx="291">
                  <c:v>41924.770000000091</c:v>
                </c:pt>
                <c:pt idx="292">
                  <c:v>41437.270000000091</c:v>
                </c:pt>
                <c:pt idx="293">
                  <c:v>40946.460000000094</c:v>
                </c:pt>
                <c:pt idx="294">
                  <c:v>40452.330000000096</c:v>
                </c:pt>
                <c:pt idx="295">
                  <c:v>39954.860000000095</c:v>
                </c:pt>
                <c:pt idx="296">
                  <c:v>39454.020000000099</c:v>
                </c:pt>
                <c:pt idx="297">
                  <c:v>38949.790000000095</c:v>
                </c:pt>
                <c:pt idx="298">
                  <c:v>38442.140000000094</c:v>
                </c:pt>
                <c:pt idx="299">
                  <c:v>37931.060000000092</c:v>
                </c:pt>
                <c:pt idx="300">
                  <c:v>37419.860000000095</c:v>
                </c:pt>
                <c:pt idx="301">
                  <c:v>36905.090000000098</c:v>
                </c:pt>
                <c:pt idx="302">
                  <c:v>36386.730000000098</c:v>
                </c:pt>
                <c:pt idx="303">
                  <c:v>35864.750000000095</c:v>
                </c:pt>
                <c:pt idx="304">
                  <c:v>35339.130000000092</c:v>
                </c:pt>
                <c:pt idx="305">
                  <c:v>34809.840000000091</c:v>
                </c:pt>
                <c:pt idx="306">
                  <c:v>34276.850000000093</c:v>
                </c:pt>
                <c:pt idx="307">
                  <c:v>33740.140000000094</c:v>
                </c:pt>
                <c:pt idx="308">
                  <c:v>33199.690000000097</c:v>
                </c:pt>
                <c:pt idx="309">
                  <c:v>32655.470000000096</c:v>
                </c:pt>
                <c:pt idx="310">
                  <c:v>32107.450000000095</c:v>
                </c:pt>
                <c:pt idx="311">
                  <c:v>31555.600000000097</c:v>
                </c:pt>
                <c:pt idx="312">
                  <c:v>31002.750000000098</c:v>
                </c:pt>
                <c:pt idx="313">
                  <c:v>30445.9200000001</c:v>
                </c:pt>
                <c:pt idx="314">
                  <c:v>29885.090000000098</c:v>
                </c:pt>
                <c:pt idx="315">
                  <c:v>29320.230000000098</c:v>
                </c:pt>
                <c:pt idx="316">
                  <c:v>28751.3100000001</c:v>
                </c:pt>
                <c:pt idx="317">
                  <c:v>28178.300000000101</c:v>
                </c:pt>
                <c:pt idx="318">
                  <c:v>27601.1700000001</c:v>
                </c:pt>
                <c:pt idx="319">
                  <c:v>27019.890000000101</c:v>
                </c:pt>
                <c:pt idx="320">
                  <c:v>26434.440000000101</c:v>
                </c:pt>
                <c:pt idx="321">
                  <c:v>25844.780000000101</c:v>
                </c:pt>
                <c:pt idx="322">
                  <c:v>25250.880000000099</c:v>
                </c:pt>
                <c:pt idx="323">
                  <c:v>24652.710000000101</c:v>
                </c:pt>
                <c:pt idx="324">
                  <c:v>24052.520000000102</c:v>
                </c:pt>
                <c:pt idx="325">
                  <c:v>23447.890000000101</c:v>
                </c:pt>
                <c:pt idx="326">
                  <c:v>22838.790000000103</c:v>
                </c:pt>
                <c:pt idx="327">
                  <c:v>22225.180000000102</c:v>
                </c:pt>
                <c:pt idx="328">
                  <c:v>21607.030000000101</c:v>
                </c:pt>
                <c:pt idx="329">
                  <c:v>20984.3100000001</c:v>
                </c:pt>
                <c:pt idx="330">
                  <c:v>20356.9900000001</c:v>
                </c:pt>
                <c:pt idx="331">
                  <c:v>19725.030000000101</c:v>
                </c:pt>
                <c:pt idx="332">
                  <c:v>19088.390000000101</c:v>
                </c:pt>
                <c:pt idx="333">
                  <c:v>18447.040000000103</c:v>
                </c:pt>
                <c:pt idx="334">
                  <c:v>17800.950000000103</c:v>
                </c:pt>
                <c:pt idx="335">
                  <c:v>17150.080000000104</c:v>
                </c:pt>
                <c:pt idx="336">
                  <c:v>16496.010000000104</c:v>
                </c:pt>
                <c:pt idx="337">
                  <c:v>15836.970000000103</c:v>
                </c:pt>
                <c:pt idx="338">
                  <c:v>15172.920000000104</c:v>
                </c:pt>
                <c:pt idx="339">
                  <c:v>14503.820000000103</c:v>
                </c:pt>
                <c:pt idx="340">
                  <c:v>13829.630000000103</c:v>
                </c:pt>
                <c:pt idx="341">
                  <c:v>13150.310000000103</c:v>
                </c:pt>
                <c:pt idx="342">
                  <c:v>12465.830000000104</c:v>
                </c:pt>
                <c:pt idx="343">
                  <c:v>11776.140000000103</c:v>
                </c:pt>
                <c:pt idx="344">
                  <c:v>11081.210000000103</c:v>
                </c:pt>
                <c:pt idx="345">
                  <c:v>10380.990000000103</c:v>
                </c:pt>
                <c:pt idx="346">
                  <c:v>9675.4500000001026</c:v>
                </c:pt>
                <c:pt idx="347">
                  <c:v>8964.5400000001027</c:v>
                </c:pt>
                <c:pt idx="348">
                  <c:v>8249.0600000001032</c:v>
                </c:pt>
                <c:pt idx="349">
                  <c:v>7527.9900000001035</c:v>
                </c:pt>
                <c:pt idx="350">
                  <c:v>6801.2800000001034</c:v>
                </c:pt>
                <c:pt idx="351">
                  <c:v>6068.9000000001033</c:v>
                </c:pt>
                <c:pt idx="352">
                  <c:v>5330.7900000001036</c:v>
                </c:pt>
                <c:pt idx="353">
                  <c:v>4586.9200000001038</c:v>
                </c:pt>
                <c:pt idx="354">
                  <c:v>3837.2400000001039</c:v>
                </c:pt>
                <c:pt idx="355">
                  <c:v>3081.700000000104</c:v>
                </c:pt>
                <c:pt idx="356">
                  <c:v>2320.2600000001039</c:v>
                </c:pt>
                <c:pt idx="357">
                  <c:v>1552.870000000104</c:v>
                </c:pt>
                <c:pt idx="358">
                  <c:v>779.48000000010404</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numCache>
            </c:numRef>
          </c:val>
          <c:smooth val="0"/>
          <c:extLst>
            <c:ext xmlns:c16="http://schemas.microsoft.com/office/drawing/2014/chart" uri="{C3380CC4-5D6E-409C-BE32-E72D297353CC}">
              <c16:uniqueId val="{00000000-5530-457F-9DEC-A72335557B77}"/>
            </c:ext>
          </c:extLst>
        </c:ser>
        <c:ser>
          <c:idx val="0"/>
          <c:order val="1"/>
          <c:tx>
            <c:v>Balance</c:v>
          </c:tx>
          <c:spPr>
            <a:ln w="38100">
              <a:solidFill>
                <a:srgbClr val="000080"/>
              </a:solidFill>
              <a:prstDash val="solid"/>
            </a:ln>
          </c:spPr>
          <c:marker>
            <c:symbol val="none"/>
          </c:marker>
          <c:cat>
            <c:strRef>
              <c:f>NoExtra!$B$4:$B$1563</c:f>
              <c:strCache>
                <c:ptCount val="360"/>
                <c:pt idx="0">
                  <c:v>1/1/14</c:v>
                </c:pt>
                <c:pt idx="1">
                  <c:v>2/1/14</c:v>
                </c:pt>
                <c:pt idx="2">
                  <c:v>3/1/14</c:v>
                </c:pt>
                <c:pt idx="3">
                  <c:v>4/1/14</c:v>
                </c:pt>
                <c:pt idx="4">
                  <c:v>5/1/14</c:v>
                </c:pt>
                <c:pt idx="5">
                  <c:v>6/1/14</c:v>
                </c:pt>
                <c:pt idx="6">
                  <c:v>7/1/14</c:v>
                </c:pt>
                <c:pt idx="7">
                  <c:v>8/1/14</c:v>
                </c:pt>
                <c:pt idx="8">
                  <c:v>9/1/14</c:v>
                </c:pt>
                <c:pt idx="9">
                  <c:v>10/1/14</c:v>
                </c:pt>
                <c:pt idx="10">
                  <c:v>11/1/14</c:v>
                </c:pt>
                <c:pt idx="11">
                  <c:v>12/1/14</c:v>
                </c:pt>
                <c:pt idx="12">
                  <c:v>1/1/15</c:v>
                </c:pt>
                <c:pt idx="13">
                  <c:v>2/1/15</c:v>
                </c:pt>
                <c:pt idx="14">
                  <c:v>3/1/15</c:v>
                </c:pt>
                <c:pt idx="15">
                  <c:v>4/1/15</c:v>
                </c:pt>
                <c:pt idx="16">
                  <c:v>5/1/15</c:v>
                </c:pt>
                <c:pt idx="17">
                  <c:v>6/1/15</c:v>
                </c:pt>
                <c:pt idx="18">
                  <c:v>7/1/15</c:v>
                </c:pt>
                <c:pt idx="19">
                  <c:v>8/1/15</c:v>
                </c:pt>
                <c:pt idx="20">
                  <c:v>9/1/15</c:v>
                </c:pt>
                <c:pt idx="21">
                  <c:v>10/1/15</c:v>
                </c:pt>
                <c:pt idx="22">
                  <c:v>11/1/15</c:v>
                </c:pt>
                <c:pt idx="23">
                  <c:v>12/1/15</c:v>
                </c:pt>
                <c:pt idx="24">
                  <c:v>1/1/16</c:v>
                </c:pt>
                <c:pt idx="25">
                  <c:v>2/1/16</c:v>
                </c:pt>
                <c:pt idx="26">
                  <c:v>3/1/16</c:v>
                </c:pt>
                <c:pt idx="27">
                  <c:v>4/1/16</c:v>
                </c:pt>
                <c:pt idx="28">
                  <c:v>5/1/16</c:v>
                </c:pt>
                <c:pt idx="29">
                  <c:v>6/1/16</c:v>
                </c:pt>
                <c:pt idx="30">
                  <c:v>7/1/16</c:v>
                </c:pt>
                <c:pt idx="31">
                  <c:v>8/1/16</c:v>
                </c:pt>
                <c:pt idx="32">
                  <c:v>9/1/16</c:v>
                </c:pt>
                <c:pt idx="33">
                  <c:v>10/1/16</c:v>
                </c:pt>
                <c:pt idx="34">
                  <c:v>11/1/16</c:v>
                </c:pt>
                <c:pt idx="35">
                  <c:v>12/1/16</c:v>
                </c:pt>
                <c:pt idx="36">
                  <c:v>1/1/17</c:v>
                </c:pt>
                <c:pt idx="37">
                  <c:v>2/1/17</c:v>
                </c:pt>
                <c:pt idx="38">
                  <c:v>3/1/17</c:v>
                </c:pt>
                <c:pt idx="39">
                  <c:v>4/1/17</c:v>
                </c:pt>
                <c:pt idx="40">
                  <c:v>5/1/17</c:v>
                </c:pt>
                <c:pt idx="41">
                  <c:v>6/1/17</c:v>
                </c:pt>
                <c:pt idx="42">
                  <c:v>7/1/17</c:v>
                </c:pt>
                <c:pt idx="43">
                  <c:v>8/1/17</c:v>
                </c:pt>
                <c:pt idx="44">
                  <c:v>9/1/17</c:v>
                </c:pt>
                <c:pt idx="45">
                  <c:v>10/1/17</c:v>
                </c:pt>
                <c:pt idx="46">
                  <c:v>11/1/17</c:v>
                </c:pt>
                <c:pt idx="47">
                  <c:v>12/1/17</c:v>
                </c:pt>
                <c:pt idx="48">
                  <c:v>1/1/18</c:v>
                </c:pt>
                <c:pt idx="49">
                  <c:v>2/1/18</c:v>
                </c:pt>
                <c:pt idx="50">
                  <c:v>3/1/18</c:v>
                </c:pt>
                <c:pt idx="51">
                  <c:v>4/1/18</c:v>
                </c:pt>
                <c:pt idx="52">
                  <c:v>5/1/18</c:v>
                </c:pt>
                <c:pt idx="53">
                  <c:v>6/1/18</c:v>
                </c:pt>
                <c:pt idx="54">
                  <c:v>7/1/18</c:v>
                </c:pt>
                <c:pt idx="55">
                  <c:v>8/1/18</c:v>
                </c:pt>
                <c:pt idx="56">
                  <c:v>9/1/18</c:v>
                </c:pt>
                <c:pt idx="57">
                  <c:v>10/1/18</c:v>
                </c:pt>
                <c:pt idx="58">
                  <c:v>11/1/18</c:v>
                </c:pt>
                <c:pt idx="59">
                  <c:v>12/1/18</c:v>
                </c:pt>
                <c:pt idx="60">
                  <c:v>1/1/19</c:v>
                </c:pt>
                <c:pt idx="61">
                  <c:v>2/1/19</c:v>
                </c:pt>
                <c:pt idx="62">
                  <c:v>3/1/19</c:v>
                </c:pt>
                <c:pt idx="63">
                  <c:v>4/1/19</c:v>
                </c:pt>
                <c:pt idx="64">
                  <c:v>5/1/19</c:v>
                </c:pt>
                <c:pt idx="65">
                  <c:v>6/1/19</c:v>
                </c:pt>
                <c:pt idx="66">
                  <c:v>7/1/19</c:v>
                </c:pt>
                <c:pt idx="67">
                  <c:v>8/1/19</c:v>
                </c:pt>
                <c:pt idx="68">
                  <c:v>9/1/19</c:v>
                </c:pt>
                <c:pt idx="69">
                  <c:v>10/1/19</c:v>
                </c:pt>
                <c:pt idx="70">
                  <c:v>11/1/19</c:v>
                </c:pt>
                <c:pt idx="71">
                  <c:v>12/1/19</c:v>
                </c:pt>
                <c:pt idx="72">
                  <c:v>1/1/20</c:v>
                </c:pt>
                <c:pt idx="73">
                  <c:v>2/1/20</c:v>
                </c:pt>
                <c:pt idx="74">
                  <c:v>3/1/20</c:v>
                </c:pt>
                <c:pt idx="75">
                  <c:v>4/1/20</c:v>
                </c:pt>
                <c:pt idx="76">
                  <c:v>5/1/20</c:v>
                </c:pt>
                <c:pt idx="77">
                  <c:v>6/1/20</c:v>
                </c:pt>
                <c:pt idx="78">
                  <c:v>7/1/20</c:v>
                </c:pt>
                <c:pt idx="79">
                  <c:v>8/1/20</c:v>
                </c:pt>
                <c:pt idx="80">
                  <c:v>9/1/20</c:v>
                </c:pt>
                <c:pt idx="81">
                  <c:v>10/1/20</c:v>
                </c:pt>
                <c:pt idx="82">
                  <c:v>11/1/20</c:v>
                </c:pt>
                <c:pt idx="83">
                  <c:v>12/1/20</c:v>
                </c:pt>
                <c:pt idx="84">
                  <c:v>1/1/21</c:v>
                </c:pt>
                <c:pt idx="85">
                  <c:v>2/1/21</c:v>
                </c:pt>
                <c:pt idx="86">
                  <c:v>3/1/21</c:v>
                </c:pt>
                <c:pt idx="87">
                  <c:v>4/1/21</c:v>
                </c:pt>
                <c:pt idx="88">
                  <c:v>5/1/21</c:v>
                </c:pt>
                <c:pt idx="89">
                  <c:v>6/1/21</c:v>
                </c:pt>
                <c:pt idx="90">
                  <c:v>7/1/21</c:v>
                </c:pt>
                <c:pt idx="91">
                  <c:v>8/1/21</c:v>
                </c:pt>
                <c:pt idx="92">
                  <c:v>9/1/21</c:v>
                </c:pt>
                <c:pt idx="93">
                  <c:v>10/1/21</c:v>
                </c:pt>
                <c:pt idx="94">
                  <c:v>11/1/21</c:v>
                </c:pt>
                <c:pt idx="95">
                  <c:v>12/1/21</c:v>
                </c:pt>
                <c:pt idx="96">
                  <c:v>1/1/22</c:v>
                </c:pt>
                <c:pt idx="97">
                  <c:v>2/1/22</c:v>
                </c:pt>
                <c:pt idx="98">
                  <c:v>3/1/22</c:v>
                </c:pt>
                <c:pt idx="99">
                  <c:v>4/1/22</c:v>
                </c:pt>
                <c:pt idx="100">
                  <c:v>5/1/22</c:v>
                </c:pt>
                <c:pt idx="101">
                  <c:v>6/1/22</c:v>
                </c:pt>
                <c:pt idx="102">
                  <c:v>7/1/22</c:v>
                </c:pt>
                <c:pt idx="103">
                  <c:v>8/1/22</c:v>
                </c:pt>
                <c:pt idx="104">
                  <c:v>9/1/22</c:v>
                </c:pt>
                <c:pt idx="105">
                  <c:v>10/1/22</c:v>
                </c:pt>
                <c:pt idx="106">
                  <c:v>11/1/22</c:v>
                </c:pt>
                <c:pt idx="107">
                  <c:v>12/1/22</c:v>
                </c:pt>
                <c:pt idx="108">
                  <c:v>1/1/23</c:v>
                </c:pt>
                <c:pt idx="109">
                  <c:v>2/1/23</c:v>
                </c:pt>
                <c:pt idx="110">
                  <c:v>3/1/23</c:v>
                </c:pt>
                <c:pt idx="111">
                  <c:v>4/1/23</c:v>
                </c:pt>
                <c:pt idx="112">
                  <c:v>5/1/23</c:v>
                </c:pt>
                <c:pt idx="113">
                  <c:v>6/1/23</c:v>
                </c:pt>
                <c:pt idx="114">
                  <c:v>7/1/23</c:v>
                </c:pt>
                <c:pt idx="115">
                  <c:v>8/1/23</c:v>
                </c:pt>
                <c:pt idx="116">
                  <c:v>9/1/23</c:v>
                </c:pt>
                <c:pt idx="117">
                  <c:v>10/1/23</c:v>
                </c:pt>
                <c:pt idx="118">
                  <c:v>11/1/23</c:v>
                </c:pt>
                <c:pt idx="119">
                  <c:v>12/1/23</c:v>
                </c:pt>
                <c:pt idx="120">
                  <c:v>1/1/24</c:v>
                </c:pt>
                <c:pt idx="121">
                  <c:v>2/1/24</c:v>
                </c:pt>
                <c:pt idx="122">
                  <c:v>3/1/24</c:v>
                </c:pt>
                <c:pt idx="123">
                  <c:v>4/1/24</c:v>
                </c:pt>
                <c:pt idx="124">
                  <c:v>5/1/24</c:v>
                </c:pt>
                <c:pt idx="125">
                  <c:v>6/1/24</c:v>
                </c:pt>
                <c:pt idx="126">
                  <c:v>7/1/24</c:v>
                </c:pt>
                <c:pt idx="127">
                  <c:v>8/1/24</c:v>
                </c:pt>
                <c:pt idx="128">
                  <c:v>9/1/24</c:v>
                </c:pt>
                <c:pt idx="129">
                  <c:v>10/1/24</c:v>
                </c:pt>
                <c:pt idx="130">
                  <c:v>11/1/24</c:v>
                </c:pt>
                <c:pt idx="131">
                  <c:v>12/1/24</c:v>
                </c:pt>
                <c:pt idx="132">
                  <c:v>1/1/25</c:v>
                </c:pt>
                <c:pt idx="133">
                  <c:v>2/1/25</c:v>
                </c:pt>
                <c:pt idx="134">
                  <c:v>3/1/25</c:v>
                </c:pt>
                <c:pt idx="135">
                  <c:v>4/1/25</c:v>
                </c:pt>
                <c:pt idx="136">
                  <c:v>5/1/25</c:v>
                </c:pt>
                <c:pt idx="137">
                  <c:v>6/1/25</c:v>
                </c:pt>
                <c:pt idx="138">
                  <c:v>7/1/25</c:v>
                </c:pt>
                <c:pt idx="139">
                  <c:v>8/1/25</c:v>
                </c:pt>
                <c:pt idx="140">
                  <c:v>9/1/25</c:v>
                </c:pt>
                <c:pt idx="141">
                  <c:v>10/1/25</c:v>
                </c:pt>
                <c:pt idx="142">
                  <c:v>11/1/25</c:v>
                </c:pt>
                <c:pt idx="143">
                  <c:v>12/1/25</c:v>
                </c:pt>
                <c:pt idx="144">
                  <c:v>1/1/26</c:v>
                </c:pt>
                <c:pt idx="145">
                  <c:v>2/1/26</c:v>
                </c:pt>
                <c:pt idx="146">
                  <c:v>3/1/26</c:v>
                </c:pt>
                <c:pt idx="147">
                  <c:v>4/1/26</c:v>
                </c:pt>
                <c:pt idx="148">
                  <c:v>5/1/26</c:v>
                </c:pt>
                <c:pt idx="149">
                  <c:v>6/1/26</c:v>
                </c:pt>
                <c:pt idx="150">
                  <c:v>7/1/26</c:v>
                </c:pt>
                <c:pt idx="151">
                  <c:v>8/1/26</c:v>
                </c:pt>
                <c:pt idx="152">
                  <c:v>9/1/26</c:v>
                </c:pt>
                <c:pt idx="153">
                  <c:v>10/1/26</c:v>
                </c:pt>
                <c:pt idx="154">
                  <c:v>11/1/26</c:v>
                </c:pt>
                <c:pt idx="155">
                  <c:v>12/1/26</c:v>
                </c:pt>
                <c:pt idx="156">
                  <c:v>1/1/27</c:v>
                </c:pt>
                <c:pt idx="157">
                  <c:v>2/1/27</c:v>
                </c:pt>
                <c:pt idx="158">
                  <c:v>3/1/27</c:v>
                </c:pt>
                <c:pt idx="159">
                  <c:v>4/1/27</c:v>
                </c:pt>
                <c:pt idx="160">
                  <c:v>5/1/27</c:v>
                </c:pt>
                <c:pt idx="161">
                  <c:v>6/1/27</c:v>
                </c:pt>
                <c:pt idx="162">
                  <c:v>7/1/27</c:v>
                </c:pt>
                <c:pt idx="163">
                  <c:v>8/1/27</c:v>
                </c:pt>
                <c:pt idx="164">
                  <c:v>9/1/27</c:v>
                </c:pt>
                <c:pt idx="165">
                  <c:v>10/1/27</c:v>
                </c:pt>
                <c:pt idx="166">
                  <c:v>11/1/27</c:v>
                </c:pt>
                <c:pt idx="167">
                  <c:v>12/1/27</c:v>
                </c:pt>
                <c:pt idx="168">
                  <c:v>1/1/28</c:v>
                </c:pt>
                <c:pt idx="169">
                  <c:v>2/1/28</c:v>
                </c:pt>
                <c:pt idx="170">
                  <c:v>3/1/28</c:v>
                </c:pt>
                <c:pt idx="171">
                  <c:v>4/1/28</c:v>
                </c:pt>
                <c:pt idx="172">
                  <c:v>5/1/28</c:v>
                </c:pt>
                <c:pt idx="173">
                  <c:v>6/1/28</c:v>
                </c:pt>
                <c:pt idx="174">
                  <c:v>7/1/28</c:v>
                </c:pt>
                <c:pt idx="175">
                  <c:v>8/1/28</c:v>
                </c:pt>
                <c:pt idx="176">
                  <c:v>9/1/28</c:v>
                </c:pt>
                <c:pt idx="177">
                  <c:v>10/1/28</c:v>
                </c:pt>
                <c:pt idx="178">
                  <c:v>11/1/28</c:v>
                </c:pt>
                <c:pt idx="179">
                  <c:v>12/1/28</c:v>
                </c:pt>
                <c:pt idx="180">
                  <c:v>1/1/29</c:v>
                </c:pt>
                <c:pt idx="181">
                  <c:v>2/1/29</c:v>
                </c:pt>
                <c:pt idx="182">
                  <c:v>3/1/29</c:v>
                </c:pt>
                <c:pt idx="183">
                  <c:v>4/1/29</c:v>
                </c:pt>
                <c:pt idx="184">
                  <c:v>5/1/29</c:v>
                </c:pt>
                <c:pt idx="185">
                  <c:v>6/1/29</c:v>
                </c:pt>
                <c:pt idx="186">
                  <c:v>7/1/29</c:v>
                </c:pt>
                <c:pt idx="187">
                  <c:v>8/1/29</c:v>
                </c:pt>
                <c:pt idx="188">
                  <c:v>9/1/29</c:v>
                </c:pt>
                <c:pt idx="189">
                  <c:v>10/1/29</c:v>
                </c:pt>
                <c:pt idx="190">
                  <c:v>11/1/29</c:v>
                </c:pt>
                <c:pt idx="191">
                  <c:v>12/1/29</c:v>
                </c:pt>
                <c:pt idx="192">
                  <c:v>1/1/30</c:v>
                </c:pt>
                <c:pt idx="193">
                  <c:v>2/1/30</c:v>
                </c:pt>
                <c:pt idx="194">
                  <c:v>3/1/30</c:v>
                </c:pt>
                <c:pt idx="195">
                  <c:v>4/1/30</c:v>
                </c:pt>
                <c:pt idx="196">
                  <c:v>5/1/30</c:v>
                </c:pt>
                <c:pt idx="197">
                  <c:v>6/1/30</c:v>
                </c:pt>
                <c:pt idx="198">
                  <c:v>7/1/30</c:v>
                </c:pt>
                <c:pt idx="199">
                  <c:v>8/1/30</c:v>
                </c:pt>
                <c:pt idx="200">
                  <c:v>9/1/30</c:v>
                </c:pt>
                <c:pt idx="201">
                  <c:v>10/1/30</c:v>
                </c:pt>
                <c:pt idx="202">
                  <c:v>11/1/30</c:v>
                </c:pt>
                <c:pt idx="203">
                  <c:v>12/1/30</c:v>
                </c:pt>
                <c:pt idx="204">
                  <c:v>1/1/31</c:v>
                </c:pt>
                <c:pt idx="205">
                  <c:v>2/1/31</c:v>
                </c:pt>
                <c:pt idx="206">
                  <c:v>3/1/31</c:v>
                </c:pt>
                <c:pt idx="207">
                  <c:v>4/1/31</c:v>
                </c:pt>
                <c:pt idx="208">
                  <c:v>5/1/31</c:v>
                </c:pt>
                <c:pt idx="209">
                  <c:v>6/1/31</c:v>
                </c:pt>
                <c:pt idx="210">
                  <c:v>7/1/31</c:v>
                </c:pt>
                <c:pt idx="211">
                  <c:v>8/1/31</c:v>
                </c:pt>
                <c:pt idx="212">
                  <c:v>9/1/31</c:v>
                </c:pt>
                <c:pt idx="213">
                  <c:v>10/1/31</c:v>
                </c:pt>
                <c:pt idx="214">
                  <c:v>11/1/31</c:v>
                </c:pt>
                <c:pt idx="215">
                  <c:v>12/1/31</c:v>
                </c:pt>
                <c:pt idx="216">
                  <c:v>1/1/32</c:v>
                </c:pt>
                <c:pt idx="217">
                  <c:v>2/1/32</c:v>
                </c:pt>
                <c:pt idx="218">
                  <c:v>3/1/32</c:v>
                </c:pt>
                <c:pt idx="219">
                  <c:v>4/1/32</c:v>
                </c:pt>
                <c:pt idx="220">
                  <c:v>5/1/32</c:v>
                </c:pt>
                <c:pt idx="221">
                  <c:v>6/1/32</c:v>
                </c:pt>
                <c:pt idx="222">
                  <c:v>7/1/32</c:v>
                </c:pt>
                <c:pt idx="223">
                  <c:v>8/1/32</c:v>
                </c:pt>
                <c:pt idx="224">
                  <c:v>9/1/32</c:v>
                </c:pt>
                <c:pt idx="225">
                  <c:v>10/1/32</c:v>
                </c:pt>
                <c:pt idx="226">
                  <c:v>11/1/32</c:v>
                </c:pt>
                <c:pt idx="227">
                  <c:v>12/1/32</c:v>
                </c:pt>
                <c:pt idx="228">
                  <c:v>1/1/33</c:v>
                </c:pt>
                <c:pt idx="229">
                  <c:v>2/1/33</c:v>
                </c:pt>
                <c:pt idx="230">
                  <c:v>3/1/33</c:v>
                </c:pt>
                <c:pt idx="231">
                  <c:v>4/1/33</c:v>
                </c:pt>
                <c:pt idx="232">
                  <c:v>5/1/33</c:v>
                </c:pt>
                <c:pt idx="233">
                  <c:v>6/1/33</c:v>
                </c:pt>
                <c:pt idx="234">
                  <c:v>7/1/33</c:v>
                </c:pt>
                <c:pt idx="235">
                  <c:v>8/1/33</c:v>
                </c:pt>
                <c:pt idx="236">
                  <c:v>9/1/33</c:v>
                </c:pt>
                <c:pt idx="237">
                  <c:v>10/1/33</c:v>
                </c:pt>
                <c:pt idx="238">
                  <c:v>11/1/33</c:v>
                </c:pt>
                <c:pt idx="239">
                  <c:v>12/1/33</c:v>
                </c:pt>
                <c:pt idx="240">
                  <c:v>1/1/34</c:v>
                </c:pt>
                <c:pt idx="241">
                  <c:v>2/1/34</c:v>
                </c:pt>
                <c:pt idx="242">
                  <c:v>3/1/34</c:v>
                </c:pt>
                <c:pt idx="243">
                  <c:v>4/1/34</c:v>
                </c:pt>
                <c:pt idx="244">
                  <c:v>5/1/34</c:v>
                </c:pt>
                <c:pt idx="245">
                  <c:v>6/1/34</c:v>
                </c:pt>
                <c:pt idx="246">
                  <c:v>7/1/34</c:v>
                </c:pt>
                <c:pt idx="247">
                  <c:v>8/1/34</c:v>
                </c:pt>
                <c:pt idx="248">
                  <c:v>9/1/34</c:v>
                </c:pt>
                <c:pt idx="249">
                  <c:v>10/1/34</c:v>
                </c:pt>
                <c:pt idx="250">
                  <c:v>11/1/34</c:v>
                </c:pt>
                <c:pt idx="251">
                  <c:v>12/1/34</c:v>
                </c:pt>
                <c:pt idx="252">
                  <c:v>1/1/35</c:v>
                </c:pt>
                <c:pt idx="253">
                  <c:v>2/1/35</c:v>
                </c:pt>
                <c:pt idx="254">
                  <c:v>3/1/35</c:v>
                </c:pt>
                <c:pt idx="255">
                  <c:v>4/1/35</c:v>
                </c:pt>
                <c:pt idx="256">
                  <c:v>5/1/35</c:v>
                </c:pt>
                <c:pt idx="257">
                  <c:v>6/1/35</c:v>
                </c:pt>
                <c:pt idx="258">
                  <c:v>7/1/35</c:v>
                </c:pt>
                <c:pt idx="259">
                  <c:v>8/1/35</c:v>
                </c:pt>
                <c:pt idx="260">
                  <c:v>9/1/35</c:v>
                </c:pt>
                <c:pt idx="261">
                  <c:v>10/1/35</c:v>
                </c:pt>
                <c:pt idx="262">
                  <c:v>11/1/35</c:v>
                </c:pt>
                <c:pt idx="263">
                  <c:v>12/1/35</c:v>
                </c:pt>
                <c:pt idx="264">
                  <c:v>1/1/36</c:v>
                </c:pt>
                <c:pt idx="265">
                  <c:v>2/1/36</c:v>
                </c:pt>
                <c:pt idx="266">
                  <c:v>3/1/36</c:v>
                </c:pt>
                <c:pt idx="267">
                  <c:v>4/1/36</c:v>
                </c:pt>
                <c:pt idx="268">
                  <c:v>5/1/36</c:v>
                </c:pt>
                <c:pt idx="269">
                  <c:v>6/1/36</c:v>
                </c:pt>
                <c:pt idx="270">
                  <c:v>7/1/36</c:v>
                </c:pt>
                <c:pt idx="271">
                  <c:v>8/1/36</c:v>
                </c:pt>
                <c:pt idx="272">
                  <c:v>9/1/36</c:v>
                </c:pt>
                <c:pt idx="273">
                  <c:v>10/1/36</c:v>
                </c:pt>
                <c:pt idx="274">
                  <c:v>11/1/36</c:v>
                </c:pt>
                <c:pt idx="275">
                  <c:v>12/1/36</c:v>
                </c:pt>
                <c:pt idx="276">
                  <c:v>1/1/37</c:v>
                </c:pt>
                <c:pt idx="277">
                  <c:v>2/1/37</c:v>
                </c:pt>
                <c:pt idx="278">
                  <c:v>3/1/37</c:v>
                </c:pt>
                <c:pt idx="279">
                  <c:v>4/1/37</c:v>
                </c:pt>
                <c:pt idx="280">
                  <c:v>5/1/37</c:v>
                </c:pt>
                <c:pt idx="281">
                  <c:v>6/1/37</c:v>
                </c:pt>
                <c:pt idx="282">
                  <c:v>7/1/37</c:v>
                </c:pt>
                <c:pt idx="283">
                  <c:v>8/1/37</c:v>
                </c:pt>
                <c:pt idx="284">
                  <c:v>9/1/37</c:v>
                </c:pt>
                <c:pt idx="285">
                  <c:v>10/1/37</c:v>
                </c:pt>
                <c:pt idx="286">
                  <c:v>11/1/37</c:v>
                </c:pt>
                <c:pt idx="287">
                  <c:v>12/1/37</c:v>
                </c:pt>
                <c:pt idx="288">
                  <c:v>1/1/38</c:v>
                </c:pt>
                <c:pt idx="289">
                  <c:v>2/1/38</c:v>
                </c:pt>
                <c:pt idx="290">
                  <c:v>3/1/38</c:v>
                </c:pt>
                <c:pt idx="291">
                  <c:v>4/1/38</c:v>
                </c:pt>
                <c:pt idx="292">
                  <c:v>5/1/38</c:v>
                </c:pt>
                <c:pt idx="293">
                  <c:v>6/1/38</c:v>
                </c:pt>
                <c:pt idx="294">
                  <c:v>7/1/38</c:v>
                </c:pt>
                <c:pt idx="295">
                  <c:v>8/1/38</c:v>
                </c:pt>
                <c:pt idx="296">
                  <c:v>9/1/38</c:v>
                </c:pt>
                <c:pt idx="297">
                  <c:v>10/1/38</c:v>
                </c:pt>
                <c:pt idx="298">
                  <c:v>11/1/38</c:v>
                </c:pt>
                <c:pt idx="299">
                  <c:v>12/1/38</c:v>
                </c:pt>
                <c:pt idx="300">
                  <c:v>1/1/39</c:v>
                </c:pt>
                <c:pt idx="301">
                  <c:v>2/1/39</c:v>
                </c:pt>
                <c:pt idx="302">
                  <c:v>3/1/39</c:v>
                </c:pt>
                <c:pt idx="303">
                  <c:v>4/1/39</c:v>
                </c:pt>
                <c:pt idx="304">
                  <c:v>5/1/39</c:v>
                </c:pt>
                <c:pt idx="305">
                  <c:v>6/1/39</c:v>
                </c:pt>
                <c:pt idx="306">
                  <c:v>7/1/39</c:v>
                </c:pt>
                <c:pt idx="307">
                  <c:v>8/1/39</c:v>
                </c:pt>
                <c:pt idx="308">
                  <c:v>9/1/39</c:v>
                </c:pt>
                <c:pt idx="309">
                  <c:v>10/1/39</c:v>
                </c:pt>
                <c:pt idx="310">
                  <c:v>11/1/39</c:v>
                </c:pt>
                <c:pt idx="311">
                  <c:v>12/1/39</c:v>
                </c:pt>
                <c:pt idx="312">
                  <c:v>1/1/40</c:v>
                </c:pt>
                <c:pt idx="313">
                  <c:v>2/1/40</c:v>
                </c:pt>
                <c:pt idx="314">
                  <c:v>3/1/40</c:v>
                </c:pt>
                <c:pt idx="315">
                  <c:v>4/1/40</c:v>
                </c:pt>
                <c:pt idx="316">
                  <c:v>5/1/40</c:v>
                </c:pt>
                <c:pt idx="317">
                  <c:v>6/1/40</c:v>
                </c:pt>
                <c:pt idx="318">
                  <c:v>7/1/40</c:v>
                </c:pt>
                <c:pt idx="319">
                  <c:v>8/1/40</c:v>
                </c:pt>
                <c:pt idx="320">
                  <c:v>9/1/40</c:v>
                </c:pt>
                <c:pt idx="321">
                  <c:v>10/1/40</c:v>
                </c:pt>
                <c:pt idx="322">
                  <c:v>11/1/40</c:v>
                </c:pt>
                <c:pt idx="323">
                  <c:v>12/1/40</c:v>
                </c:pt>
                <c:pt idx="324">
                  <c:v>1/1/41</c:v>
                </c:pt>
                <c:pt idx="325">
                  <c:v>2/1/41</c:v>
                </c:pt>
                <c:pt idx="326">
                  <c:v>3/1/41</c:v>
                </c:pt>
                <c:pt idx="327">
                  <c:v>4/1/41</c:v>
                </c:pt>
                <c:pt idx="328">
                  <c:v>5/1/41</c:v>
                </c:pt>
                <c:pt idx="329">
                  <c:v>6/1/41</c:v>
                </c:pt>
                <c:pt idx="330">
                  <c:v>7/1/41</c:v>
                </c:pt>
                <c:pt idx="331">
                  <c:v>8/1/41</c:v>
                </c:pt>
                <c:pt idx="332">
                  <c:v>9/1/41</c:v>
                </c:pt>
                <c:pt idx="333">
                  <c:v>10/1/41</c:v>
                </c:pt>
                <c:pt idx="334">
                  <c:v>11/1/41</c:v>
                </c:pt>
                <c:pt idx="335">
                  <c:v>12/1/41</c:v>
                </c:pt>
                <c:pt idx="336">
                  <c:v>1/1/42</c:v>
                </c:pt>
                <c:pt idx="337">
                  <c:v>2/1/42</c:v>
                </c:pt>
                <c:pt idx="338">
                  <c:v>3/1/42</c:v>
                </c:pt>
                <c:pt idx="339">
                  <c:v>4/1/42</c:v>
                </c:pt>
                <c:pt idx="340">
                  <c:v>5/1/42</c:v>
                </c:pt>
                <c:pt idx="341">
                  <c:v>6/1/42</c:v>
                </c:pt>
                <c:pt idx="342">
                  <c:v>7/1/42</c:v>
                </c:pt>
                <c:pt idx="343">
                  <c:v>8/1/42</c:v>
                </c:pt>
                <c:pt idx="344">
                  <c:v>9/1/42</c:v>
                </c:pt>
                <c:pt idx="345">
                  <c:v>10/1/42</c:v>
                </c:pt>
                <c:pt idx="346">
                  <c:v>11/1/42</c:v>
                </c:pt>
                <c:pt idx="347">
                  <c:v>12/1/42</c:v>
                </c:pt>
                <c:pt idx="348">
                  <c:v>1/1/43</c:v>
                </c:pt>
                <c:pt idx="349">
                  <c:v>2/1/43</c:v>
                </c:pt>
                <c:pt idx="350">
                  <c:v>3/1/43</c:v>
                </c:pt>
                <c:pt idx="351">
                  <c:v>4/1/43</c:v>
                </c:pt>
                <c:pt idx="352">
                  <c:v>5/1/43</c:v>
                </c:pt>
                <c:pt idx="353">
                  <c:v>6/1/43</c:v>
                </c:pt>
                <c:pt idx="354">
                  <c:v>7/1/43</c:v>
                </c:pt>
                <c:pt idx="355">
                  <c:v>8/1/43</c:v>
                </c:pt>
                <c:pt idx="356">
                  <c:v>9/1/43</c:v>
                </c:pt>
                <c:pt idx="357">
                  <c:v>10/1/43</c:v>
                </c:pt>
                <c:pt idx="358">
                  <c:v>11/1/43</c:v>
                </c:pt>
                <c:pt idx="359">
                  <c:v>12/1/43</c:v>
                </c:pt>
              </c:strCache>
            </c:strRef>
          </c:cat>
          <c:val>
            <c:numRef>
              <c:f>[0]!chart_balance</c:f>
              <c:numCache>
                <c:formatCode>#,##0.00</c:formatCode>
                <c:ptCount val="360"/>
                <c:pt idx="0">
                  <c:v>124831.62</c:v>
                </c:pt>
                <c:pt idx="1">
                  <c:v>124662.62999999999</c:v>
                </c:pt>
                <c:pt idx="2">
                  <c:v>124493.01999999999</c:v>
                </c:pt>
                <c:pt idx="3">
                  <c:v>124322.79</c:v>
                </c:pt>
                <c:pt idx="4">
                  <c:v>124151.93999999999</c:v>
                </c:pt>
                <c:pt idx="5">
                  <c:v>123980.46999999999</c:v>
                </c:pt>
                <c:pt idx="6">
                  <c:v>123808.36999999998</c:v>
                </c:pt>
                <c:pt idx="7">
                  <c:v>123635.63999999998</c:v>
                </c:pt>
                <c:pt idx="8">
                  <c:v>123462.27999999998</c:v>
                </c:pt>
                <c:pt idx="9">
                  <c:v>123288.28999999998</c:v>
                </c:pt>
                <c:pt idx="10">
                  <c:v>123113.66999999998</c:v>
                </c:pt>
                <c:pt idx="11">
                  <c:v>122938.40999999999</c:v>
                </c:pt>
                <c:pt idx="12">
                  <c:v>122762.51</c:v>
                </c:pt>
                <c:pt idx="13">
                  <c:v>122585.97</c:v>
                </c:pt>
                <c:pt idx="14">
                  <c:v>122408.79000000001</c:v>
                </c:pt>
                <c:pt idx="15">
                  <c:v>122230.96</c:v>
                </c:pt>
                <c:pt idx="16">
                  <c:v>122052.48000000001</c:v>
                </c:pt>
                <c:pt idx="17">
                  <c:v>121873.35</c:v>
                </c:pt>
                <c:pt idx="18">
                  <c:v>121693.57</c:v>
                </c:pt>
                <c:pt idx="19">
                  <c:v>121513.13</c:v>
                </c:pt>
                <c:pt idx="20">
                  <c:v>121332.04000000001</c:v>
                </c:pt>
                <c:pt idx="21">
                  <c:v>121150.29000000001</c:v>
                </c:pt>
                <c:pt idx="22">
                  <c:v>120967.87000000001</c:v>
                </c:pt>
                <c:pt idx="23">
                  <c:v>120784.79000000001</c:v>
                </c:pt>
                <c:pt idx="24">
                  <c:v>120601.04000000001</c:v>
                </c:pt>
                <c:pt idx="25">
                  <c:v>120416.62000000001</c:v>
                </c:pt>
                <c:pt idx="26">
                  <c:v>120231.53000000001</c:v>
                </c:pt>
                <c:pt idx="27">
                  <c:v>120045.76000000001</c:v>
                </c:pt>
                <c:pt idx="28">
                  <c:v>119859.32</c:v>
                </c:pt>
                <c:pt idx="29">
                  <c:v>119672.20000000001</c:v>
                </c:pt>
                <c:pt idx="30">
                  <c:v>119484.39000000001</c:v>
                </c:pt>
                <c:pt idx="31">
                  <c:v>119295.90000000001</c:v>
                </c:pt>
                <c:pt idx="32">
                  <c:v>119106.72000000002</c:v>
                </c:pt>
                <c:pt idx="33">
                  <c:v>118916.85000000002</c:v>
                </c:pt>
                <c:pt idx="34">
                  <c:v>118726.29000000002</c:v>
                </c:pt>
                <c:pt idx="35">
                  <c:v>118535.04000000002</c:v>
                </c:pt>
                <c:pt idx="36">
                  <c:v>118343.09000000003</c:v>
                </c:pt>
                <c:pt idx="37">
                  <c:v>118150.44000000003</c:v>
                </c:pt>
                <c:pt idx="38">
                  <c:v>117957.09000000003</c:v>
                </c:pt>
                <c:pt idx="39">
                  <c:v>117763.03000000003</c:v>
                </c:pt>
                <c:pt idx="40">
                  <c:v>117568.26000000002</c:v>
                </c:pt>
                <c:pt idx="41">
                  <c:v>117372.78000000003</c:v>
                </c:pt>
                <c:pt idx="42">
                  <c:v>117176.59000000003</c:v>
                </c:pt>
                <c:pt idx="43">
                  <c:v>116979.69000000003</c:v>
                </c:pt>
                <c:pt idx="44">
                  <c:v>116782.07000000004</c:v>
                </c:pt>
                <c:pt idx="45">
                  <c:v>116583.73000000004</c:v>
                </c:pt>
                <c:pt idx="46">
                  <c:v>116384.66000000003</c:v>
                </c:pt>
                <c:pt idx="47">
                  <c:v>116184.87000000004</c:v>
                </c:pt>
                <c:pt idx="48">
                  <c:v>115984.35000000003</c:v>
                </c:pt>
                <c:pt idx="49">
                  <c:v>115783.10000000003</c:v>
                </c:pt>
                <c:pt idx="50">
                  <c:v>115581.12000000004</c:v>
                </c:pt>
                <c:pt idx="51">
                  <c:v>115378.40000000004</c:v>
                </c:pt>
                <c:pt idx="52">
                  <c:v>115174.94000000003</c:v>
                </c:pt>
                <c:pt idx="53">
                  <c:v>114970.74000000003</c:v>
                </c:pt>
                <c:pt idx="54">
                  <c:v>114765.79000000004</c:v>
                </c:pt>
                <c:pt idx="55">
                  <c:v>114560.10000000003</c:v>
                </c:pt>
                <c:pt idx="56">
                  <c:v>114353.66000000003</c:v>
                </c:pt>
                <c:pt idx="57">
                  <c:v>114146.46000000004</c:v>
                </c:pt>
                <c:pt idx="58">
                  <c:v>113938.51000000004</c:v>
                </c:pt>
                <c:pt idx="59">
                  <c:v>113729.80000000003</c:v>
                </c:pt>
                <c:pt idx="60">
                  <c:v>113520.33000000003</c:v>
                </c:pt>
                <c:pt idx="61">
                  <c:v>113310.10000000003</c:v>
                </c:pt>
                <c:pt idx="62">
                  <c:v>113099.10000000003</c:v>
                </c:pt>
                <c:pt idx="63">
                  <c:v>112887.33000000003</c:v>
                </c:pt>
                <c:pt idx="64">
                  <c:v>112674.79000000004</c:v>
                </c:pt>
                <c:pt idx="65">
                  <c:v>112461.47000000003</c:v>
                </c:pt>
                <c:pt idx="66">
                  <c:v>112247.38000000003</c:v>
                </c:pt>
                <c:pt idx="67">
                  <c:v>112032.51000000004</c:v>
                </c:pt>
                <c:pt idx="68">
                  <c:v>111816.85000000003</c:v>
                </c:pt>
                <c:pt idx="69">
                  <c:v>111600.41000000003</c:v>
                </c:pt>
                <c:pt idx="70">
                  <c:v>111383.18000000004</c:v>
                </c:pt>
                <c:pt idx="71">
                  <c:v>111165.15000000004</c:v>
                </c:pt>
                <c:pt idx="72">
                  <c:v>110946.33000000003</c:v>
                </c:pt>
                <c:pt idx="73">
                  <c:v>110726.71000000004</c:v>
                </c:pt>
                <c:pt idx="74">
                  <c:v>110506.29000000004</c:v>
                </c:pt>
                <c:pt idx="75">
                  <c:v>110285.07000000004</c:v>
                </c:pt>
                <c:pt idx="76">
                  <c:v>110063.04000000004</c:v>
                </c:pt>
                <c:pt idx="77">
                  <c:v>109840.20000000004</c:v>
                </c:pt>
                <c:pt idx="78">
                  <c:v>109616.55000000005</c:v>
                </c:pt>
                <c:pt idx="79">
                  <c:v>109392.08000000005</c:v>
                </c:pt>
                <c:pt idx="80">
                  <c:v>109166.80000000005</c:v>
                </c:pt>
                <c:pt idx="81">
                  <c:v>108940.69000000005</c:v>
                </c:pt>
                <c:pt idx="82">
                  <c:v>108713.76000000005</c:v>
                </c:pt>
                <c:pt idx="83">
                  <c:v>108486.00000000006</c:v>
                </c:pt>
                <c:pt idx="84">
                  <c:v>108257.41000000006</c:v>
                </c:pt>
                <c:pt idx="85">
                  <c:v>108027.99000000006</c:v>
                </c:pt>
                <c:pt idx="86">
                  <c:v>107797.73000000007</c:v>
                </c:pt>
                <c:pt idx="87">
                  <c:v>107566.63000000006</c:v>
                </c:pt>
                <c:pt idx="88">
                  <c:v>107334.69000000006</c:v>
                </c:pt>
                <c:pt idx="89">
                  <c:v>107101.90000000007</c:v>
                </c:pt>
                <c:pt idx="90">
                  <c:v>106868.27000000006</c:v>
                </c:pt>
                <c:pt idx="91">
                  <c:v>106633.78000000006</c:v>
                </c:pt>
                <c:pt idx="92">
                  <c:v>106398.44000000006</c:v>
                </c:pt>
                <c:pt idx="93">
                  <c:v>106162.24000000006</c:v>
                </c:pt>
                <c:pt idx="94">
                  <c:v>105925.18000000007</c:v>
                </c:pt>
                <c:pt idx="95">
                  <c:v>105687.26000000007</c:v>
                </c:pt>
                <c:pt idx="96">
                  <c:v>105448.47000000007</c:v>
                </c:pt>
                <c:pt idx="97">
                  <c:v>105208.81000000007</c:v>
                </c:pt>
                <c:pt idx="98">
                  <c:v>104968.27000000008</c:v>
                </c:pt>
                <c:pt idx="99">
                  <c:v>104726.86000000007</c:v>
                </c:pt>
                <c:pt idx="100">
                  <c:v>104484.57000000008</c:v>
                </c:pt>
                <c:pt idx="101">
                  <c:v>104241.39000000009</c:v>
                </c:pt>
                <c:pt idx="102">
                  <c:v>103997.33000000009</c:v>
                </c:pt>
                <c:pt idx="103">
                  <c:v>103752.38000000009</c:v>
                </c:pt>
                <c:pt idx="104">
                  <c:v>103506.53000000009</c:v>
                </c:pt>
                <c:pt idx="105">
                  <c:v>103259.79000000008</c:v>
                </c:pt>
                <c:pt idx="106">
                  <c:v>103012.15000000008</c:v>
                </c:pt>
                <c:pt idx="107">
                  <c:v>102763.61000000009</c:v>
                </c:pt>
                <c:pt idx="108">
                  <c:v>102514.16000000009</c:v>
                </c:pt>
                <c:pt idx="109">
                  <c:v>102263.80000000009</c:v>
                </c:pt>
                <c:pt idx="110">
                  <c:v>102012.53000000009</c:v>
                </c:pt>
                <c:pt idx="111">
                  <c:v>101760.34000000008</c:v>
                </c:pt>
                <c:pt idx="112">
                  <c:v>101507.23000000008</c:v>
                </c:pt>
                <c:pt idx="113">
                  <c:v>101253.20000000008</c:v>
                </c:pt>
                <c:pt idx="114">
                  <c:v>100998.24000000008</c:v>
                </c:pt>
                <c:pt idx="115">
                  <c:v>100742.35000000008</c:v>
                </c:pt>
                <c:pt idx="116">
                  <c:v>100485.53000000007</c:v>
                </c:pt>
                <c:pt idx="117">
                  <c:v>100227.77000000008</c:v>
                </c:pt>
                <c:pt idx="118">
                  <c:v>99969.07000000008</c:v>
                </c:pt>
                <c:pt idx="119">
                  <c:v>99709.43000000008</c:v>
                </c:pt>
                <c:pt idx="120">
                  <c:v>99456.170000000086</c:v>
                </c:pt>
                <c:pt idx="121">
                  <c:v>99201.93000000008</c:v>
                </c:pt>
                <c:pt idx="122">
                  <c:v>98946.710000000079</c:v>
                </c:pt>
                <c:pt idx="123">
                  <c:v>98690.510000000082</c:v>
                </c:pt>
                <c:pt idx="124">
                  <c:v>98433.32000000008</c:v>
                </c:pt>
                <c:pt idx="125">
                  <c:v>98175.140000000087</c:v>
                </c:pt>
                <c:pt idx="126">
                  <c:v>97915.960000000094</c:v>
                </c:pt>
                <c:pt idx="127">
                  <c:v>97655.780000000101</c:v>
                </c:pt>
                <c:pt idx="128">
                  <c:v>97394.600000000108</c:v>
                </c:pt>
                <c:pt idx="129">
                  <c:v>97132.420000000115</c:v>
                </c:pt>
                <c:pt idx="130">
                  <c:v>96869.220000000118</c:v>
                </c:pt>
                <c:pt idx="131">
                  <c:v>96605.010000000111</c:v>
                </c:pt>
                <c:pt idx="132">
                  <c:v>96346.870000000112</c:v>
                </c:pt>
                <c:pt idx="133">
                  <c:v>96087.680000000109</c:v>
                </c:pt>
                <c:pt idx="134">
                  <c:v>95827.440000000104</c:v>
                </c:pt>
                <c:pt idx="135">
                  <c:v>95566.140000000101</c:v>
                </c:pt>
                <c:pt idx="136">
                  <c:v>95303.780000000101</c:v>
                </c:pt>
                <c:pt idx="137">
                  <c:v>95040.350000000108</c:v>
                </c:pt>
                <c:pt idx="138">
                  <c:v>94775.850000000108</c:v>
                </c:pt>
                <c:pt idx="139">
                  <c:v>94510.280000000101</c:v>
                </c:pt>
                <c:pt idx="140">
                  <c:v>94243.630000000107</c:v>
                </c:pt>
                <c:pt idx="141">
                  <c:v>93975.890000000101</c:v>
                </c:pt>
                <c:pt idx="142">
                  <c:v>93707.070000000094</c:v>
                </c:pt>
                <c:pt idx="143">
                  <c:v>93437.150000000096</c:v>
                </c:pt>
                <c:pt idx="144">
                  <c:v>93172.980000000098</c:v>
                </c:pt>
                <c:pt idx="145">
                  <c:v>92907.690000000104</c:v>
                </c:pt>
                <c:pt idx="146">
                  <c:v>92641.260000000111</c:v>
                </c:pt>
                <c:pt idx="147">
                  <c:v>92373.700000000114</c:v>
                </c:pt>
                <c:pt idx="148">
                  <c:v>92104.990000000107</c:v>
                </c:pt>
                <c:pt idx="149">
                  <c:v>91835.140000000101</c:v>
                </c:pt>
                <c:pt idx="150">
                  <c:v>91564.130000000107</c:v>
                </c:pt>
                <c:pt idx="151">
                  <c:v>91291.970000000103</c:v>
                </c:pt>
                <c:pt idx="152">
                  <c:v>91018.640000000101</c:v>
                </c:pt>
                <c:pt idx="153">
                  <c:v>90744.150000000096</c:v>
                </c:pt>
                <c:pt idx="154">
                  <c:v>90468.480000000098</c:v>
                </c:pt>
                <c:pt idx="155">
                  <c:v>90191.640000000101</c:v>
                </c:pt>
                <c:pt idx="156">
                  <c:v>89920.250000000102</c:v>
                </c:pt>
                <c:pt idx="157">
                  <c:v>89647.650000000096</c:v>
                </c:pt>
                <c:pt idx="158">
                  <c:v>89373.830000000089</c:v>
                </c:pt>
                <c:pt idx="159">
                  <c:v>89098.780000000086</c:v>
                </c:pt>
                <c:pt idx="160">
                  <c:v>88822.500000000087</c:v>
                </c:pt>
                <c:pt idx="161">
                  <c:v>88544.980000000083</c:v>
                </c:pt>
                <c:pt idx="162">
                  <c:v>88266.220000000088</c:v>
                </c:pt>
                <c:pt idx="163">
                  <c:v>87986.210000000094</c:v>
                </c:pt>
                <c:pt idx="164">
                  <c:v>87704.94000000009</c:v>
                </c:pt>
                <c:pt idx="165">
                  <c:v>87422.420000000086</c:v>
                </c:pt>
                <c:pt idx="166">
                  <c:v>87138.630000000092</c:v>
                </c:pt>
                <c:pt idx="167">
                  <c:v>86853.570000000094</c:v>
                </c:pt>
                <c:pt idx="168">
                  <c:v>86573.650000000096</c:v>
                </c:pt>
                <c:pt idx="169">
                  <c:v>86292.410000000091</c:v>
                </c:pt>
                <c:pt idx="170">
                  <c:v>86009.860000000088</c:v>
                </c:pt>
                <c:pt idx="171">
                  <c:v>85725.980000000083</c:v>
                </c:pt>
                <c:pt idx="172">
                  <c:v>85440.770000000077</c:v>
                </c:pt>
                <c:pt idx="173">
                  <c:v>85154.220000000074</c:v>
                </c:pt>
                <c:pt idx="174">
                  <c:v>84866.330000000075</c:v>
                </c:pt>
                <c:pt idx="175">
                  <c:v>84577.090000000069</c:v>
                </c:pt>
                <c:pt idx="176">
                  <c:v>84286.500000000073</c:v>
                </c:pt>
                <c:pt idx="177">
                  <c:v>83994.540000000066</c:v>
                </c:pt>
                <c:pt idx="178">
                  <c:v>83701.210000000065</c:v>
                </c:pt>
                <c:pt idx="179">
                  <c:v>83406.510000000068</c:v>
                </c:pt>
                <c:pt idx="180">
                  <c:v>83116.640000000072</c:v>
                </c:pt>
                <c:pt idx="181">
                  <c:v>82825.360000000073</c:v>
                </c:pt>
                <c:pt idx="182">
                  <c:v>82532.650000000067</c:v>
                </c:pt>
                <c:pt idx="183">
                  <c:v>82238.510000000068</c:v>
                </c:pt>
                <c:pt idx="184">
                  <c:v>81942.930000000066</c:v>
                </c:pt>
                <c:pt idx="185">
                  <c:v>81645.900000000067</c:v>
                </c:pt>
                <c:pt idx="186">
                  <c:v>81347.410000000062</c:v>
                </c:pt>
                <c:pt idx="187">
                  <c:v>81047.460000000065</c:v>
                </c:pt>
                <c:pt idx="188">
                  <c:v>80746.040000000066</c:v>
                </c:pt>
                <c:pt idx="189">
                  <c:v>80443.150000000067</c:v>
                </c:pt>
                <c:pt idx="190">
                  <c:v>80138.780000000072</c:v>
                </c:pt>
                <c:pt idx="191">
                  <c:v>79832.920000000071</c:v>
                </c:pt>
                <c:pt idx="192">
                  <c:v>79531.56000000007</c:v>
                </c:pt>
                <c:pt idx="193">
                  <c:v>79228.660000000076</c:v>
                </c:pt>
                <c:pt idx="194">
                  <c:v>78924.220000000074</c:v>
                </c:pt>
                <c:pt idx="195">
                  <c:v>78618.220000000074</c:v>
                </c:pt>
                <c:pt idx="196">
                  <c:v>78310.660000000076</c:v>
                </c:pt>
                <c:pt idx="197">
                  <c:v>78001.530000000072</c:v>
                </c:pt>
                <c:pt idx="198">
                  <c:v>77690.820000000065</c:v>
                </c:pt>
                <c:pt idx="199">
                  <c:v>77378.530000000072</c:v>
                </c:pt>
                <c:pt idx="200">
                  <c:v>77064.640000000072</c:v>
                </c:pt>
                <c:pt idx="201">
                  <c:v>76749.150000000067</c:v>
                </c:pt>
                <c:pt idx="202">
                  <c:v>76432.050000000061</c:v>
                </c:pt>
                <c:pt idx="203">
                  <c:v>76113.33000000006</c:v>
                </c:pt>
                <c:pt idx="204">
                  <c:v>75798.760000000053</c:v>
                </c:pt>
                <c:pt idx="205">
                  <c:v>75482.520000000048</c:v>
                </c:pt>
                <c:pt idx="206">
                  <c:v>75164.600000000049</c:v>
                </c:pt>
                <c:pt idx="207">
                  <c:v>74844.990000000049</c:v>
                </c:pt>
                <c:pt idx="208">
                  <c:v>74523.680000000051</c:v>
                </c:pt>
                <c:pt idx="209">
                  <c:v>74200.670000000056</c:v>
                </c:pt>
                <c:pt idx="210">
                  <c:v>73875.940000000061</c:v>
                </c:pt>
                <c:pt idx="211">
                  <c:v>73549.490000000063</c:v>
                </c:pt>
                <c:pt idx="212">
                  <c:v>73221.300000000061</c:v>
                </c:pt>
                <c:pt idx="213">
                  <c:v>72891.370000000068</c:v>
                </c:pt>
                <c:pt idx="214">
                  <c:v>72559.690000000075</c:v>
                </c:pt>
                <c:pt idx="215">
                  <c:v>72226.240000000078</c:v>
                </c:pt>
                <c:pt idx="216">
                  <c:v>71896.590000000084</c:v>
                </c:pt>
                <c:pt idx="217">
                  <c:v>71565.120000000083</c:v>
                </c:pt>
                <c:pt idx="218">
                  <c:v>71231.82000000008</c:v>
                </c:pt>
                <c:pt idx="219">
                  <c:v>70896.68000000008</c:v>
                </c:pt>
                <c:pt idx="220">
                  <c:v>70559.690000000075</c:v>
                </c:pt>
                <c:pt idx="221">
                  <c:v>70220.840000000069</c:v>
                </c:pt>
                <c:pt idx="222">
                  <c:v>69880.120000000068</c:v>
                </c:pt>
                <c:pt idx="223">
                  <c:v>69537.520000000062</c:v>
                </c:pt>
                <c:pt idx="224">
                  <c:v>69193.030000000057</c:v>
                </c:pt>
                <c:pt idx="225">
                  <c:v>68846.630000000063</c:v>
                </c:pt>
                <c:pt idx="226">
                  <c:v>68498.320000000065</c:v>
                </c:pt>
                <c:pt idx="227">
                  <c:v>68148.090000000069</c:v>
                </c:pt>
                <c:pt idx="228">
                  <c:v>67801.250000000073</c:v>
                </c:pt>
                <c:pt idx="229">
                  <c:v>67452.420000000071</c:v>
                </c:pt>
                <c:pt idx="230">
                  <c:v>67101.600000000064</c:v>
                </c:pt>
                <c:pt idx="231">
                  <c:v>66748.770000000062</c:v>
                </c:pt>
                <c:pt idx="232">
                  <c:v>66393.910000000062</c:v>
                </c:pt>
                <c:pt idx="233">
                  <c:v>66037.020000000062</c:v>
                </c:pt>
                <c:pt idx="234">
                  <c:v>65678.090000000069</c:v>
                </c:pt>
                <c:pt idx="235">
                  <c:v>65317.100000000071</c:v>
                </c:pt>
                <c:pt idx="236">
                  <c:v>64954.040000000074</c:v>
                </c:pt>
                <c:pt idx="237">
                  <c:v>64588.900000000074</c:v>
                </c:pt>
                <c:pt idx="238">
                  <c:v>64221.670000000071</c:v>
                </c:pt>
                <c:pt idx="239">
                  <c:v>63852.340000000069</c:v>
                </c:pt>
                <c:pt idx="240">
                  <c:v>63485.960000000072</c:v>
                </c:pt>
                <c:pt idx="241">
                  <c:v>63117.410000000069</c:v>
                </c:pt>
                <c:pt idx="242">
                  <c:v>62746.670000000071</c:v>
                </c:pt>
                <c:pt idx="243">
                  <c:v>62373.730000000069</c:v>
                </c:pt>
                <c:pt idx="244">
                  <c:v>61998.570000000065</c:v>
                </c:pt>
                <c:pt idx="245">
                  <c:v>61621.190000000068</c:v>
                </c:pt>
                <c:pt idx="246">
                  <c:v>61241.570000000065</c:v>
                </c:pt>
                <c:pt idx="247">
                  <c:v>60859.690000000068</c:v>
                </c:pt>
                <c:pt idx="248">
                  <c:v>60475.540000000066</c:v>
                </c:pt>
                <c:pt idx="249">
                  <c:v>60089.110000000066</c:v>
                </c:pt>
                <c:pt idx="250">
                  <c:v>59700.390000000065</c:v>
                </c:pt>
                <c:pt idx="251">
                  <c:v>59309.360000000066</c:v>
                </c:pt>
                <c:pt idx="252">
                  <c:v>58920.820000000065</c:v>
                </c:pt>
                <c:pt idx="253">
                  <c:v>58529.890000000065</c:v>
                </c:pt>
                <c:pt idx="254">
                  <c:v>58136.550000000068</c:v>
                </c:pt>
                <c:pt idx="255">
                  <c:v>57740.800000000068</c:v>
                </c:pt>
                <c:pt idx="256">
                  <c:v>57342.620000000068</c:v>
                </c:pt>
                <c:pt idx="257">
                  <c:v>56941.990000000071</c:v>
                </c:pt>
                <c:pt idx="258">
                  <c:v>56538.900000000074</c:v>
                </c:pt>
                <c:pt idx="259">
                  <c:v>56133.330000000075</c:v>
                </c:pt>
                <c:pt idx="260">
                  <c:v>55725.270000000077</c:v>
                </c:pt>
                <c:pt idx="261">
                  <c:v>55314.700000000077</c:v>
                </c:pt>
                <c:pt idx="262">
                  <c:v>54901.600000000079</c:v>
                </c:pt>
                <c:pt idx="263">
                  <c:v>54485.970000000081</c:v>
                </c:pt>
                <c:pt idx="264">
                  <c:v>54072.270000000084</c:v>
                </c:pt>
                <c:pt idx="265">
                  <c:v>53655.940000000082</c:v>
                </c:pt>
                <c:pt idx="266">
                  <c:v>53236.970000000081</c:v>
                </c:pt>
                <c:pt idx="267">
                  <c:v>52815.340000000084</c:v>
                </c:pt>
                <c:pt idx="268">
                  <c:v>52391.030000000086</c:v>
                </c:pt>
                <c:pt idx="269">
                  <c:v>51964.020000000084</c:v>
                </c:pt>
                <c:pt idx="270">
                  <c:v>51534.300000000083</c:v>
                </c:pt>
                <c:pt idx="271">
                  <c:v>51101.850000000086</c:v>
                </c:pt>
                <c:pt idx="272">
                  <c:v>50666.650000000089</c:v>
                </c:pt>
                <c:pt idx="273">
                  <c:v>50228.680000000088</c:v>
                </c:pt>
                <c:pt idx="274">
                  <c:v>49787.930000000088</c:v>
                </c:pt>
                <c:pt idx="275">
                  <c:v>49344.380000000085</c:v>
                </c:pt>
                <c:pt idx="276">
                  <c:v>48902.180000000088</c:v>
                </c:pt>
                <c:pt idx="277">
                  <c:v>48457.080000000089</c:v>
                </c:pt>
                <c:pt idx="278">
                  <c:v>48009.060000000092</c:v>
                </c:pt>
                <c:pt idx="279">
                  <c:v>47558.100000000093</c:v>
                </c:pt>
                <c:pt idx="280">
                  <c:v>47104.180000000095</c:v>
                </c:pt>
                <c:pt idx="281">
                  <c:v>46647.280000000093</c:v>
                </c:pt>
                <c:pt idx="282">
                  <c:v>46187.380000000092</c:v>
                </c:pt>
                <c:pt idx="283">
                  <c:v>45724.460000000094</c:v>
                </c:pt>
                <c:pt idx="284">
                  <c:v>45258.510000000097</c:v>
                </c:pt>
                <c:pt idx="285">
                  <c:v>44789.500000000095</c:v>
                </c:pt>
                <c:pt idx="286">
                  <c:v>44317.410000000098</c:v>
                </c:pt>
                <c:pt idx="287">
                  <c:v>43842.220000000096</c:v>
                </c:pt>
                <c:pt idx="288">
                  <c:v>43367.700000000099</c:v>
                </c:pt>
                <c:pt idx="289">
                  <c:v>42889.970000000096</c:v>
                </c:pt>
                <c:pt idx="290">
                  <c:v>42409.000000000095</c:v>
                </c:pt>
                <c:pt idx="291">
                  <c:v>41924.770000000091</c:v>
                </c:pt>
                <c:pt idx="292">
                  <c:v>41437.270000000091</c:v>
                </c:pt>
                <c:pt idx="293">
                  <c:v>40946.460000000094</c:v>
                </c:pt>
                <c:pt idx="294">
                  <c:v>40452.330000000096</c:v>
                </c:pt>
                <c:pt idx="295">
                  <c:v>39954.860000000095</c:v>
                </c:pt>
                <c:pt idx="296">
                  <c:v>39454.020000000099</c:v>
                </c:pt>
                <c:pt idx="297">
                  <c:v>38949.790000000095</c:v>
                </c:pt>
                <c:pt idx="298">
                  <c:v>38442.140000000094</c:v>
                </c:pt>
                <c:pt idx="299">
                  <c:v>37931.060000000092</c:v>
                </c:pt>
                <c:pt idx="300">
                  <c:v>37419.860000000095</c:v>
                </c:pt>
                <c:pt idx="301">
                  <c:v>36905.090000000098</c:v>
                </c:pt>
                <c:pt idx="302">
                  <c:v>36386.730000000098</c:v>
                </c:pt>
                <c:pt idx="303">
                  <c:v>35864.750000000095</c:v>
                </c:pt>
                <c:pt idx="304">
                  <c:v>35339.130000000092</c:v>
                </c:pt>
                <c:pt idx="305">
                  <c:v>34809.840000000091</c:v>
                </c:pt>
                <c:pt idx="306">
                  <c:v>34276.850000000093</c:v>
                </c:pt>
                <c:pt idx="307">
                  <c:v>33740.140000000094</c:v>
                </c:pt>
                <c:pt idx="308">
                  <c:v>33199.690000000097</c:v>
                </c:pt>
                <c:pt idx="309">
                  <c:v>32655.470000000096</c:v>
                </c:pt>
                <c:pt idx="310">
                  <c:v>32107.450000000095</c:v>
                </c:pt>
                <c:pt idx="311">
                  <c:v>31555.600000000097</c:v>
                </c:pt>
                <c:pt idx="312">
                  <c:v>31002.750000000098</c:v>
                </c:pt>
                <c:pt idx="313">
                  <c:v>30445.9200000001</c:v>
                </c:pt>
                <c:pt idx="314">
                  <c:v>29885.090000000098</c:v>
                </c:pt>
                <c:pt idx="315">
                  <c:v>29320.230000000098</c:v>
                </c:pt>
                <c:pt idx="316">
                  <c:v>28751.3100000001</c:v>
                </c:pt>
                <c:pt idx="317">
                  <c:v>28178.300000000101</c:v>
                </c:pt>
                <c:pt idx="318">
                  <c:v>27601.1700000001</c:v>
                </c:pt>
                <c:pt idx="319">
                  <c:v>27019.890000000101</c:v>
                </c:pt>
                <c:pt idx="320">
                  <c:v>26434.440000000101</c:v>
                </c:pt>
                <c:pt idx="321">
                  <c:v>25844.780000000101</c:v>
                </c:pt>
                <c:pt idx="322">
                  <c:v>25250.880000000099</c:v>
                </c:pt>
                <c:pt idx="323">
                  <c:v>24652.710000000101</c:v>
                </c:pt>
                <c:pt idx="324">
                  <c:v>24052.520000000102</c:v>
                </c:pt>
                <c:pt idx="325">
                  <c:v>23447.890000000101</c:v>
                </c:pt>
                <c:pt idx="326">
                  <c:v>22838.790000000103</c:v>
                </c:pt>
                <c:pt idx="327">
                  <c:v>22225.180000000102</c:v>
                </c:pt>
                <c:pt idx="328">
                  <c:v>21607.030000000101</c:v>
                </c:pt>
                <c:pt idx="329">
                  <c:v>20984.3100000001</c:v>
                </c:pt>
                <c:pt idx="330">
                  <c:v>20356.9900000001</c:v>
                </c:pt>
                <c:pt idx="331">
                  <c:v>19725.030000000101</c:v>
                </c:pt>
                <c:pt idx="332">
                  <c:v>19088.390000000101</c:v>
                </c:pt>
                <c:pt idx="333">
                  <c:v>18447.040000000103</c:v>
                </c:pt>
                <c:pt idx="334">
                  <c:v>17800.950000000103</c:v>
                </c:pt>
                <c:pt idx="335">
                  <c:v>17150.080000000104</c:v>
                </c:pt>
                <c:pt idx="336">
                  <c:v>16496.010000000104</c:v>
                </c:pt>
                <c:pt idx="337">
                  <c:v>15836.970000000103</c:v>
                </c:pt>
                <c:pt idx="338">
                  <c:v>15172.920000000104</c:v>
                </c:pt>
                <c:pt idx="339">
                  <c:v>14503.820000000103</c:v>
                </c:pt>
                <c:pt idx="340">
                  <c:v>13829.630000000103</c:v>
                </c:pt>
                <c:pt idx="341">
                  <c:v>13150.310000000103</c:v>
                </c:pt>
                <c:pt idx="342">
                  <c:v>12465.830000000104</c:v>
                </c:pt>
                <c:pt idx="343">
                  <c:v>11776.140000000103</c:v>
                </c:pt>
                <c:pt idx="344">
                  <c:v>11081.210000000103</c:v>
                </c:pt>
                <c:pt idx="345">
                  <c:v>10380.990000000103</c:v>
                </c:pt>
                <c:pt idx="346">
                  <c:v>9675.4500000001026</c:v>
                </c:pt>
                <c:pt idx="347">
                  <c:v>8964.5400000001027</c:v>
                </c:pt>
                <c:pt idx="348">
                  <c:v>8249.0600000001032</c:v>
                </c:pt>
                <c:pt idx="349">
                  <c:v>7527.9900000001035</c:v>
                </c:pt>
                <c:pt idx="350">
                  <c:v>6801.2800000001034</c:v>
                </c:pt>
                <c:pt idx="351">
                  <c:v>6068.9000000001033</c:v>
                </c:pt>
                <c:pt idx="352">
                  <c:v>5330.7900000001036</c:v>
                </c:pt>
                <c:pt idx="353">
                  <c:v>4586.9200000001038</c:v>
                </c:pt>
                <c:pt idx="354">
                  <c:v>3837.2400000001039</c:v>
                </c:pt>
                <c:pt idx="355">
                  <c:v>3081.700000000104</c:v>
                </c:pt>
                <c:pt idx="356">
                  <c:v>2320.2600000001039</c:v>
                </c:pt>
                <c:pt idx="357">
                  <c:v>1552.870000000104</c:v>
                </c:pt>
                <c:pt idx="358">
                  <c:v>779.48000000010404</c:v>
                </c:pt>
                <c:pt idx="359">
                  <c:v>0</c:v>
                </c:pt>
              </c:numCache>
            </c:numRef>
          </c:val>
          <c:smooth val="0"/>
          <c:extLst>
            <c:ext xmlns:c16="http://schemas.microsoft.com/office/drawing/2014/chart" uri="{C3380CC4-5D6E-409C-BE32-E72D297353CC}">
              <c16:uniqueId val="{00000001-5530-457F-9DEC-A72335557B77}"/>
            </c:ext>
          </c:extLst>
        </c:ser>
        <c:dLbls>
          <c:showLegendKey val="0"/>
          <c:showVal val="0"/>
          <c:showCatName val="0"/>
          <c:showSerName val="0"/>
          <c:showPercent val="0"/>
          <c:showBubbleSize val="0"/>
        </c:dLbls>
        <c:smooth val="0"/>
        <c:axId val="691553544"/>
        <c:axId val="691553936"/>
      </c:lineChart>
      <c:dateAx>
        <c:axId val="691553544"/>
        <c:scaling>
          <c:orientation val="minMax"/>
        </c:scaling>
        <c:delete val="0"/>
        <c:axPos val="b"/>
        <c:numFmt formatCode="yyyy" sourceLinked="0"/>
        <c:majorTickMark val="out"/>
        <c:minorTickMark val="none"/>
        <c:tickLblPos val="nextTo"/>
        <c:spPr>
          <a:ln w="3175">
            <a:solidFill>
              <a:srgbClr val="000000"/>
            </a:solidFill>
            <a:prstDash val="solid"/>
          </a:ln>
        </c:spPr>
        <c:txPr>
          <a:bodyPr rot="-5400000" vert="horz"/>
          <a:lstStyle/>
          <a:p>
            <a:pPr>
              <a:defRPr sz="875" b="0" i="0" u="none" strike="noStrike" baseline="0">
                <a:solidFill>
                  <a:srgbClr val="000000"/>
                </a:solidFill>
                <a:latin typeface="Arial"/>
                <a:ea typeface="Arial"/>
                <a:cs typeface="Arial"/>
              </a:defRPr>
            </a:pPr>
            <a:endParaRPr lang="en-US"/>
          </a:p>
        </c:txPr>
        <c:crossAx val="691553936"/>
        <c:crosses val="autoZero"/>
        <c:auto val="1"/>
        <c:lblOffset val="100"/>
        <c:baseTimeUnit val="months"/>
        <c:majorUnit val="3"/>
        <c:majorTimeUnit val="years"/>
        <c:minorUnit val="1"/>
        <c:minorTimeUnit val="years"/>
      </c:dateAx>
      <c:valAx>
        <c:axId val="691553936"/>
        <c:scaling>
          <c:orientation val="minMax"/>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691553544"/>
        <c:crosses val="autoZero"/>
        <c:crossBetween val="between"/>
      </c:valAx>
      <c:spPr>
        <a:noFill/>
        <a:ln w="25400">
          <a:noFill/>
        </a:ln>
      </c:spPr>
    </c:plotArea>
    <c:legend>
      <c:legendPos val="r"/>
      <c:layout>
        <c:manualLayout>
          <c:xMode val="edge"/>
          <c:yMode val="edge"/>
          <c:x val="0.48632218844984804"/>
          <c:y val="2.7907008433648749E-2"/>
          <c:w val="0.47112462006079026"/>
          <c:h val="8.3721025300946245E-2"/>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Arial"/>
                <a:ea typeface="Arial"/>
                <a:cs typeface="Arial"/>
              </a:defRPr>
            </a:pPr>
            <a:r>
              <a:rPr lang="en-US"/>
              <a:t>Interest Rate History</a:t>
            </a:r>
          </a:p>
        </c:rich>
      </c:tx>
      <c:layout>
        <c:manualLayout>
          <c:xMode val="edge"/>
          <c:yMode val="edge"/>
          <c:x val="0.2878796397953356"/>
          <c:y val="1.8518585498356114E-2"/>
        </c:manualLayout>
      </c:layout>
      <c:overlay val="0"/>
      <c:spPr>
        <a:noFill/>
        <a:ln w="25400">
          <a:noFill/>
        </a:ln>
      </c:spPr>
    </c:title>
    <c:autoTitleDeleted val="0"/>
    <c:plotArea>
      <c:layout>
        <c:manualLayout>
          <c:layoutTarget val="inner"/>
          <c:xMode val="edge"/>
          <c:yMode val="edge"/>
          <c:x val="0.13636403990305368"/>
          <c:y val="6.2963190694410781E-2"/>
          <c:w val="0.81515392742047654"/>
          <c:h val="0.81481776192766897"/>
        </c:manualLayout>
      </c:layout>
      <c:scatterChart>
        <c:scatterStyle val="smoothMarker"/>
        <c:varyColors val="0"/>
        <c:ser>
          <c:idx val="0"/>
          <c:order val="0"/>
          <c:tx>
            <c:v>Interest Rate History</c:v>
          </c:tx>
          <c:spPr>
            <a:ln w="25400">
              <a:solidFill>
                <a:srgbClr val="000080"/>
              </a:solidFill>
              <a:prstDash val="solid"/>
            </a:ln>
          </c:spPr>
          <c:marker>
            <c:symbol val="none"/>
          </c:marker>
          <c:xVal>
            <c:numRef>
              <c:f>[0]!chart_nper</c:f>
              <c:numCache>
                <c:formatCode>General</c:formatCode>
                <c:ptCount val="36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pt idx="99">
                  <c:v>101</c:v>
                </c:pt>
                <c:pt idx="100">
                  <c:v>102</c:v>
                </c:pt>
                <c:pt idx="101">
                  <c:v>103</c:v>
                </c:pt>
                <c:pt idx="102">
                  <c:v>104</c:v>
                </c:pt>
                <c:pt idx="103">
                  <c:v>105</c:v>
                </c:pt>
                <c:pt idx="104">
                  <c:v>106</c:v>
                </c:pt>
                <c:pt idx="105">
                  <c:v>107</c:v>
                </c:pt>
                <c:pt idx="106">
                  <c:v>108</c:v>
                </c:pt>
                <c:pt idx="107">
                  <c:v>109</c:v>
                </c:pt>
                <c:pt idx="108">
                  <c:v>110</c:v>
                </c:pt>
                <c:pt idx="109">
                  <c:v>111</c:v>
                </c:pt>
                <c:pt idx="110">
                  <c:v>112</c:v>
                </c:pt>
                <c:pt idx="111">
                  <c:v>113</c:v>
                </c:pt>
                <c:pt idx="112">
                  <c:v>114</c:v>
                </c:pt>
                <c:pt idx="113">
                  <c:v>115</c:v>
                </c:pt>
                <c:pt idx="114">
                  <c:v>116</c:v>
                </c:pt>
                <c:pt idx="115">
                  <c:v>117</c:v>
                </c:pt>
                <c:pt idx="116">
                  <c:v>118</c:v>
                </c:pt>
                <c:pt idx="117">
                  <c:v>119</c:v>
                </c:pt>
                <c:pt idx="118">
                  <c:v>120</c:v>
                </c:pt>
                <c:pt idx="119">
                  <c:v>121</c:v>
                </c:pt>
                <c:pt idx="120">
                  <c:v>122</c:v>
                </c:pt>
                <c:pt idx="121">
                  <c:v>123</c:v>
                </c:pt>
                <c:pt idx="122">
                  <c:v>124</c:v>
                </c:pt>
                <c:pt idx="123">
                  <c:v>125</c:v>
                </c:pt>
                <c:pt idx="124">
                  <c:v>126</c:v>
                </c:pt>
                <c:pt idx="125">
                  <c:v>127</c:v>
                </c:pt>
                <c:pt idx="126">
                  <c:v>128</c:v>
                </c:pt>
                <c:pt idx="127">
                  <c:v>129</c:v>
                </c:pt>
                <c:pt idx="128">
                  <c:v>130</c:v>
                </c:pt>
                <c:pt idx="129">
                  <c:v>131</c:v>
                </c:pt>
                <c:pt idx="130">
                  <c:v>132</c:v>
                </c:pt>
                <c:pt idx="131">
                  <c:v>133</c:v>
                </c:pt>
                <c:pt idx="132">
                  <c:v>134</c:v>
                </c:pt>
                <c:pt idx="133">
                  <c:v>135</c:v>
                </c:pt>
                <c:pt idx="134">
                  <c:v>136</c:v>
                </c:pt>
                <c:pt idx="135">
                  <c:v>137</c:v>
                </c:pt>
                <c:pt idx="136">
                  <c:v>138</c:v>
                </c:pt>
                <c:pt idx="137">
                  <c:v>139</c:v>
                </c:pt>
                <c:pt idx="138">
                  <c:v>140</c:v>
                </c:pt>
                <c:pt idx="139">
                  <c:v>141</c:v>
                </c:pt>
                <c:pt idx="140">
                  <c:v>142</c:v>
                </c:pt>
                <c:pt idx="141">
                  <c:v>143</c:v>
                </c:pt>
                <c:pt idx="142">
                  <c:v>144</c:v>
                </c:pt>
                <c:pt idx="143">
                  <c:v>145</c:v>
                </c:pt>
                <c:pt idx="144">
                  <c:v>146</c:v>
                </c:pt>
                <c:pt idx="145">
                  <c:v>147</c:v>
                </c:pt>
                <c:pt idx="146">
                  <c:v>148</c:v>
                </c:pt>
                <c:pt idx="147">
                  <c:v>149</c:v>
                </c:pt>
                <c:pt idx="148">
                  <c:v>150</c:v>
                </c:pt>
                <c:pt idx="149">
                  <c:v>151</c:v>
                </c:pt>
                <c:pt idx="150">
                  <c:v>152</c:v>
                </c:pt>
                <c:pt idx="151">
                  <c:v>153</c:v>
                </c:pt>
                <c:pt idx="152">
                  <c:v>154</c:v>
                </c:pt>
                <c:pt idx="153">
                  <c:v>155</c:v>
                </c:pt>
                <c:pt idx="154">
                  <c:v>156</c:v>
                </c:pt>
                <c:pt idx="155">
                  <c:v>157</c:v>
                </c:pt>
                <c:pt idx="156">
                  <c:v>158</c:v>
                </c:pt>
                <c:pt idx="157">
                  <c:v>159</c:v>
                </c:pt>
                <c:pt idx="158">
                  <c:v>160</c:v>
                </c:pt>
                <c:pt idx="159">
                  <c:v>161</c:v>
                </c:pt>
                <c:pt idx="160">
                  <c:v>162</c:v>
                </c:pt>
                <c:pt idx="161">
                  <c:v>163</c:v>
                </c:pt>
                <c:pt idx="162">
                  <c:v>164</c:v>
                </c:pt>
                <c:pt idx="163">
                  <c:v>165</c:v>
                </c:pt>
                <c:pt idx="164">
                  <c:v>166</c:v>
                </c:pt>
                <c:pt idx="165">
                  <c:v>167</c:v>
                </c:pt>
                <c:pt idx="166">
                  <c:v>168</c:v>
                </c:pt>
                <c:pt idx="167">
                  <c:v>169</c:v>
                </c:pt>
                <c:pt idx="168">
                  <c:v>170</c:v>
                </c:pt>
                <c:pt idx="169">
                  <c:v>171</c:v>
                </c:pt>
                <c:pt idx="170">
                  <c:v>172</c:v>
                </c:pt>
                <c:pt idx="171">
                  <c:v>173</c:v>
                </c:pt>
                <c:pt idx="172">
                  <c:v>174</c:v>
                </c:pt>
                <c:pt idx="173">
                  <c:v>175</c:v>
                </c:pt>
                <c:pt idx="174">
                  <c:v>176</c:v>
                </c:pt>
                <c:pt idx="175">
                  <c:v>177</c:v>
                </c:pt>
                <c:pt idx="176">
                  <c:v>178</c:v>
                </c:pt>
                <c:pt idx="177">
                  <c:v>179</c:v>
                </c:pt>
                <c:pt idx="178">
                  <c:v>180</c:v>
                </c:pt>
                <c:pt idx="179">
                  <c:v>181</c:v>
                </c:pt>
                <c:pt idx="180">
                  <c:v>182</c:v>
                </c:pt>
                <c:pt idx="181">
                  <c:v>183</c:v>
                </c:pt>
                <c:pt idx="182">
                  <c:v>184</c:v>
                </c:pt>
                <c:pt idx="183">
                  <c:v>185</c:v>
                </c:pt>
                <c:pt idx="184">
                  <c:v>186</c:v>
                </c:pt>
                <c:pt idx="185">
                  <c:v>187</c:v>
                </c:pt>
                <c:pt idx="186">
                  <c:v>188</c:v>
                </c:pt>
                <c:pt idx="187">
                  <c:v>189</c:v>
                </c:pt>
                <c:pt idx="188">
                  <c:v>190</c:v>
                </c:pt>
                <c:pt idx="189">
                  <c:v>191</c:v>
                </c:pt>
                <c:pt idx="190">
                  <c:v>192</c:v>
                </c:pt>
                <c:pt idx="191">
                  <c:v>193</c:v>
                </c:pt>
                <c:pt idx="192">
                  <c:v>194</c:v>
                </c:pt>
                <c:pt idx="193">
                  <c:v>195</c:v>
                </c:pt>
                <c:pt idx="194">
                  <c:v>196</c:v>
                </c:pt>
                <c:pt idx="195">
                  <c:v>197</c:v>
                </c:pt>
                <c:pt idx="196">
                  <c:v>198</c:v>
                </c:pt>
                <c:pt idx="197">
                  <c:v>199</c:v>
                </c:pt>
                <c:pt idx="198">
                  <c:v>200</c:v>
                </c:pt>
                <c:pt idx="199">
                  <c:v>201</c:v>
                </c:pt>
                <c:pt idx="200">
                  <c:v>202</c:v>
                </c:pt>
                <c:pt idx="201">
                  <c:v>203</c:v>
                </c:pt>
                <c:pt idx="202">
                  <c:v>204</c:v>
                </c:pt>
                <c:pt idx="203">
                  <c:v>205</c:v>
                </c:pt>
                <c:pt idx="204">
                  <c:v>206</c:v>
                </c:pt>
                <c:pt idx="205">
                  <c:v>207</c:v>
                </c:pt>
                <c:pt idx="206">
                  <c:v>208</c:v>
                </c:pt>
                <c:pt idx="207">
                  <c:v>209</c:v>
                </c:pt>
                <c:pt idx="208">
                  <c:v>210</c:v>
                </c:pt>
                <c:pt idx="209">
                  <c:v>211</c:v>
                </c:pt>
                <c:pt idx="210">
                  <c:v>212</c:v>
                </c:pt>
                <c:pt idx="211">
                  <c:v>213</c:v>
                </c:pt>
                <c:pt idx="212">
                  <c:v>214</c:v>
                </c:pt>
                <c:pt idx="213">
                  <c:v>215</c:v>
                </c:pt>
                <c:pt idx="214">
                  <c:v>216</c:v>
                </c:pt>
                <c:pt idx="215">
                  <c:v>217</c:v>
                </c:pt>
                <c:pt idx="216">
                  <c:v>218</c:v>
                </c:pt>
                <c:pt idx="217">
                  <c:v>219</c:v>
                </c:pt>
                <c:pt idx="218">
                  <c:v>220</c:v>
                </c:pt>
                <c:pt idx="219">
                  <c:v>221</c:v>
                </c:pt>
                <c:pt idx="220">
                  <c:v>222</c:v>
                </c:pt>
                <c:pt idx="221">
                  <c:v>223</c:v>
                </c:pt>
                <c:pt idx="222">
                  <c:v>224</c:v>
                </c:pt>
                <c:pt idx="223">
                  <c:v>225</c:v>
                </c:pt>
                <c:pt idx="224">
                  <c:v>226</c:v>
                </c:pt>
                <c:pt idx="225">
                  <c:v>227</c:v>
                </c:pt>
                <c:pt idx="226">
                  <c:v>228</c:v>
                </c:pt>
                <c:pt idx="227">
                  <c:v>229</c:v>
                </c:pt>
                <c:pt idx="228">
                  <c:v>230</c:v>
                </c:pt>
                <c:pt idx="229">
                  <c:v>231</c:v>
                </c:pt>
                <c:pt idx="230">
                  <c:v>232</c:v>
                </c:pt>
                <c:pt idx="231">
                  <c:v>233</c:v>
                </c:pt>
                <c:pt idx="232">
                  <c:v>234</c:v>
                </c:pt>
                <c:pt idx="233">
                  <c:v>235</c:v>
                </c:pt>
                <c:pt idx="234">
                  <c:v>236</c:v>
                </c:pt>
                <c:pt idx="235">
                  <c:v>237</c:v>
                </c:pt>
                <c:pt idx="236">
                  <c:v>238</c:v>
                </c:pt>
                <c:pt idx="237">
                  <c:v>239</c:v>
                </c:pt>
                <c:pt idx="238">
                  <c:v>240</c:v>
                </c:pt>
                <c:pt idx="239">
                  <c:v>241</c:v>
                </c:pt>
                <c:pt idx="240">
                  <c:v>242</c:v>
                </c:pt>
                <c:pt idx="241">
                  <c:v>243</c:v>
                </c:pt>
                <c:pt idx="242">
                  <c:v>244</c:v>
                </c:pt>
                <c:pt idx="243">
                  <c:v>245</c:v>
                </c:pt>
                <c:pt idx="244">
                  <c:v>246</c:v>
                </c:pt>
                <c:pt idx="245">
                  <c:v>247</c:v>
                </c:pt>
                <c:pt idx="246">
                  <c:v>248</c:v>
                </c:pt>
                <c:pt idx="247">
                  <c:v>249</c:v>
                </c:pt>
                <c:pt idx="248">
                  <c:v>250</c:v>
                </c:pt>
                <c:pt idx="249">
                  <c:v>251</c:v>
                </c:pt>
                <c:pt idx="250">
                  <c:v>252</c:v>
                </c:pt>
                <c:pt idx="251">
                  <c:v>253</c:v>
                </c:pt>
                <c:pt idx="252">
                  <c:v>254</c:v>
                </c:pt>
                <c:pt idx="253">
                  <c:v>255</c:v>
                </c:pt>
                <c:pt idx="254">
                  <c:v>256</c:v>
                </c:pt>
                <c:pt idx="255">
                  <c:v>257</c:v>
                </c:pt>
                <c:pt idx="256">
                  <c:v>258</c:v>
                </c:pt>
                <c:pt idx="257">
                  <c:v>259</c:v>
                </c:pt>
                <c:pt idx="258">
                  <c:v>260</c:v>
                </c:pt>
                <c:pt idx="259">
                  <c:v>261</c:v>
                </c:pt>
                <c:pt idx="260">
                  <c:v>262</c:v>
                </c:pt>
                <c:pt idx="261">
                  <c:v>263</c:v>
                </c:pt>
                <c:pt idx="262">
                  <c:v>264</c:v>
                </c:pt>
                <c:pt idx="263">
                  <c:v>265</c:v>
                </c:pt>
                <c:pt idx="264">
                  <c:v>266</c:v>
                </c:pt>
                <c:pt idx="265">
                  <c:v>267</c:v>
                </c:pt>
                <c:pt idx="266">
                  <c:v>268</c:v>
                </c:pt>
                <c:pt idx="267">
                  <c:v>269</c:v>
                </c:pt>
                <c:pt idx="268">
                  <c:v>270</c:v>
                </c:pt>
                <c:pt idx="269">
                  <c:v>271</c:v>
                </c:pt>
                <c:pt idx="270">
                  <c:v>272</c:v>
                </c:pt>
                <c:pt idx="271">
                  <c:v>273</c:v>
                </c:pt>
                <c:pt idx="272">
                  <c:v>274</c:v>
                </c:pt>
                <c:pt idx="273">
                  <c:v>275</c:v>
                </c:pt>
                <c:pt idx="274">
                  <c:v>276</c:v>
                </c:pt>
                <c:pt idx="275">
                  <c:v>277</c:v>
                </c:pt>
                <c:pt idx="276">
                  <c:v>278</c:v>
                </c:pt>
                <c:pt idx="277">
                  <c:v>279</c:v>
                </c:pt>
                <c:pt idx="278">
                  <c:v>280</c:v>
                </c:pt>
                <c:pt idx="279">
                  <c:v>281</c:v>
                </c:pt>
                <c:pt idx="280">
                  <c:v>282</c:v>
                </c:pt>
                <c:pt idx="281">
                  <c:v>283</c:v>
                </c:pt>
                <c:pt idx="282">
                  <c:v>284</c:v>
                </c:pt>
                <c:pt idx="283">
                  <c:v>285</c:v>
                </c:pt>
                <c:pt idx="284">
                  <c:v>286</c:v>
                </c:pt>
                <c:pt idx="285">
                  <c:v>287</c:v>
                </c:pt>
                <c:pt idx="286">
                  <c:v>288</c:v>
                </c:pt>
                <c:pt idx="287">
                  <c:v>289</c:v>
                </c:pt>
                <c:pt idx="288">
                  <c:v>290</c:v>
                </c:pt>
                <c:pt idx="289">
                  <c:v>291</c:v>
                </c:pt>
                <c:pt idx="290">
                  <c:v>292</c:v>
                </c:pt>
                <c:pt idx="291">
                  <c:v>293</c:v>
                </c:pt>
                <c:pt idx="292">
                  <c:v>294</c:v>
                </c:pt>
                <c:pt idx="293">
                  <c:v>295</c:v>
                </c:pt>
                <c:pt idx="294">
                  <c:v>296</c:v>
                </c:pt>
                <c:pt idx="295">
                  <c:v>297</c:v>
                </c:pt>
                <c:pt idx="296">
                  <c:v>298</c:v>
                </c:pt>
                <c:pt idx="297">
                  <c:v>299</c:v>
                </c:pt>
                <c:pt idx="298">
                  <c:v>300</c:v>
                </c:pt>
                <c:pt idx="299">
                  <c:v>301</c:v>
                </c:pt>
                <c:pt idx="300">
                  <c:v>302</c:v>
                </c:pt>
                <c:pt idx="301">
                  <c:v>303</c:v>
                </c:pt>
                <c:pt idx="302">
                  <c:v>304</c:v>
                </c:pt>
                <c:pt idx="303">
                  <c:v>305</c:v>
                </c:pt>
                <c:pt idx="304">
                  <c:v>306</c:v>
                </c:pt>
                <c:pt idx="305">
                  <c:v>307</c:v>
                </c:pt>
                <c:pt idx="306">
                  <c:v>308</c:v>
                </c:pt>
                <c:pt idx="307">
                  <c:v>309</c:v>
                </c:pt>
                <c:pt idx="308">
                  <c:v>310</c:v>
                </c:pt>
                <c:pt idx="309">
                  <c:v>311</c:v>
                </c:pt>
                <c:pt idx="310">
                  <c:v>312</c:v>
                </c:pt>
                <c:pt idx="311">
                  <c:v>313</c:v>
                </c:pt>
                <c:pt idx="312">
                  <c:v>314</c:v>
                </c:pt>
                <c:pt idx="313">
                  <c:v>315</c:v>
                </c:pt>
                <c:pt idx="314">
                  <c:v>316</c:v>
                </c:pt>
                <c:pt idx="315">
                  <c:v>317</c:v>
                </c:pt>
                <c:pt idx="316">
                  <c:v>318</c:v>
                </c:pt>
                <c:pt idx="317">
                  <c:v>319</c:v>
                </c:pt>
                <c:pt idx="318">
                  <c:v>320</c:v>
                </c:pt>
                <c:pt idx="319">
                  <c:v>321</c:v>
                </c:pt>
                <c:pt idx="320">
                  <c:v>322</c:v>
                </c:pt>
                <c:pt idx="321">
                  <c:v>323</c:v>
                </c:pt>
                <c:pt idx="322">
                  <c:v>324</c:v>
                </c:pt>
                <c:pt idx="323">
                  <c:v>325</c:v>
                </c:pt>
                <c:pt idx="324">
                  <c:v>326</c:v>
                </c:pt>
                <c:pt idx="325">
                  <c:v>327</c:v>
                </c:pt>
                <c:pt idx="326">
                  <c:v>328</c:v>
                </c:pt>
                <c:pt idx="327">
                  <c:v>329</c:v>
                </c:pt>
                <c:pt idx="328">
                  <c:v>330</c:v>
                </c:pt>
                <c:pt idx="329">
                  <c:v>331</c:v>
                </c:pt>
                <c:pt idx="330">
                  <c:v>332</c:v>
                </c:pt>
                <c:pt idx="331">
                  <c:v>333</c:v>
                </c:pt>
                <c:pt idx="332">
                  <c:v>334</c:v>
                </c:pt>
                <c:pt idx="333">
                  <c:v>335</c:v>
                </c:pt>
                <c:pt idx="334">
                  <c:v>336</c:v>
                </c:pt>
                <c:pt idx="335">
                  <c:v>337</c:v>
                </c:pt>
                <c:pt idx="336">
                  <c:v>338</c:v>
                </c:pt>
                <c:pt idx="337">
                  <c:v>339</c:v>
                </c:pt>
                <c:pt idx="338">
                  <c:v>340</c:v>
                </c:pt>
                <c:pt idx="339">
                  <c:v>341</c:v>
                </c:pt>
                <c:pt idx="340">
                  <c:v>342</c:v>
                </c:pt>
                <c:pt idx="341">
                  <c:v>343</c:v>
                </c:pt>
                <c:pt idx="342">
                  <c:v>344</c:v>
                </c:pt>
                <c:pt idx="343">
                  <c:v>345</c:v>
                </c:pt>
                <c:pt idx="344">
                  <c:v>346</c:v>
                </c:pt>
                <c:pt idx="345">
                  <c:v>347</c:v>
                </c:pt>
                <c:pt idx="346">
                  <c:v>348</c:v>
                </c:pt>
                <c:pt idx="347">
                  <c:v>349</c:v>
                </c:pt>
                <c:pt idx="348">
                  <c:v>350</c:v>
                </c:pt>
                <c:pt idx="349">
                  <c:v>351</c:v>
                </c:pt>
                <c:pt idx="350">
                  <c:v>352</c:v>
                </c:pt>
                <c:pt idx="351">
                  <c:v>353</c:v>
                </c:pt>
                <c:pt idx="352">
                  <c:v>354</c:v>
                </c:pt>
                <c:pt idx="353">
                  <c:v>355</c:v>
                </c:pt>
                <c:pt idx="354">
                  <c:v>356</c:v>
                </c:pt>
                <c:pt idx="355">
                  <c:v>357</c:v>
                </c:pt>
                <c:pt idx="356">
                  <c:v>358</c:v>
                </c:pt>
                <c:pt idx="357">
                  <c:v>359</c:v>
                </c:pt>
                <c:pt idx="358">
                  <c:v>360</c:v>
                </c:pt>
                <c:pt idx="359">
                  <c:v>361</c:v>
                </c:pt>
              </c:numCache>
            </c:numRef>
          </c:xVal>
          <c:yVal>
            <c:numRef>
              <c:f>[0]!chart_ratehist</c:f>
              <c:numCache>
                <c:formatCode>0.000%</c:formatCode>
                <c:ptCount val="360"/>
                <c:pt idx="0">
                  <c:v>4.3749999999999997E-2</c:v>
                </c:pt>
                <c:pt idx="1">
                  <c:v>4.3749999999999997E-2</c:v>
                </c:pt>
                <c:pt idx="2">
                  <c:v>4.3749999999999997E-2</c:v>
                </c:pt>
                <c:pt idx="3">
                  <c:v>4.3749999999999997E-2</c:v>
                </c:pt>
                <c:pt idx="4">
                  <c:v>4.3749999999999997E-2</c:v>
                </c:pt>
                <c:pt idx="5">
                  <c:v>4.3749999999999997E-2</c:v>
                </c:pt>
                <c:pt idx="6">
                  <c:v>4.3749999999999997E-2</c:v>
                </c:pt>
                <c:pt idx="7">
                  <c:v>4.3749999999999997E-2</c:v>
                </c:pt>
                <c:pt idx="8">
                  <c:v>4.3749999999999997E-2</c:v>
                </c:pt>
                <c:pt idx="9">
                  <c:v>4.3749999999999997E-2</c:v>
                </c:pt>
                <c:pt idx="10">
                  <c:v>4.3749999999999997E-2</c:v>
                </c:pt>
                <c:pt idx="11">
                  <c:v>4.3749999999999997E-2</c:v>
                </c:pt>
                <c:pt idx="12">
                  <c:v>4.3749999999999997E-2</c:v>
                </c:pt>
                <c:pt idx="13">
                  <c:v>4.3749999999999997E-2</c:v>
                </c:pt>
                <c:pt idx="14">
                  <c:v>4.3749999999999997E-2</c:v>
                </c:pt>
                <c:pt idx="15">
                  <c:v>4.3749999999999997E-2</c:v>
                </c:pt>
                <c:pt idx="16">
                  <c:v>4.3749999999999997E-2</c:v>
                </c:pt>
                <c:pt idx="17">
                  <c:v>4.3749999999999997E-2</c:v>
                </c:pt>
                <c:pt idx="18">
                  <c:v>4.3749999999999997E-2</c:v>
                </c:pt>
                <c:pt idx="19">
                  <c:v>4.3749999999999997E-2</c:v>
                </c:pt>
                <c:pt idx="20">
                  <c:v>4.3749999999999997E-2</c:v>
                </c:pt>
                <c:pt idx="21">
                  <c:v>4.3749999999999997E-2</c:v>
                </c:pt>
                <c:pt idx="22">
                  <c:v>4.3749999999999997E-2</c:v>
                </c:pt>
                <c:pt idx="23">
                  <c:v>4.3749999999999997E-2</c:v>
                </c:pt>
                <c:pt idx="24">
                  <c:v>4.3749999999999997E-2</c:v>
                </c:pt>
                <c:pt idx="25">
                  <c:v>4.3749999999999997E-2</c:v>
                </c:pt>
                <c:pt idx="26">
                  <c:v>4.3749999999999997E-2</c:v>
                </c:pt>
                <c:pt idx="27">
                  <c:v>4.3749999999999997E-2</c:v>
                </c:pt>
                <c:pt idx="28">
                  <c:v>4.3749999999999997E-2</c:v>
                </c:pt>
                <c:pt idx="29">
                  <c:v>4.3749999999999997E-2</c:v>
                </c:pt>
                <c:pt idx="30">
                  <c:v>4.3749999999999997E-2</c:v>
                </c:pt>
                <c:pt idx="31">
                  <c:v>4.3749999999999997E-2</c:v>
                </c:pt>
                <c:pt idx="32">
                  <c:v>4.3749999999999997E-2</c:v>
                </c:pt>
                <c:pt idx="33">
                  <c:v>4.3749999999999997E-2</c:v>
                </c:pt>
                <c:pt idx="34">
                  <c:v>4.3749999999999997E-2</c:v>
                </c:pt>
                <c:pt idx="35">
                  <c:v>4.3749999999999997E-2</c:v>
                </c:pt>
                <c:pt idx="36">
                  <c:v>4.3749999999999997E-2</c:v>
                </c:pt>
                <c:pt idx="37">
                  <c:v>4.3749999999999997E-2</c:v>
                </c:pt>
                <c:pt idx="38">
                  <c:v>4.3749999999999997E-2</c:v>
                </c:pt>
                <c:pt idx="39">
                  <c:v>4.3749999999999997E-2</c:v>
                </c:pt>
                <c:pt idx="40">
                  <c:v>4.3749999999999997E-2</c:v>
                </c:pt>
                <c:pt idx="41">
                  <c:v>4.3749999999999997E-2</c:v>
                </c:pt>
                <c:pt idx="42">
                  <c:v>4.3749999999999997E-2</c:v>
                </c:pt>
                <c:pt idx="43">
                  <c:v>4.3749999999999997E-2</c:v>
                </c:pt>
                <c:pt idx="44">
                  <c:v>4.3749999999999997E-2</c:v>
                </c:pt>
                <c:pt idx="45">
                  <c:v>4.3749999999999997E-2</c:v>
                </c:pt>
                <c:pt idx="46">
                  <c:v>4.3749999999999997E-2</c:v>
                </c:pt>
                <c:pt idx="47">
                  <c:v>4.3749999999999997E-2</c:v>
                </c:pt>
                <c:pt idx="48">
                  <c:v>4.3749999999999997E-2</c:v>
                </c:pt>
                <c:pt idx="49">
                  <c:v>4.3749999999999997E-2</c:v>
                </c:pt>
                <c:pt idx="50">
                  <c:v>4.3749999999999997E-2</c:v>
                </c:pt>
                <c:pt idx="51">
                  <c:v>4.3749999999999997E-2</c:v>
                </c:pt>
                <c:pt idx="52">
                  <c:v>4.3749999999999997E-2</c:v>
                </c:pt>
                <c:pt idx="53">
                  <c:v>4.3749999999999997E-2</c:v>
                </c:pt>
                <c:pt idx="54">
                  <c:v>4.3749999999999997E-2</c:v>
                </c:pt>
                <c:pt idx="55">
                  <c:v>4.3749999999999997E-2</c:v>
                </c:pt>
                <c:pt idx="56">
                  <c:v>4.3749999999999997E-2</c:v>
                </c:pt>
                <c:pt idx="57">
                  <c:v>4.3749999999999997E-2</c:v>
                </c:pt>
                <c:pt idx="58">
                  <c:v>4.3749999999999997E-2</c:v>
                </c:pt>
                <c:pt idx="59">
                  <c:v>4.3749999999999997E-2</c:v>
                </c:pt>
                <c:pt idx="60">
                  <c:v>4.3749999999999997E-2</c:v>
                </c:pt>
                <c:pt idx="61">
                  <c:v>4.3749999999999997E-2</c:v>
                </c:pt>
                <c:pt idx="62">
                  <c:v>4.3749999999999997E-2</c:v>
                </c:pt>
                <c:pt idx="63">
                  <c:v>4.3749999999999997E-2</c:v>
                </c:pt>
                <c:pt idx="64">
                  <c:v>4.3749999999999997E-2</c:v>
                </c:pt>
                <c:pt idx="65">
                  <c:v>4.3749999999999997E-2</c:v>
                </c:pt>
                <c:pt idx="66">
                  <c:v>4.3749999999999997E-2</c:v>
                </c:pt>
                <c:pt idx="67">
                  <c:v>4.3749999999999997E-2</c:v>
                </c:pt>
                <c:pt idx="68">
                  <c:v>4.3749999999999997E-2</c:v>
                </c:pt>
                <c:pt idx="69">
                  <c:v>4.3749999999999997E-2</c:v>
                </c:pt>
                <c:pt idx="70">
                  <c:v>4.3749999999999997E-2</c:v>
                </c:pt>
                <c:pt idx="71">
                  <c:v>4.3749999999999997E-2</c:v>
                </c:pt>
                <c:pt idx="72">
                  <c:v>4.3749999999999997E-2</c:v>
                </c:pt>
                <c:pt idx="73">
                  <c:v>4.3749999999999997E-2</c:v>
                </c:pt>
                <c:pt idx="74">
                  <c:v>4.3749999999999997E-2</c:v>
                </c:pt>
                <c:pt idx="75">
                  <c:v>4.3749999999999997E-2</c:v>
                </c:pt>
                <c:pt idx="76">
                  <c:v>4.3749999999999997E-2</c:v>
                </c:pt>
                <c:pt idx="77">
                  <c:v>4.3749999999999997E-2</c:v>
                </c:pt>
                <c:pt idx="78">
                  <c:v>4.3749999999999997E-2</c:v>
                </c:pt>
                <c:pt idx="79">
                  <c:v>4.3749999999999997E-2</c:v>
                </c:pt>
                <c:pt idx="80">
                  <c:v>4.3749999999999997E-2</c:v>
                </c:pt>
                <c:pt idx="81">
                  <c:v>4.3749999999999997E-2</c:v>
                </c:pt>
                <c:pt idx="82">
                  <c:v>4.3749999999999997E-2</c:v>
                </c:pt>
                <c:pt idx="83">
                  <c:v>4.3749999999999997E-2</c:v>
                </c:pt>
                <c:pt idx="84">
                  <c:v>4.3749999999999997E-2</c:v>
                </c:pt>
                <c:pt idx="85">
                  <c:v>4.3749999999999997E-2</c:v>
                </c:pt>
                <c:pt idx="86">
                  <c:v>4.3749999999999997E-2</c:v>
                </c:pt>
                <c:pt idx="87">
                  <c:v>4.3749999999999997E-2</c:v>
                </c:pt>
                <c:pt idx="88">
                  <c:v>4.3749999999999997E-2</c:v>
                </c:pt>
                <c:pt idx="89">
                  <c:v>4.3749999999999997E-2</c:v>
                </c:pt>
                <c:pt idx="90">
                  <c:v>4.3749999999999997E-2</c:v>
                </c:pt>
                <c:pt idx="91">
                  <c:v>4.3749999999999997E-2</c:v>
                </c:pt>
                <c:pt idx="92">
                  <c:v>4.3749999999999997E-2</c:v>
                </c:pt>
                <c:pt idx="93">
                  <c:v>4.3749999999999997E-2</c:v>
                </c:pt>
                <c:pt idx="94">
                  <c:v>4.3749999999999997E-2</c:v>
                </c:pt>
                <c:pt idx="95">
                  <c:v>4.3749999999999997E-2</c:v>
                </c:pt>
                <c:pt idx="96">
                  <c:v>4.3749999999999997E-2</c:v>
                </c:pt>
                <c:pt idx="97">
                  <c:v>4.3749999999999997E-2</c:v>
                </c:pt>
                <c:pt idx="98">
                  <c:v>4.3749999999999997E-2</c:v>
                </c:pt>
                <c:pt idx="99">
                  <c:v>4.3749999999999997E-2</c:v>
                </c:pt>
                <c:pt idx="100">
                  <c:v>4.3749999999999997E-2</c:v>
                </c:pt>
                <c:pt idx="101">
                  <c:v>4.3749999999999997E-2</c:v>
                </c:pt>
                <c:pt idx="102">
                  <c:v>4.3749999999999997E-2</c:v>
                </c:pt>
                <c:pt idx="103">
                  <c:v>4.3749999999999997E-2</c:v>
                </c:pt>
                <c:pt idx="104">
                  <c:v>4.3749999999999997E-2</c:v>
                </c:pt>
                <c:pt idx="105">
                  <c:v>4.3749999999999997E-2</c:v>
                </c:pt>
                <c:pt idx="106">
                  <c:v>4.3749999999999997E-2</c:v>
                </c:pt>
                <c:pt idx="107">
                  <c:v>4.3749999999999997E-2</c:v>
                </c:pt>
                <c:pt idx="108">
                  <c:v>4.3749999999999997E-2</c:v>
                </c:pt>
                <c:pt idx="109">
                  <c:v>4.3749999999999997E-2</c:v>
                </c:pt>
                <c:pt idx="110">
                  <c:v>4.3749999999999997E-2</c:v>
                </c:pt>
                <c:pt idx="111">
                  <c:v>4.3749999999999997E-2</c:v>
                </c:pt>
                <c:pt idx="112">
                  <c:v>4.3749999999999997E-2</c:v>
                </c:pt>
                <c:pt idx="113">
                  <c:v>4.3749999999999997E-2</c:v>
                </c:pt>
                <c:pt idx="114">
                  <c:v>4.3749999999999997E-2</c:v>
                </c:pt>
                <c:pt idx="115">
                  <c:v>4.3749999999999997E-2</c:v>
                </c:pt>
                <c:pt idx="116">
                  <c:v>4.3749999999999997E-2</c:v>
                </c:pt>
                <c:pt idx="117">
                  <c:v>4.3749999999999997E-2</c:v>
                </c:pt>
                <c:pt idx="118">
                  <c:v>4.3749999999999997E-2</c:v>
                </c:pt>
                <c:pt idx="119">
                  <c:v>4.3749999999999997E-2</c:v>
                </c:pt>
                <c:pt idx="120">
                  <c:v>4.6249999999999999E-2</c:v>
                </c:pt>
                <c:pt idx="121">
                  <c:v>4.6249999999999999E-2</c:v>
                </c:pt>
                <c:pt idx="122">
                  <c:v>4.6249999999999999E-2</c:v>
                </c:pt>
                <c:pt idx="123">
                  <c:v>4.6249999999999999E-2</c:v>
                </c:pt>
                <c:pt idx="124">
                  <c:v>4.6249999999999999E-2</c:v>
                </c:pt>
                <c:pt idx="125">
                  <c:v>4.6249999999999999E-2</c:v>
                </c:pt>
                <c:pt idx="126">
                  <c:v>4.6249999999999999E-2</c:v>
                </c:pt>
                <c:pt idx="127">
                  <c:v>4.6249999999999999E-2</c:v>
                </c:pt>
                <c:pt idx="128">
                  <c:v>4.6249999999999999E-2</c:v>
                </c:pt>
                <c:pt idx="129">
                  <c:v>4.6249999999999999E-2</c:v>
                </c:pt>
                <c:pt idx="130">
                  <c:v>4.6249999999999999E-2</c:v>
                </c:pt>
                <c:pt idx="131">
                  <c:v>4.6249999999999999E-2</c:v>
                </c:pt>
                <c:pt idx="132">
                  <c:v>4.8750000000000002E-2</c:v>
                </c:pt>
                <c:pt idx="133">
                  <c:v>4.8750000000000002E-2</c:v>
                </c:pt>
                <c:pt idx="134">
                  <c:v>4.8750000000000002E-2</c:v>
                </c:pt>
                <c:pt idx="135">
                  <c:v>4.8750000000000002E-2</c:v>
                </c:pt>
                <c:pt idx="136">
                  <c:v>4.8750000000000002E-2</c:v>
                </c:pt>
                <c:pt idx="137">
                  <c:v>4.8750000000000002E-2</c:v>
                </c:pt>
                <c:pt idx="138">
                  <c:v>4.8750000000000002E-2</c:v>
                </c:pt>
                <c:pt idx="139">
                  <c:v>4.8750000000000002E-2</c:v>
                </c:pt>
                <c:pt idx="140">
                  <c:v>4.8750000000000002E-2</c:v>
                </c:pt>
                <c:pt idx="141">
                  <c:v>4.8750000000000002E-2</c:v>
                </c:pt>
                <c:pt idx="142">
                  <c:v>4.8750000000000002E-2</c:v>
                </c:pt>
                <c:pt idx="143">
                  <c:v>4.8750000000000002E-2</c:v>
                </c:pt>
                <c:pt idx="144">
                  <c:v>5.1250000000000004E-2</c:v>
                </c:pt>
                <c:pt idx="145">
                  <c:v>5.1250000000000004E-2</c:v>
                </c:pt>
                <c:pt idx="146">
                  <c:v>5.1250000000000004E-2</c:v>
                </c:pt>
                <c:pt idx="147">
                  <c:v>5.1250000000000004E-2</c:v>
                </c:pt>
                <c:pt idx="148">
                  <c:v>5.1250000000000004E-2</c:v>
                </c:pt>
                <c:pt idx="149">
                  <c:v>5.1250000000000004E-2</c:v>
                </c:pt>
                <c:pt idx="150">
                  <c:v>5.1250000000000004E-2</c:v>
                </c:pt>
                <c:pt idx="151">
                  <c:v>5.1250000000000004E-2</c:v>
                </c:pt>
                <c:pt idx="152">
                  <c:v>5.1250000000000004E-2</c:v>
                </c:pt>
                <c:pt idx="153">
                  <c:v>5.1250000000000004E-2</c:v>
                </c:pt>
                <c:pt idx="154">
                  <c:v>5.1250000000000004E-2</c:v>
                </c:pt>
                <c:pt idx="155">
                  <c:v>5.1250000000000004E-2</c:v>
                </c:pt>
                <c:pt idx="156">
                  <c:v>5.3750000000000006E-2</c:v>
                </c:pt>
                <c:pt idx="157">
                  <c:v>5.3750000000000006E-2</c:v>
                </c:pt>
                <c:pt idx="158">
                  <c:v>5.3750000000000006E-2</c:v>
                </c:pt>
                <c:pt idx="159">
                  <c:v>5.3750000000000006E-2</c:v>
                </c:pt>
                <c:pt idx="160">
                  <c:v>5.3750000000000006E-2</c:v>
                </c:pt>
                <c:pt idx="161">
                  <c:v>5.3750000000000006E-2</c:v>
                </c:pt>
                <c:pt idx="162">
                  <c:v>5.3750000000000006E-2</c:v>
                </c:pt>
                <c:pt idx="163">
                  <c:v>5.3750000000000006E-2</c:v>
                </c:pt>
                <c:pt idx="164">
                  <c:v>5.3750000000000006E-2</c:v>
                </c:pt>
                <c:pt idx="165">
                  <c:v>5.3750000000000006E-2</c:v>
                </c:pt>
                <c:pt idx="166">
                  <c:v>5.3750000000000006E-2</c:v>
                </c:pt>
                <c:pt idx="167">
                  <c:v>5.3750000000000006E-2</c:v>
                </c:pt>
                <c:pt idx="168">
                  <c:v>5.6250000000000008E-2</c:v>
                </c:pt>
                <c:pt idx="169">
                  <c:v>5.6250000000000008E-2</c:v>
                </c:pt>
                <c:pt idx="170">
                  <c:v>5.6250000000000008E-2</c:v>
                </c:pt>
                <c:pt idx="171">
                  <c:v>5.6250000000000008E-2</c:v>
                </c:pt>
                <c:pt idx="172">
                  <c:v>5.6250000000000008E-2</c:v>
                </c:pt>
                <c:pt idx="173">
                  <c:v>5.6250000000000008E-2</c:v>
                </c:pt>
                <c:pt idx="174">
                  <c:v>5.6250000000000008E-2</c:v>
                </c:pt>
                <c:pt idx="175">
                  <c:v>5.6250000000000008E-2</c:v>
                </c:pt>
                <c:pt idx="176">
                  <c:v>5.6250000000000008E-2</c:v>
                </c:pt>
                <c:pt idx="177">
                  <c:v>5.6250000000000008E-2</c:v>
                </c:pt>
                <c:pt idx="178">
                  <c:v>5.6250000000000008E-2</c:v>
                </c:pt>
                <c:pt idx="179">
                  <c:v>5.6250000000000008E-2</c:v>
                </c:pt>
                <c:pt idx="180">
                  <c:v>5.8750000000000011E-2</c:v>
                </c:pt>
                <c:pt idx="181">
                  <c:v>5.8750000000000011E-2</c:v>
                </c:pt>
                <c:pt idx="182">
                  <c:v>5.8750000000000011E-2</c:v>
                </c:pt>
                <c:pt idx="183">
                  <c:v>5.8750000000000011E-2</c:v>
                </c:pt>
                <c:pt idx="184">
                  <c:v>5.8750000000000011E-2</c:v>
                </c:pt>
                <c:pt idx="185">
                  <c:v>5.8750000000000011E-2</c:v>
                </c:pt>
                <c:pt idx="186">
                  <c:v>5.8750000000000011E-2</c:v>
                </c:pt>
                <c:pt idx="187">
                  <c:v>5.8750000000000011E-2</c:v>
                </c:pt>
                <c:pt idx="188">
                  <c:v>5.8750000000000011E-2</c:v>
                </c:pt>
                <c:pt idx="189">
                  <c:v>5.8750000000000011E-2</c:v>
                </c:pt>
                <c:pt idx="190">
                  <c:v>5.8750000000000011E-2</c:v>
                </c:pt>
                <c:pt idx="191">
                  <c:v>5.8750000000000011E-2</c:v>
                </c:pt>
                <c:pt idx="192">
                  <c:v>6.1250000000000013E-2</c:v>
                </c:pt>
                <c:pt idx="193">
                  <c:v>6.1250000000000013E-2</c:v>
                </c:pt>
                <c:pt idx="194">
                  <c:v>6.1250000000000013E-2</c:v>
                </c:pt>
                <c:pt idx="195">
                  <c:v>6.1250000000000013E-2</c:v>
                </c:pt>
                <c:pt idx="196">
                  <c:v>6.1250000000000013E-2</c:v>
                </c:pt>
                <c:pt idx="197">
                  <c:v>6.1250000000000013E-2</c:v>
                </c:pt>
                <c:pt idx="198">
                  <c:v>6.1250000000000013E-2</c:v>
                </c:pt>
                <c:pt idx="199">
                  <c:v>6.1250000000000013E-2</c:v>
                </c:pt>
                <c:pt idx="200">
                  <c:v>6.1250000000000013E-2</c:v>
                </c:pt>
                <c:pt idx="201">
                  <c:v>6.1250000000000013E-2</c:v>
                </c:pt>
                <c:pt idx="202">
                  <c:v>6.1250000000000013E-2</c:v>
                </c:pt>
                <c:pt idx="203">
                  <c:v>6.1250000000000013E-2</c:v>
                </c:pt>
                <c:pt idx="204">
                  <c:v>6.3750000000000015E-2</c:v>
                </c:pt>
                <c:pt idx="205">
                  <c:v>6.3750000000000015E-2</c:v>
                </c:pt>
                <c:pt idx="206">
                  <c:v>6.3750000000000015E-2</c:v>
                </c:pt>
                <c:pt idx="207">
                  <c:v>6.3750000000000015E-2</c:v>
                </c:pt>
                <c:pt idx="208">
                  <c:v>6.3750000000000015E-2</c:v>
                </c:pt>
                <c:pt idx="209">
                  <c:v>6.3750000000000015E-2</c:v>
                </c:pt>
                <c:pt idx="210">
                  <c:v>6.3750000000000015E-2</c:v>
                </c:pt>
                <c:pt idx="211">
                  <c:v>6.3750000000000015E-2</c:v>
                </c:pt>
                <c:pt idx="212">
                  <c:v>6.3750000000000015E-2</c:v>
                </c:pt>
                <c:pt idx="213">
                  <c:v>6.3750000000000015E-2</c:v>
                </c:pt>
                <c:pt idx="214">
                  <c:v>6.3750000000000015E-2</c:v>
                </c:pt>
                <c:pt idx="215">
                  <c:v>6.3750000000000015E-2</c:v>
                </c:pt>
                <c:pt idx="216">
                  <c:v>6.6250000000000017E-2</c:v>
                </c:pt>
                <c:pt idx="217">
                  <c:v>6.6250000000000017E-2</c:v>
                </c:pt>
                <c:pt idx="218">
                  <c:v>6.6250000000000017E-2</c:v>
                </c:pt>
                <c:pt idx="219">
                  <c:v>6.6250000000000017E-2</c:v>
                </c:pt>
                <c:pt idx="220">
                  <c:v>6.6250000000000017E-2</c:v>
                </c:pt>
                <c:pt idx="221">
                  <c:v>6.6250000000000017E-2</c:v>
                </c:pt>
                <c:pt idx="222">
                  <c:v>6.6250000000000017E-2</c:v>
                </c:pt>
                <c:pt idx="223">
                  <c:v>6.6250000000000017E-2</c:v>
                </c:pt>
                <c:pt idx="224">
                  <c:v>6.6250000000000017E-2</c:v>
                </c:pt>
                <c:pt idx="225">
                  <c:v>6.6250000000000017E-2</c:v>
                </c:pt>
                <c:pt idx="226">
                  <c:v>6.6250000000000017E-2</c:v>
                </c:pt>
                <c:pt idx="227">
                  <c:v>6.6250000000000017E-2</c:v>
                </c:pt>
                <c:pt idx="228">
                  <c:v>6.8750000000000019E-2</c:v>
                </c:pt>
                <c:pt idx="229">
                  <c:v>6.8750000000000019E-2</c:v>
                </c:pt>
                <c:pt idx="230">
                  <c:v>6.8750000000000019E-2</c:v>
                </c:pt>
                <c:pt idx="231">
                  <c:v>6.8750000000000019E-2</c:v>
                </c:pt>
                <c:pt idx="232">
                  <c:v>6.8750000000000019E-2</c:v>
                </c:pt>
                <c:pt idx="233">
                  <c:v>6.8750000000000019E-2</c:v>
                </c:pt>
                <c:pt idx="234">
                  <c:v>6.8750000000000019E-2</c:v>
                </c:pt>
                <c:pt idx="235">
                  <c:v>6.8750000000000019E-2</c:v>
                </c:pt>
                <c:pt idx="236">
                  <c:v>6.8750000000000019E-2</c:v>
                </c:pt>
                <c:pt idx="237">
                  <c:v>6.8750000000000019E-2</c:v>
                </c:pt>
                <c:pt idx="238">
                  <c:v>6.8750000000000019E-2</c:v>
                </c:pt>
                <c:pt idx="239">
                  <c:v>6.8750000000000019E-2</c:v>
                </c:pt>
                <c:pt idx="240">
                  <c:v>7.1250000000000022E-2</c:v>
                </c:pt>
                <c:pt idx="241">
                  <c:v>7.1250000000000022E-2</c:v>
                </c:pt>
                <c:pt idx="242">
                  <c:v>7.1250000000000022E-2</c:v>
                </c:pt>
                <c:pt idx="243">
                  <c:v>7.1250000000000022E-2</c:v>
                </c:pt>
                <c:pt idx="244">
                  <c:v>7.1250000000000022E-2</c:v>
                </c:pt>
                <c:pt idx="245">
                  <c:v>7.1250000000000022E-2</c:v>
                </c:pt>
                <c:pt idx="246">
                  <c:v>7.1250000000000022E-2</c:v>
                </c:pt>
                <c:pt idx="247">
                  <c:v>7.1250000000000022E-2</c:v>
                </c:pt>
                <c:pt idx="248">
                  <c:v>7.1250000000000022E-2</c:v>
                </c:pt>
                <c:pt idx="249">
                  <c:v>7.1250000000000022E-2</c:v>
                </c:pt>
                <c:pt idx="250">
                  <c:v>7.1250000000000022E-2</c:v>
                </c:pt>
                <c:pt idx="251">
                  <c:v>7.1250000000000022E-2</c:v>
                </c:pt>
                <c:pt idx="252">
                  <c:v>7.3750000000000024E-2</c:v>
                </c:pt>
                <c:pt idx="253">
                  <c:v>7.3750000000000024E-2</c:v>
                </c:pt>
                <c:pt idx="254">
                  <c:v>7.3750000000000024E-2</c:v>
                </c:pt>
                <c:pt idx="255">
                  <c:v>7.3750000000000024E-2</c:v>
                </c:pt>
                <c:pt idx="256">
                  <c:v>7.3750000000000024E-2</c:v>
                </c:pt>
                <c:pt idx="257">
                  <c:v>7.3750000000000024E-2</c:v>
                </c:pt>
                <c:pt idx="258">
                  <c:v>7.3750000000000024E-2</c:v>
                </c:pt>
                <c:pt idx="259">
                  <c:v>7.3750000000000024E-2</c:v>
                </c:pt>
                <c:pt idx="260">
                  <c:v>7.3750000000000024E-2</c:v>
                </c:pt>
                <c:pt idx="261">
                  <c:v>7.3750000000000024E-2</c:v>
                </c:pt>
                <c:pt idx="262">
                  <c:v>7.3750000000000024E-2</c:v>
                </c:pt>
                <c:pt idx="263">
                  <c:v>7.3750000000000024E-2</c:v>
                </c:pt>
                <c:pt idx="264">
                  <c:v>7.6250000000000026E-2</c:v>
                </c:pt>
                <c:pt idx="265">
                  <c:v>7.6250000000000026E-2</c:v>
                </c:pt>
                <c:pt idx="266">
                  <c:v>7.6250000000000026E-2</c:v>
                </c:pt>
                <c:pt idx="267">
                  <c:v>7.6250000000000026E-2</c:v>
                </c:pt>
                <c:pt idx="268">
                  <c:v>7.6250000000000026E-2</c:v>
                </c:pt>
                <c:pt idx="269">
                  <c:v>7.6250000000000026E-2</c:v>
                </c:pt>
                <c:pt idx="270">
                  <c:v>7.6250000000000026E-2</c:v>
                </c:pt>
                <c:pt idx="271">
                  <c:v>7.6250000000000026E-2</c:v>
                </c:pt>
                <c:pt idx="272">
                  <c:v>7.6250000000000026E-2</c:v>
                </c:pt>
                <c:pt idx="273">
                  <c:v>7.6250000000000026E-2</c:v>
                </c:pt>
                <c:pt idx="274">
                  <c:v>7.6250000000000026E-2</c:v>
                </c:pt>
                <c:pt idx="275">
                  <c:v>7.6250000000000026E-2</c:v>
                </c:pt>
                <c:pt idx="276">
                  <c:v>7.8750000000000028E-2</c:v>
                </c:pt>
                <c:pt idx="277">
                  <c:v>7.8750000000000028E-2</c:v>
                </c:pt>
                <c:pt idx="278">
                  <c:v>7.8750000000000028E-2</c:v>
                </c:pt>
                <c:pt idx="279">
                  <c:v>7.8750000000000028E-2</c:v>
                </c:pt>
                <c:pt idx="280">
                  <c:v>7.8750000000000028E-2</c:v>
                </c:pt>
                <c:pt idx="281">
                  <c:v>7.8750000000000028E-2</c:v>
                </c:pt>
                <c:pt idx="282">
                  <c:v>7.8750000000000028E-2</c:v>
                </c:pt>
                <c:pt idx="283">
                  <c:v>7.8750000000000028E-2</c:v>
                </c:pt>
                <c:pt idx="284">
                  <c:v>7.8750000000000028E-2</c:v>
                </c:pt>
                <c:pt idx="285">
                  <c:v>7.8750000000000028E-2</c:v>
                </c:pt>
                <c:pt idx="286">
                  <c:v>7.8750000000000028E-2</c:v>
                </c:pt>
                <c:pt idx="287">
                  <c:v>7.8750000000000028E-2</c:v>
                </c:pt>
                <c:pt idx="288">
                  <c:v>8.1250000000000031E-2</c:v>
                </c:pt>
                <c:pt idx="289">
                  <c:v>8.1250000000000031E-2</c:v>
                </c:pt>
                <c:pt idx="290">
                  <c:v>8.1250000000000031E-2</c:v>
                </c:pt>
                <c:pt idx="291">
                  <c:v>8.1250000000000031E-2</c:v>
                </c:pt>
                <c:pt idx="292">
                  <c:v>8.1250000000000031E-2</c:v>
                </c:pt>
                <c:pt idx="293">
                  <c:v>8.1250000000000031E-2</c:v>
                </c:pt>
                <c:pt idx="294">
                  <c:v>8.1250000000000031E-2</c:v>
                </c:pt>
                <c:pt idx="295">
                  <c:v>8.1250000000000031E-2</c:v>
                </c:pt>
                <c:pt idx="296">
                  <c:v>8.1250000000000031E-2</c:v>
                </c:pt>
                <c:pt idx="297">
                  <c:v>8.1250000000000031E-2</c:v>
                </c:pt>
                <c:pt idx="298">
                  <c:v>8.1250000000000031E-2</c:v>
                </c:pt>
                <c:pt idx="299">
                  <c:v>8.1250000000000031E-2</c:v>
                </c:pt>
                <c:pt idx="300">
                  <c:v>8.3750000000000033E-2</c:v>
                </c:pt>
                <c:pt idx="301">
                  <c:v>8.3750000000000033E-2</c:v>
                </c:pt>
                <c:pt idx="302">
                  <c:v>8.3750000000000033E-2</c:v>
                </c:pt>
                <c:pt idx="303">
                  <c:v>8.3750000000000033E-2</c:v>
                </c:pt>
                <c:pt idx="304">
                  <c:v>8.3750000000000033E-2</c:v>
                </c:pt>
                <c:pt idx="305">
                  <c:v>8.3750000000000033E-2</c:v>
                </c:pt>
                <c:pt idx="306">
                  <c:v>8.3750000000000033E-2</c:v>
                </c:pt>
                <c:pt idx="307">
                  <c:v>8.3750000000000033E-2</c:v>
                </c:pt>
                <c:pt idx="308">
                  <c:v>8.3750000000000033E-2</c:v>
                </c:pt>
                <c:pt idx="309">
                  <c:v>8.3750000000000033E-2</c:v>
                </c:pt>
                <c:pt idx="310">
                  <c:v>8.3750000000000033E-2</c:v>
                </c:pt>
                <c:pt idx="311">
                  <c:v>8.3750000000000033E-2</c:v>
                </c:pt>
                <c:pt idx="312">
                  <c:v>8.6250000000000035E-2</c:v>
                </c:pt>
                <c:pt idx="313">
                  <c:v>8.6250000000000035E-2</c:v>
                </c:pt>
                <c:pt idx="314">
                  <c:v>8.6250000000000035E-2</c:v>
                </c:pt>
                <c:pt idx="315">
                  <c:v>8.6250000000000035E-2</c:v>
                </c:pt>
                <c:pt idx="316">
                  <c:v>8.6250000000000035E-2</c:v>
                </c:pt>
                <c:pt idx="317">
                  <c:v>8.6250000000000035E-2</c:v>
                </c:pt>
                <c:pt idx="318">
                  <c:v>8.6250000000000035E-2</c:v>
                </c:pt>
                <c:pt idx="319">
                  <c:v>8.6250000000000035E-2</c:v>
                </c:pt>
                <c:pt idx="320">
                  <c:v>8.6250000000000035E-2</c:v>
                </c:pt>
                <c:pt idx="321">
                  <c:v>8.6250000000000035E-2</c:v>
                </c:pt>
                <c:pt idx="322">
                  <c:v>8.6250000000000035E-2</c:v>
                </c:pt>
                <c:pt idx="323">
                  <c:v>8.6250000000000035E-2</c:v>
                </c:pt>
                <c:pt idx="324">
                  <c:v>8.8750000000000037E-2</c:v>
                </c:pt>
                <c:pt idx="325">
                  <c:v>8.8750000000000037E-2</c:v>
                </c:pt>
                <c:pt idx="326">
                  <c:v>8.8750000000000037E-2</c:v>
                </c:pt>
                <c:pt idx="327">
                  <c:v>8.8750000000000037E-2</c:v>
                </c:pt>
                <c:pt idx="328">
                  <c:v>8.8750000000000037E-2</c:v>
                </c:pt>
                <c:pt idx="329">
                  <c:v>8.8750000000000037E-2</c:v>
                </c:pt>
                <c:pt idx="330">
                  <c:v>8.8750000000000037E-2</c:v>
                </c:pt>
                <c:pt idx="331">
                  <c:v>8.8750000000000037E-2</c:v>
                </c:pt>
                <c:pt idx="332">
                  <c:v>8.8750000000000037E-2</c:v>
                </c:pt>
                <c:pt idx="333">
                  <c:v>8.8750000000000037E-2</c:v>
                </c:pt>
                <c:pt idx="334">
                  <c:v>8.8750000000000037E-2</c:v>
                </c:pt>
                <c:pt idx="335">
                  <c:v>8.8750000000000037E-2</c:v>
                </c:pt>
                <c:pt idx="336">
                  <c:v>9.1250000000000039E-2</c:v>
                </c:pt>
                <c:pt idx="337">
                  <c:v>9.1250000000000039E-2</c:v>
                </c:pt>
                <c:pt idx="338">
                  <c:v>9.1250000000000039E-2</c:v>
                </c:pt>
                <c:pt idx="339">
                  <c:v>9.1250000000000039E-2</c:v>
                </c:pt>
                <c:pt idx="340">
                  <c:v>9.1250000000000039E-2</c:v>
                </c:pt>
                <c:pt idx="341">
                  <c:v>9.1250000000000039E-2</c:v>
                </c:pt>
                <c:pt idx="342">
                  <c:v>9.1250000000000039E-2</c:v>
                </c:pt>
                <c:pt idx="343">
                  <c:v>9.1250000000000039E-2</c:v>
                </c:pt>
                <c:pt idx="344">
                  <c:v>9.1250000000000039E-2</c:v>
                </c:pt>
                <c:pt idx="345">
                  <c:v>9.1250000000000039E-2</c:v>
                </c:pt>
                <c:pt idx="346">
                  <c:v>9.1250000000000039E-2</c:v>
                </c:pt>
                <c:pt idx="347">
                  <c:v>9.1250000000000039E-2</c:v>
                </c:pt>
                <c:pt idx="348">
                  <c:v>9.3750000000000042E-2</c:v>
                </c:pt>
                <c:pt idx="349">
                  <c:v>9.3750000000000042E-2</c:v>
                </c:pt>
                <c:pt idx="350">
                  <c:v>9.3750000000000042E-2</c:v>
                </c:pt>
                <c:pt idx="351">
                  <c:v>9.3750000000000042E-2</c:v>
                </c:pt>
                <c:pt idx="352">
                  <c:v>9.3750000000000042E-2</c:v>
                </c:pt>
                <c:pt idx="353">
                  <c:v>9.3750000000000042E-2</c:v>
                </c:pt>
                <c:pt idx="354">
                  <c:v>9.3750000000000042E-2</c:v>
                </c:pt>
                <c:pt idx="355">
                  <c:v>9.3750000000000042E-2</c:v>
                </c:pt>
                <c:pt idx="356">
                  <c:v>9.3750000000000042E-2</c:v>
                </c:pt>
                <c:pt idx="357">
                  <c:v>9.3750000000000042E-2</c:v>
                </c:pt>
                <c:pt idx="358">
                  <c:v>9.3750000000000042E-2</c:v>
                </c:pt>
                <c:pt idx="359">
                  <c:v>9.3750000000000042E-2</c:v>
                </c:pt>
              </c:numCache>
            </c:numRef>
          </c:yVal>
          <c:smooth val="1"/>
          <c:extLst>
            <c:ext xmlns:c16="http://schemas.microsoft.com/office/drawing/2014/chart" uri="{C3380CC4-5D6E-409C-BE32-E72D297353CC}">
              <c16:uniqueId val="{00000000-6A78-40BE-89EB-57F9B5382EA6}"/>
            </c:ext>
          </c:extLst>
        </c:ser>
        <c:dLbls>
          <c:showLegendKey val="0"/>
          <c:showVal val="0"/>
          <c:showCatName val="0"/>
          <c:showSerName val="0"/>
          <c:showPercent val="0"/>
          <c:showBubbleSize val="0"/>
        </c:dLbls>
        <c:axId val="691554720"/>
        <c:axId val="691555112"/>
      </c:scatterChart>
      <c:valAx>
        <c:axId val="691554720"/>
        <c:scaling>
          <c:orientation val="minMax"/>
        </c:scaling>
        <c:delete val="0"/>
        <c:axPos val="b"/>
        <c:title>
          <c:tx>
            <c:rich>
              <a:bodyPr/>
              <a:lstStyle/>
              <a:p>
                <a:pPr>
                  <a:defRPr sz="925" b="0" i="0" u="none" strike="noStrike" baseline="0">
                    <a:solidFill>
                      <a:srgbClr val="000000"/>
                    </a:solidFill>
                    <a:latin typeface="Arial"/>
                    <a:ea typeface="Arial"/>
                    <a:cs typeface="Arial"/>
                  </a:defRPr>
                </a:pPr>
                <a:r>
                  <a:rPr lang="en-US"/>
                  <a:t>Payment #</a:t>
                </a:r>
              </a:p>
            </c:rich>
          </c:tx>
          <c:layout>
            <c:manualLayout>
              <c:xMode val="edge"/>
              <c:yMode val="edge"/>
              <c:x val="0.46060742367253693"/>
              <c:y val="0.596298453047066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691555112"/>
        <c:crosses val="autoZero"/>
        <c:crossBetween val="midCat"/>
      </c:valAx>
      <c:valAx>
        <c:axId val="69155511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69155472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0</xdr:rowOff>
    </xdr:from>
    <xdr:to>
      <xdr:col>2</xdr:col>
      <xdr:colOff>152400</xdr:colOff>
      <xdr:row>6</xdr:row>
      <xdr:rowOff>129032</xdr:rowOff>
    </xdr:to>
    <xdr:pic>
      <xdr:nvPicPr>
        <xdr:cNvPr id="4" name="Picture 3">
          <a:extLst>
            <a:ext uri="{FF2B5EF4-FFF2-40B4-BE49-F238E27FC236}">
              <a16:creationId xmlns:a16="http://schemas.microsoft.com/office/drawing/2014/main" id="{159761E8-9231-8D47-B0E2-29D1F0AA4B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0"/>
          <a:ext cx="1473200" cy="1119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213059</xdr:colOff>
      <xdr:row>2</xdr:row>
      <xdr:rowOff>150395</xdr:rowOff>
    </xdr:from>
    <xdr:to>
      <xdr:col>25</xdr:col>
      <xdr:colOff>12532</xdr:colOff>
      <xdr:row>30</xdr:row>
      <xdr:rowOff>137862</xdr:rowOff>
    </xdr:to>
    <xdr:graphicFrame macro="">
      <xdr:nvGraphicFramePr>
        <xdr:cNvPr id="1030" name="Chart 6">
          <a:extLst>
            <a:ext uri="{FF2B5EF4-FFF2-40B4-BE49-F238E27FC236}">
              <a16:creationId xmlns:a16="http://schemas.microsoft.com/office/drawing/2014/main" id="{00000000-0008-0000-0200-00000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20</xdr:col>
      <xdr:colOff>225592</xdr:colOff>
      <xdr:row>31</xdr:row>
      <xdr:rowOff>150395</xdr:rowOff>
    </xdr:from>
    <xdr:to>
      <xdr:col>25</xdr:col>
      <xdr:colOff>25065</xdr:colOff>
      <xdr:row>49</xdr:row>
      <xdr:rowOff>0</xdr:rowOff>
    </xdr:to>
    <xdr:graphicFrame macro="">
      <xdr:nvGraphicFramePr>
        <xdr:cNvPr id="1050" name="Chart 26">
          <a:extLst>
            <a:ext uri="{FF2B5EF4-FFF2-40B4-BE49-F238E27FC236}">
              <a16:creationId xmlns:a16="http://schemas.microsoft.com/office/drawing/2014/main" id="{00000000-0008-0000-02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J31"/>
  <sheetViews>
    <sheetView showGridLines="0" tabSelected="1" workbookViewId="0">
      <selection activeCell="K37" sqref="K37"/>
    </sheetView>
  </sheetViews>
  <sheetFormatPr baseColWidth="10" defaultColWidth="9" defaultRowHeight="13" x14ac:dyDescent="0.15"/>
  <cols>
    <col min="1" max="1" width="4" customWidth="1"/>
    <col min="2" max="2" width="21" customWidth="1"/>
    <col min="5" max="5" width="3.796875" customWidth="1"/>
    <col min="6" max="10" width="9.19921875" style="221"/>
  </cols>
  <sheetData>
    <row r="8" spans="2:10" ht="20" x14ac:dyDescent="0.2">
      <c r="B8" s="59" t="s">
        <v>132</v>
      </c>
    </row>
    <row r="10" spans="2:10" ht="14" thickBot="1" x14ac:dyDescent="0.2">
      <c r="B10" s="22" t="s">
        <v>124</v>
      </c>
      <c r="C10" s="22"/>
      <c r="D10" s="23"/>
      <c r="F10" s="228" t="s">
        <v>133</v>
      </c>
      <c r="G10" s="228"/>
      <c r="H10" s="228"/>
      <c r="I10" s="228"/>
      <c r="J10" s="228"/>
    </row>
    <row r="11" spans="2:10" x14ac:dyDescent="0.15">
      <c r="B11" s="12"/>
      <c r="C11" s="29" t="s">
        <v>131</v>
      </c>
      <c r="D11" s="51">
        <v>0</v>
      </c>
      <c r="F11" s="228"/>
      <c r="G11" s="228"/>
      <c r="H11" s="228"/>
      <c r="I11" s="228"/>
      <c r="J11" s="228"/>
    </row>
    <row r="12" spans="2:10" x14ac:dyDescent="0.15">
      <c r="B12" s="12"/>
      <c r="C12" s="29" t="s">
        <v>130</v>
      </c>
      <c r="D12" s="54">
        <v>0</v>
      </c>
      <c r="F12" s="228"/>
      <c r="G12" s="228"/>
      <c r="H12" s="228"/>
      <c r="I12" s="228"/>
      <c r="J12" s="228"/>
    </row>
    <row r="13" spans="2:10" x14ac:dyDescent="0.15">
      <c r="F13" s="222"/>
    </row>
    <row r="14" spans="2:10" ht="14" thickBot="1" x14ac:dyDescent="0.2">
      <c r="B14" s="24" t="s">
        <v>125</v>
      </c>
      <c r="C14" s="24"/>
      <c r="D14" s="24"/>
      <c r="F14" s="228" t="s">
        <v>134</v>
      </c>
      <c r="G14" s="228"/>
      <c r="H14" s="228"/>
      <c r="I14" s="228"/>
      <c r="J14" s="228"/>
    </row>
    <row r="15" spans="2:10" x14ac:dyDescent="0.15">
      <c r="B15" s="35"/>
      <c r="C15" s="36" t="s">
        <v>131</v>
      </c>
      <c r="D15" s="52">
        <v>0</v>
      </c>
      <c r="F15" s="228"/>
      <c r="G15" s="228"/>
      <c r="H15" s="228"/>
      <c r="I15" s="228"/>
      <c r="J15" s="228"/>
    </row>
    <row r="16" spans="2:10" x14ac:dyDescent="0.15">
      <c r="B16" s="35"/>
      <c r="C16" s="36" t="s">
        <v>130</v>
      </c>
      <c r="D16" s="55">
        <v>0</v>
      </c>
      <c r="F16" s="228"/>
      <c r="G16" s="228"/>
      <c r="H16" s="228"/>
      <c r="I16" s="228"/>
      <c r="J16" s="228"/>
    </row>
    <row r="17" spans="2:10" x14ac:dyDescent="0.15">
      <c r="F17" s="222"/>
    </row>
    <row r="18" spans="2:10" ht="14" thickBot="1" x14ac:dyDescent="0.2">
      <c r="B18" s="25" t="s">
        <v>126</v>
      </c>
      <c r="C18" s="25"/>
      <c r="D18" s="26"/>
      <c r="F18" s="228" t="s">
        <v>135</v>
      </c>
      <c r="G18" s="228"/>
      <c r="H18" s="228"/>
      <c r="I18" s="228"/>
      <c r="J18" s="228"/>
    </row>
    <row r="19" spans="2:10" x14ac:dyDescent="0.15">
      <c r="B19" s="33"/>
      <c r="C19" s="34" t="s">
        <v>131</v>
      </c>
      <c r="D19" s="56">
        <v>0</v>
      </c>
      <c r="F19" s="228"/>
      <c r="G19" s="228"/>
      <c r="H19" s="228"/>
      <c r="I19" s="228"/>
      <c r="J19" s="228"/>
    </row>
    <row r="20" spans="2:10" x14ac:dyDescent="0.15">
      <c r="B20" s="33"/>
      <c r="C20" s="34" t="s">
        <v>130</v>
      </c>
      <c r="D20" s="57">
        <v>0</v>
      </c>
      <c r="F20" s="228"/>
      <c r="G20" s="228"/>
      <c r="H20" s="228"/>
      <c r="I20" s="228"/>
      <c r="J20" s="228"/>
    </row>
    <row r="21" spans="2:10" x14ac:dyDescent="0.15">
      <c r="F21" s="222"/>
    </row>
    <row r="22" spans="2:10" ht="14" thickBot="1" x14ac:dyDescent="0.2">
      <c r="B22" s="31" t="s">
        <v>137</v>
      </c>
      <c r="C22" s="31"/>
      <c r="D22" s="32"/>
      <c r="F22" s="228" t="s">
        <v>136</v>
      </c>
      <c r="G22" s="228"/>
      <c r="H22" s="228"/>
      <c r="I22" s="228"/>
      <c r="J22" s="228"/>
    </row>
    <row r="23" spans="2:10" x14ac:dyDescent="0.15">
      <c r="B23" s="37"/>
      <c r="C23" s="38" t="s">
        <v>131</v>
      </c>
      <c r="D23" s="62">
        <v>0</v>
      </c>
      <c r="F23" s="228"/>
      <c r="G23" s="228"/>
      <c r="H23" s="228"/>
      <c r="I23" s="228"/>
      <c r="J23" s="228"/>
    </row>
    <row r="24" spans="2:10" x14ac:dyDescent="0.15">
      <c r="B24" s="37"/>
      <c r="C24" s="60" t="s">
        <v>130</v>
      </c>
      <c r="D24" s="61">
        <v>0</v>
      </c>
      <c r="F24" s="228"/>
      <c r="G24" s="228"/>
      <c r="H24" s="228"/>
      <c r="I24" s="228"/>
      <c r="J24" s="228"/>
    </row>
    <row r="26" spans="2:10" ht="14" thickBot="1" x14ac:dyDescent="0.2">
      <c r="B26" s="27" t="s">
        <v>127</v>
      </c>
      <c r="C26" s="27"/>
      <c r="D26" s="28"/>
      <c r="F26" s="228" t="s">
        <v>129</v>
      </c>
      <c r="G26" s="228"/>
      <c r="H26" s="228"/>
      <c r="I26" s="228"/>
      <c r="J26" s="228"/>
    </row>
    <row r="27" spans="2:10" x14ac:dyDescent="0.15">
      <c r="B27" s="30"/>
      <c r="C27" s="53" t="s">
        <v>131</v>
      </c>
      <c r="D27" s="56">
        <v>0</v>
      </c>
      <c r="F27" s="228"/>
      <c r="G27" s="228"/>
      <c r="H27" s="228"/>
      <c r="I27" s="228"/>
      <c r="J27" s="228"/>
    </row>
    <row r="28" spans="2:10" x14ac:dyDescent="0.15">
      <c r="B28" s="30"/>
      <c r="C28" s="53" t="s">
        <v>130</v>
      </c>
      <c r="D28" s="58">
        <v>0</v>
      </c>
      <c r="F28" s="228"/>
      <c r="G28" s="228"/>
      <c r="H28" s="228"/>
      <c r="I28" s="228"/>
      <c r="J28" s="228"/>
    </row>
    <row r="30" spans="2:10" x14ac:dyDescent="0.15">
      <c r="B30" s="223" t="s">
        <v>128</v>
      </c>
      <c r="C30" s="224">
        <v>0</v>
      </c>
      <c r="D30" s="225"/>
    </row>
    <row r="31" spans="2:10" x14ac:dyDescent="0.15">
      <c r="B31" s="223"/>
      <c r="C31" s="226"/>
      <c r="D31" s="227"/>
    </row>
  </sheetData>
  <sheetProtection sheet="1" objects="1" scenarios="1"/>
  <mergeCells count="7">
    <mergeCell ref="B30:B31"/>
    <mergeCell ref="C30:D31"/>
    <mergeCell ref="F10:J12"/>
    <mergeCell ref="F14:J16"/>
    <mergeCell ref="F18:J20"/>
    <mergeCell ref="F22:J24"/>
    <mergeCell ref="F26:J28"/>
  </mergeCells>
  <dataValidations count="1">
    <dataValidation errorStyle="information" showErrorMessage="1" errorTitle="Invalid Entry" error="The Month must be a number between 1 and 12" sqref="D23" xr:uid="{00000000-0002-0000-0000-000000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7"/>
    <pageSetUpPr fitToPage="1"/>
  </sheetPr>
  <dimension ref="B1:Z1624"/>
  <sheetViews>
    <sheetView showGridLines="0" zoomScaleNormal="100" workbookViewId="0">
      <selection activeCell="N11" sqref="N11"/>
    </sheetView>
  </sheetViews>
  <sheetFormatPr baseColWidth="10" defaultColWidth="9.19921875" defaultRowHeight="13" x14ac:dyDescent="0.15"/>
  <cols>
    <col min="1" max="1" width="1.796875" style="68" customWidth="1"/>
    <col min="2" max="2" width="3" style="199" customWidth="1"/>
    <col min="3" max="3" width="21.3984375" style="199" customWidth="1"/>
    <col min="4" max="4" width="8.19921875" style="199" customWidth="1"/>
    <col min="5" max="5" width="14.796875" style="200" customWidth="1"/>
    <col min="6" max="6" width="5.19921875" style="199" customWidth="1"/>
    <col min="7" max="7" width="21.3984375" style="199" customWidth="1"/>
    <col min="8" max="8" width="8.19921875" style="199" customWidth="1"/>
    <col min="9" max="9" width="15.796875" style="200" bestFit="1" customWidth="1"/>
    <col min="10" max="10" width="3" style="199" customWidth="1"/>
    <col min="11" max="11" width="3" style="64" customWidth="1"/>
    <col min="12" max="12" width="21.3984375" style="64" customWidth="1"/>
    <col min="13" max="13" width="8.19921875" style="64" customWidth="1"/>
    <col min="14" max="14" width="13.796875" style="64" customWidth="1"/>
    <col min="15" max="15" width="3" style="64" customWidth="1"/>
    <col min="16" max="16" width="3" style="66" customWidth="1"/>
    <col min="17" max="17" width="21.3984375" style="66" customWidth="1"/>
    <col min="18" max="18" width="8.19921875" style="66" customWidth="1"/>
    <col min="19" max="19" width="15.796875" style="66" bestFit="1" customWidth="1"/>
    <col min="20" max="20" width="3" style="67" customWidth="1"/>
    <col min="21" max="21" width="15.3984375" style="68" customWidth="1"/>
    <col min="22" max="23" width="11.59765625" style="68" bestFit="1" customWidth="1"/>
    <col min="24" max="24" width="9.19921875" style="68"/>
    <col min="25" max="25" width="6.796875" style="68" customWidth="1"/>
    <col min="26" max="26" width="2.796875" style="68" customWidth="1"/>
    <col min="27" max="27" width="1.59765625" style="68" customWidth="1"/>
    <col min="28" max="16384" width="9.19921875" style="68"/>
  </cols>
  <sheetData>
    <row r="1" spans="2:26" ht="10.5" customHeight="1" thickBot="1" x14ac:dyDescent="0.2">
      <c r="B1" s="64"/>
      <c r="C1" s="64"/>
      <c r="D1" s="64"/>
      <c r="E1" s="65"/>
      <c r="F1" s="64"/>
      <c r="G1" s="64"/>
      <c r="H1" s="64"/>
      <c r="I1" s="65"/>
      <c r="J1" s="64"/>
    </row>
    <row r="2" spans="2:26" ht="28.5" customHeight="1" thickBot="1" x14ac:dyDescent="0.2">
      <c r="B2" s="236" t="s">
        <v>141</v>
      </c>
      <c r="C2" s="237"/>
      <c r="D2" s="237"/>
      <c r="E2" s="237"/>
      <c r="F2" s="237"/>
      <c r="G2" s="237"/>
      <c r="H2" s="237"/>
      <c r="I2" s="237"/>
      <c r="J2" s="238"/>
      <c r="K2" s="239" t="s">
        <v>142</v>
      </c>
      <c r="L2" s="240"/>
      <c r="M2" s="240"/>
      <c r="N2" s="240"/>
      <c r="O2" s="241"/>
      <c r="P2" s="242" t="s">
        <v>76</v>
      </c>
      <c r="Q2" s="243"/>
      <c r="R2" s="243"/>
      <c r="S2" s="243"/>
      <c r="T2" s="244"/>
      <c r="U2" s="229" t="s">
        <v>69</v>
      </c>
      <c r="V2" s="230"/>
      <c r="W2" s="230"/>
      <c r="X2" s="230"/>
      <c r="Y2" s="230"/>
      <c r="Z2" s="231"/>
    </row>
    <row r="3" spans="2:26" ht="16.5" customHeight="1" x14ac:dyDescent="0.15">
      <c r="B3" s="69"/>
      <c r="C3" s="70"/>
      <c r="D3" s="70"/>
      <c r="E3" s="16"/>
      <c r="F3" s="70"/>
      <c r="G3" s="70"/>
      <c r="H3" s="70"/>
      <c r="I3" s="16"/>
      <c r="J3" s="71"/>
      <c r="K3" s="72"/>
      <c r="L3" s="73"/>
      <c r="M3" s="74"/>
      <c r="N3" s="75"/>
      <c r="O3" s="76"/>
      <c r="P3" s="45"/>
      <c r="Q3" s="46"/>
      <c r="R3" s="46"/>
      <c r="S3" s="46"/>
      <c r="T3" s="46"/>
      <c r="U3" s="77"/>
      <c r="V3" s="78"/>
      <c r="W3" s="78"/>
      <c r="X3" s="78"/>
      <c r="Y3" s="78"/>
      <c r="Z3" s="79"/>
    </row>
    <row r="4" spans="2:26" ht="16.5" customHeight="1" thickBot="1" x14ac:dyDescent="0.2">
      <c r="B4" s="80"/>
      <c r="C4" s="81" t="s">
        <v>0</v>
      </c>
      <c r="D4" s="81"/>
      <c r="E4" s="82"/>
      <c r="F4" s="70"/>
      <c r="G4" s="81" t="s">
        <v>50</v>
      </c>
      <c r="H4" s="81"/>
      <c r="I4" s="82"/>
      <c r="J4" s="71"/>
      <c r="K4" s="83"/>
      <c r="L4" s="84" t="s">
        <v>57</v>
      </c>
      <c r="M4" s="84"/>
      <c r="N4" s="84"/>
      <c r="O4" s="76"/>
      <c r="P4" s="47"/>
      <c r="Q4" s="85" t="s">
        <v>79</v>
      </c>
      <c r="R4" s="85"/>
      <c r="S4" s="26"/>
      <c r="T4" s="48"/>
      <c r="U4" s="86"/>
      <c r="V4" s="87"/>
      <c r="W4" s="87"/>
      <c r="X4" s="87"/>
      <c r="Y4" s="87"/>
      <c r="Z4" s="88"/>
    </row>
    <row r="5" spans="2:26" ht="16.5" customHeight="1" x14ac:dyDescent="0.15">
      <c r="B5" s="80"/>
      <c r="C5" s="70"/>
      <c r="D5" s="16" t="s">
        <v>1</v>
      </c>
      <c r="E5" s="207">
        <v>125000</v>
      </c>
      <c r="F5" s="70"/>
      <c r="G5" s="70"/>
      <c r="H5" s="16" t="s">
        <v>2</v>
      </c>
      <c r="I5" s="209">
        <v>1</v>
      </c>
      <c r="J5" s="71"/>
      <c r="K5" s="83"/>
      <c r="L5" s="73"/>
      <c r="M5" s="89" t="s">
        <v>143</v>
      </c>
      <c r="N5" s="214">
        <v>1200</v>
      </c>
      <c r="O5" s="90"/>
      <c r="P5" s="91"/>
      <c r="Q5" s="92"/>
      <c r="R5" s="93" t="s">
        <v>81</v>
      </c>
      <c r="S5" s="215">
        <v>0.01</v>
      </c>
      <c r="T5" s="94"/>
      <c r="U5" s="86"/>
      <c r="V5" s="87"/>
      <c r="W5" s="87"/>
      <c r="X5" s="87"/>
      <c r="Y5" s="87"/>
      <c r="Z5" s="88"/>
    </row>
    <row r="6" spans="2:26" ht="16.5" customHeight="1" x14ac:dyDescent="0.15">
      <c r="B6" s="80"/>
      <c r="C6" s="70"/>
      <c r="D6" s="16" t="s">
        <v>72</v>
      </c>
      <c r="E6" s="207">
        <v>10000</v>
      </c>
      <c r="F6" s="70"/>
      <c r="G6" s="70"/>
      <c r="H6" s="16" t="s">
        <v>5</v>
      </c>
      <c r="I6" s="95">
        <f ca="1">OFFSET(C61,1+I5*periods_per_year,0,1,1)</f>
        <v>41974</v>
      </c>
      <c r="J6" s="71"/>
      <c r="K6" s="72"/>
      <c r="L6" s="73"/>
      <c r="M6" s="89" t="s">
        <v>100</v>
      </c>
      <c r="N6" s="40">
        <f>N5*12</f>
        <v>14400</v>
      </c>
      <c r="O6" s="90"/>
      <c r="P6" s="91"/>
      <c r="Q6" s="92"/>
      <c r="R6" s="93" t="s">
        <v>82</v>
      </c>
      <c r="S6" s="216">
        <v>0.02</v>
      </c>
      <c r="T6" s="94"/>
      <c r="U6" s="86"/>
      <c r="V6" s="87"/>
      <c r="W6" s="87"/>
      <c r="X6" s="87"/>
      <c r="Y6" s="87"/>
      <c r="Z6" s="88"/>
    </row>
    <row r="7" spans="2:26" ht="16.5" customHeight="1" x14ac:dyDescent="0.15">
      <c r="B7" s="80"/>
      <c r="C7" s="70"/>
      <c r="D7" s="16" t="s">
        <v>4</v>
      </c>
      <c r="E7" s="208">
        <v>4.3749999999999997E-2</v>
      </c>
      <c r="F7" s="70"/>
      <c r="G7" s="70"/>
      <c r="H7" s="16" t="s">
        <v>7</v>
      </c>
      <c r="I7" s="20">
        <f ca="1">SUM(OFFSET(E61,2,0,I5*periods_per_year,1))</f>
        <v>5427.73</v>
      </c>
      <c r="J7" s="71"/>
      <c r="K7" s="72"/>
      <c r="L7" s="40"/>
      <c r="M7" s="40"/>
      <c r="N7" s="40"/>
      <c r="O7" s="90"/>
      <c r="P7" s="91"/>
      <c r="Q7" s="92"/>
      <c r="R7" s="92"/>
      <c r="S7" s="92"/>
      <c r="T7" s="94"/>
      <c r="U7" s="86"/>
      <c r="V7" s="87"/>
      <c r="W7" s="87"/>
      <c r="X7" s="87"/>
      <c r="Y7" s="87"/>
      <c r="Z7" s="88"/>
    </row>
    <row r="8" spans="2:26" ht="16.5" customHeight="1" x14ac:dyDescent="0.15">
      <c r="B8" s="80"/>
      <c r="C8" s="70"/>
      <c r="D8" s="16" t="s">
        <v>54</v>
      </c>
      <c r="E8" s="209">
        <v>30</v>
      </c>
      <c r="F8" s="70"/>
      <c r="G8" s="70"/>
      <c r="H8" s="16" t="s">
        <v>10</v>
      </c>
      <c r="I8" s="20">
        <f ca="1">SUM(OFFSET(I61,2,0,I5*periods_per_year,1))</f>
        <v>2061.59</v>
      </c>
      <c r="J8" s="71"/>
      <c r="K8" s="72"/>
      <c r="L8" s="40"/>
      <c r="M8" s="40"/>
      <c r="N8" s="40"/>
      <c r="O8" s="90"/>
      <c r="P8" s="96"/>
      <c r="Q8" s="92"/>
      <c r="R8" s="92"/>
      <c r="S8" s="92"/>
      <c r="T8" s="94"/>
      <c r="U8" s="86"/>
      <c r="V8" s="87"/>
      <c r="W8" s="87"/>
      <c r="X8" s="87"/>
      <c r="Y8" s="87"/>
      <c r="Z8" s="88"/>
    </row>
    <row r="9" spans="2:26" ht="16.5" customHeight="1" thickBot="1" x14ac:dyDescent="0.2">
      <c r="B9" s="80"/>
      <c r="C9" s="70"/>
      <c r="D9" s="70"/>
      <c r="E9" s="16"/>
      <c r="F9" s="70"/>
      <c r="G9" s="70"/>
      <c r="H9" s="16" t="s">
        <v>14</v>
      </c>
      <c r="I9" s="20">
        <f ca="1">IF(OFFSET(J61,1+I5*periods_per_year,0,1,1)="",0,OFFSET(J61,1+I5*periods_per_year,0,1,1))</f>
        <v>122938.40999999999</v>
      </c>
      <c r="J9" s="71"/>
      <c r="K9" s="72"/>
      <c r="L9" s="40"/>
      <c r="M9" s="40"/>
      <c r="N9" s="40"/>
      <c r="O9" s="90"/>
      <c r="P9" s="91"/>
      <c r="Q9" s="85" t="s">
        <v>80</v>
      </c>
      <c r="R9" s="85"/>
      <c r="S9" s="85"/>
      <c r="T9" s="94"/>
      <c r="U9" s="86"/>
      <c r="V9" s="87"/>
      <c r="W9" s="87"/>
      <c r="X9" s="87"/>
      <c r="Y9" s="87"/>
      <c r="Z9" s="88"/>
    </row>
    <row r="10" spans="2:26" ht="16.5" customHeight="1" thickBot="1" x14ac:dyDescent="0.2">
      <c r="B10" s="80"/>
      <c r="C10" s="70"/>
      <c r="D10" s="70"/>
      <c r="E10" s="16"/>
      <c r="F10" s="70"/>
      <c r="G10" s="70"/>
      <c r="H10" s="70"/>
      <c r="I10" s="16"/>
      <c r="J10" s="71"/>
      <c r="K10" s="72"/>
      <c r="L10" s="84" t="s">
        <v>59</v>
      </c>
      <c r="M10" s="84"/>
      <c r="N10" s="84"/>
      <c r="O10" s="90"/>
      <c r="P10" s="91"/>
      <c r="Q10" s="92"/>
      <c r="R10" s="93" t="s">
        <v>83</v>
      </c>
      <c r="S10" s="216">
        <v>5.0000000000000001E-3</v>
      </c>
      <c r="T10" s="94"/>
      <c r="U10" s="86"/>
      <c r="V10" s="87"/>
      <c r="W10" s="87"/>
      <c r="X10" s="87"/>
      <c r="Y10" s="87"/>
      <c r="Z10" s="88"/>
    </row>
    <row r="11" spans="2:26" ht="16.5" customHeight="1" x14ac:dyDescent="0.15">
      <c r="B11" s="80"/>
      <c r="C11" s="70"/>
      <c r="D11" s="16" t="s">
        <v>9</v>
      </c>
      <c r="E11" s="210">
        <v>41640</v>
      </c>
      <c r="F11" s="70"/>
      <c r="G11" s="70"/>
      <c r="H11" s="70"/>
      <c r="I11" s="16"/>
      <c r="J11" s="71"/>
      <c r="K11" s="72"/>
      <c r="L11" s="73"/>
      <c r="M11" s="102" t="s">
        <v>60</v>
      </c>
      <c r="N11" s="214">
        <v>50</v>
      </c>
      <c r="O11" s="90"/>
      <c r="P11" s="91"/>
      <c r="Q11" s="92"/>
      <c r="R11" s="93" t="s">
        <v>84</v>
      </c>
      <c r="S11" s="216">
        <v>0.01</v>
      </c>
      <c r="T11" s="94"/>
      <c r="U11" s="86"/>
      <c r="V11" s="87"/>
      <c r="W11" s="87"/>
      <c r="X11" s="87"/>
      <c r="Y11" s="87"/>
      <c r="Z11" s="88"/>
    </row>
    <row r="12" spans="2:26" ht="16.5" customHeight="1" x14ac:dyDescent="0.15">
      <c r="B12" s="80"/>
      <c r="C12" s="70"/>
      <c r="D12" s="16" t="s">
        <v>12</v>
      </c>
      <c r="E12" s="211" t="s">
        <v>13</v>
      </c>
      <c r="F12" s="97" t="str">
        <f>IF(nper&gt;1560,"Spreadsheet Only Valid Up to 1560 Payments","")</f>
        <v/>
      </c>
      <c r="G12" s="70"/>
      <c r="H12" s="70"/>
      <c r="I12" s="16"/>
      <c r="J12" s="98"/>
      <c r="K12" s="72"/>
      <c r="L12" s="73"/>
      <c r="M12" s="102" t="s">
        <v>73</v>
      </c>
      <c r="N12" s="103">
        <f>N11*12</f>
        <v>600</v>
      </c>
      <c r="O12" s="90"/>
      <c r="P12" s="91"/>
      <c r="Q12" s="92"/>
      <c r="R12" s="99" t="s">
        <v>103</v>
      </c>
      <c r="S12" s="216">
        <v>0.01</v>
      </c>
      <c r="T12" s="94"/>
      <c r="U12" s="86"/>
      <c r="V12" s="87"/>
      <c r="W12" s="87"/>
      <c r="X12" s="87"/>
      <c r="Y12" s="87"/>
      <c r="Z12" s="88"/>
    </row>
    <row r="13" spans="2:26" ht="16.5" customHeight="1" x14ac:dyDescent="0.15">
      <c r="B13" s="100"/>
      <c r="C13" s="70"/>
      <c r="D13" s="16" t="s">
        <v>16</v>
      </c>
      <c r="E13" s="210" t="s">
        <v>13</v>
      </c>
      <c r="F13" s="101"/>
      <c r="G13" s="70"/>
      <c r="H13" s="70"/>
      <c r="I13" s="16"/>
      <c r="J13" s="71"/>
      <c r="K13" s="72"/>
      <c r="L13" s="73"/>
      <c r="M13" s="73"/>
      <c r="N13" s="73"/>
      <c r="O13" s="90"/>
      <c r="P13" s="47"/>
      <c r="Q13" s="92"/>
      <c r="R13" s="93" t="s">
        <v>85</v>
      </c>
      <c r="S13" s="217">
        <v>0.02</v>
      </c>
      <c r="T13" s="48"/>
      <c r="U13" s="86"/>
      <c r="V13" s="87"/>
      <c r="W13" s="87"/>
      <c r="X13" s="87"/>
      <c r="Y13" s="87"/>
      <c r="Z13" s="88"/>
    </row>
    <row r="14" spans="2:26" ht="16.5" customHeight="1" thickBot="1" x14ac:dyDescent="0.2">
      <c r="B14" s="80"/>
      <c r="C14" s="70"/>
      <c r="D14" s="16" t="str">
        <f>E13&amp;" Payment"</f>
        <v>Monthly Payment</v>
      </c>
      <c r="E14" s="21">
        <f>(IF($E$13="Acc Bi-Weekly",ROUND((-PMT((((1+'Rental Calculator'!E7/CP)^(CP/12))-1),term*12,loan_amount))/2,2),IF($E$13="Acc Weekly",ROUND((-PMT((((1+'Rental Calculator'!E7/CP)^(CP/12))-1),term*12,loan_amount))/4,2),ROUND(-PMT(((1+E7/CP)^(CP/periods_per_year))-1,nper,loan_amount),2))))</f>
        <v>624.11</v>
      </c>
      <c r="F14" s="70"/>
      <c r="G14" s="81" t="s">
        <v>70</v>
      </c>
      <c r="H14" s="81"/>
      <c r="I14" s="82"/>
      <c r="J14" s="71"/>
      <c r="K14" s="72"/>
      <c r="L14" s="84" t="s">
        <v>144</v>
      </c>
      <c r="M14" s="84"/>
      <c r="N14" s="84"/>
      <c r="O14" s="90"/>
      <c r="P14" s="47"/>
      <c r="Q14" s="92"/>
      <c r="R14" s="92"/>
      <c r="S14" s="92"/>
      <c r="T14" s="48"/>
      <c r="U14" s="86"/>
      <c r="V14" s="87"/>
      <c r="W14" s="87"/>
      <c r="X14" s="87"/>
      <c r="Y14" s="87"/>
      <c r="Z14" s="88"/>
    </row>
    <row r="15" spans="2:26" ht="16.5" customHeight="1" thickBot="1" x14ac:dyDescent="0.2">
      <c r="B15" s="80"/>
      <c r="C15" s="70"/>
      <c r="D15" s="70"/>
      <c r="E15" s="16"/>
      <c r="F15" s="70"/>
      <c r="G15" s="70"/>
      <c r="H15" s="16" t="s">
        <v>3</v>
      </c>
      <c r="I15" s="210" t="s">
        <v>140</v>
      </c>
      <c r="J15" s="98"/>
      <c r="K15" s="72"/>
      <c r="L15" s="73"/>
      <c r="M15" s="102" t="s">
        <v>61</v>
      </c>
      <c r="N15" s="214">
        <v>31</v>
      </c>
      <c r="O15" s="90"/>
      <c r="P15" s="47"/>
      <c r="Q15" s="85" t="s">
        <v>28</v>
      </c>
      <c r="R15" s="85"/>
      <c r="S15" s="85"/>
      <c r="T15" s="48"/>
      <c r="U15" s="86"/>
      <c r="V15" s="87"/>
      <c r="W15" s="87"/>
      <c r="X15" s="87"/>
      <c r="Y15" s="87"/>
      <c r="Z15" s="88"/>
    </row>
    <row r="16" spans="2:26" ht="16.5" customHeight="1" x14ac:dyDescent="0.15">
      <c r="B16" s="100"/>
      <c r="C16" s="70"/>
      <c r="D16" s="70"/>
      <c r="E16" s="16"/>
      <c r="F16" s="101"/>
      <c r="G16" s="70"/>
      <c r="H16" s="16" t="s">
        <v>6</v>
      </c>
      <c r="I16" s="212">
        <v>10</v>
      </c>
      <c r="J16" s="98"/>
      <c r="K16" s="72"/>
      <c r="L16" s="73"/>
      <c r="M16" s="102" t="s">
        <v>62</v>
      </c>
      <c r="N16" s="214">
        <v>0</v>
      </c>
      <c r="O16" s="90"/>
      <c r="P16" s="92"/>
      <c r="Q16" s="92"/>
      <c r="R16" s="104" t="s">
        <v>29</v>
      </c>
      <c r="S16" s="217">
        <v>0.25</v>
      </c>
      <c r="T16" s="94"/>
      <c r="U16" s="86"/>
      <c r="V16" s="87"/>
      <c r="W16" s="87"/>
      <c r="X16" s="87"/>
      <c r="Y16" s="87"/>
      <c r="Z16" s="88"/>
    </row>
    <row r="17" spans="2:26" ht="16.5" customHeight="1" x14ac:dyDescent="0.15">
      <c r="B17" s="100"/>
      <c r="C17" s="70"/>
      <c r="D17" s="70"/>
      <c r="E17" s="105"/>
      <c r="F17" s="101"/>
      <c r="G17" s="101"/>
      <c r="H17" s="106" t="s">
        <v>8</v>
      </c>
      <c r="I17" s="213">
        <v>0.12</v>
      </c>
      <c r="J17" s="98"/>
      <c r="K17" s="72"/>
      <c r="L17" s="102"/>
      <c r="M17" s="102" t="s">
        <v>65</v>
      </c>
      <c r="N17" s="214">
        <v>0</v>
      </c>
      <c r="O17" s="90"/>
      <c r="P17" s="92"/>
      <c r="Q17" s="92"/>
      <c r="R17" s="93" t="s">
        <v>31</v>
      </c>
      <c r="S17" s="107">
        <f>(1-S16)*E7</f>
        <v>3.2812499999999994E-2</v>
      </c>
      <c r="T17" s="94"/>
      <c r="U17" s="86"/>
      <c r="V17" s="87"/>
      <c r="W17" s="87"/>
      <c r="X17" s="87"/>
      <c r="Y17" s="87"/>
      <c r="Z17" s="88"/>
    </row>
    <row r="18" spans="2:26" ht="16.5" customHeight="1" thickBot="1" x14ac:dyDescent="0.2">
      <c r="B18" s="100"/>
      <c r="C18" s="81" t="s">
        <v>121</v>
      </c>
      <c r="D18" s="81"/>
      <c r="E18" s="82"/>
      <c r="F18" s="101"/>
      <c r="G18" s="101"/>
      <c r="H18" s="106" t="s">
        <v>11</v>
      </c>
      <c r="I18" s="213">
        <v>0.04</v>
      </c>
      <c r="J18" s="98"/>
      <c r="K18" s="72"/>
      <c r="L18" s="102"/>
      <c r="M18" s="102" t="s">
        <v>63</v>
      </c>
      <c r="N18" s="214">
        <v>50</v>
      </c>
      <c r="O18" s="90"/>
      <c r="P18" s="91"/>
      <c r="Q18" s="92"/>
      <c r="R18" s="93" t="s">
        <v>32</v>
      </c>
      <c r="S18" s="49">
        <f>SUM(L63:L1622)</f>
        <v>31301.512500000012</v>
      </c>
      <c r="T18" s="94"/>
      <c r="U18" s="86"/>
      <c r="V18" s="87"/>
      <c r="W18" s="87"/>
      <c r="X18" s="87"/>
      <c r="Y18" s="87"/>
      <c r="Z18" s="88"/>
    </row>
    <row r="19" spans="2:26" ht="16.5" customHeight="1" thickBot="1" x14ac:dyDescent="0.2">
      <c r="B19" s="100"/>
      <c r="C19" s="70"/>
      <c r="D19" s="108" t="s">
        <v>105</v>
      </c>
      <c r="E19" s="15">
        <f>(E5+E6)*(2/100)</f>
        <v>2700</v>
      </c>
      <c r="F19" s="101"/>
      <c r="G19" s="101"/>
      <c r="H19" s="106" t="s">
        <v>15</v>
      </c>
      <c r="I19" s="212">
        <v>12</v>
      </c>
      <c r="J19" s="98"/>
      <c r="K19" s="72"/>
      <c r="L19" s="102"/>
      <c r="M19" s="102" t="s">
        <v>66</v>
      </c>
      <c r="N19" s="214">
        <v>0</v>
      </c>
      <c r="O19" s="90"/>
      <c r="P19" s="91"/>
      <c r="Q19" s="92"/>
      <c r="R19" s="92"/>
      <c r="S19" s="92"/>
      <c r="T19" s="94"/>
      <c r="U19" s="86"/>
      <c r="V19" s="87"/>
      <c r="W19" s="87"/>
      <c r="X19" s="87"/>
      <c r="Y19" s="87"/>
      <c r="Z19" s="88"/>
    </row>
    <row r="20" spans="2:26" ht="16.5" customHeight="1" x14ac:dyDescent="0.15">
      <c r="B20" s="109" t="s">
        <v>18</v>
      </c>
      <c r="C20" s="101"/>
      <c r="D20" s="108" t="s">
        <v>104</v>
      </c>
      <c r="E20" s="20">
        <f>(loan_amount+E6)*(0.6/100)</f>
        <v>810</v>
      </c>
      <c r="F20" s="70"/>
      <c r="G20" s="101"/>
      <c r="H20" s="106" t="s">
        <v>17</v>
      </c>
      <c r="I20" s="213">
        <v>2.5000000000000001E-3</v>
      </c>
      <c r="J20" s="98"/>
      <c r="K20" s="72"/>
      <c r="L20" s="73"/>
      <c r="M20" s="102" t="s">
        <v>64</v>
      </c>
      <c r="N20" s="214">
        <v>50</v>
      </c>
      <c r="O20" s="90"/>
      <c r="P20" s="232" t="str">
        <f>"PROFIT ANALYSIS AFTER "&amp;term&amp;" YEARS"</f>
        <v>PROFIT ANALYSIS AFTER 30 YEARS</v>
      </c>
      <c r="Q20" s="233"/>
      <c r="R20" s="233"/>
      <c r="S20" s="233"/>
      <c r="T20" s="233"/>
      <c r="U20" s="86"/>
      <c r="V20" s="87"/>
      <c r="W20" s="87"/>
      <c r="X20" s="87"/>
      <c r="Y20" s="87"/>
      <c r="Z20" s="88"/>
    </row>
    <row r="21" spans="2:26" ht="16.5" customHeight="1" thickBot="1" x14ac:dyDescent="0.2">
      <c r="B21" s="100"/>
      <c r="C21" s="101"/>
      <c r="D21" s="106" t="s">
        <v>52</v>
      </c>
      <c r="E21" s="20">
        <f>IF(E6/loan_amount&gt;=0.2,0,loan_amount/100000*55)</f>
        <v>68.75</v>
      </c>
      <c r="F21" s="101"/>
      <c r="G21" s="70"/>
      <c r="H21" s="16" t="s">
        <v>20</v>
      </c>
      <c r="I21" s="110">
        <f>MAX(F63:F1622)</f>
        <v>785.57000000010407</v>
      </c>
      <c r="J21" s="98"/>
      <c r="K21" s="72"/>
      <c r="L21" s="73"/>
      <c r="M21" s="102" t="s">
        <v>67</v>
      </c>
      <c r="N21" s="214">
        <v>0</v>
      </c>
      <c r="O21" s="111"/>
      <c r="P21" s="234"/>
      <c r="Q21" s="235"/>
      <c r="R21" s="235"/>
      <c r="S21" s="235"/>
      <c r="T21" s="235"/>
      <c r="U21" s="86"/>
      <c r="V21" s="87"/>
      <c r="W21" s="87"/>
      <c r="X21" s="87"/>
      <c r="Y21" s="87"/>
      <c r="Z21" s="88"/>
    </row>
    <row r="22" spans="2:26" ht="16.5" customHeight="1" x14ac:dyDescent="0.15">
      <c r="B22" s="100"/>
      <c r="C22" s="101"/>
      <c r="D22" s="106" t="s">
        <v>55</v>
      </c>
      <c r="E22" s="19">
        <f>payment+E19/periods_per_year+E20/periods_per_year+E21*12/periods_per_year</f>
        <v>985.36</v>
      </c>
      <c r="F22" s="101"/>
      <c r="G22" s="70"/>
      <c r="H22" s="70"/>
      <c r="I22" s="16"/>
      <c r="J22" s="98"/>
      <c r="K22" s="72"/>
      <c r="L22" s="73"/>
      <c r="M22" s="102" t="s">
        <v>145</v>
      </c>
      <c r="N22" s="103">
        <f>SUM(N15:N21)</f>
        <v>131</v>
      </c>
      <c r="O22" s="90"/>
      <c r="P22" s="112"/>
      <c r="Q22" s="112"/>
      <c r="R22" s="42"/>
      <c r="S22" s="113"/>
      <c r="T22" s="114"/>
      <c r="U22" s="86"/>
      <c r="V22" s="87"/>
      <c r="W22" s="87"/>
      <c r="X22" s="87"/>
      <c r="Y22" s="87"/>
      <c r="Z22" s="88"/>
    </row>
    <row r="23" spans="2:26" ht="16.5" customHeight="1" thickBot="1" x14ac:dyDescent="0.2">
      <c r="B23" s="100"/>
      <c r="C23" s="70"/>
      <c r="D23" s="70"/>
      <c r="E23" s="16"/>
      <c r="F23" s="101"/>
      <c r="G23" s="70"/>
      <c r="H23" s="70"/>
      <c r="I23" s="16"/>
      <c r="J23" s="71"/>
      <c r="K23" s="72"/>
      <c r="L23" s="73"/>
      <c r="M23" s="102" t="s">
        <v>146</v>
      </c>
      <c r="N23" s="40">
        <f>N22*12</f>
        <v>1572</v>
      </c>
      <c r="O23" s="90"/>
      <c r="P23" s="115"/>
      <c r="Q23" s="116" t="s">
        <v>77</v>
      </c>
      <c r="R23" s="116"/>
      <c r="S23" s="28"/>
      <c r="T23" s="114"/>
      <c r="U23" s="86"/>
      <c r="V23" s="87"/>
      <c r="W23" s="87"/>
      <c r="X23" s="87"/>
      <c r="Y23" s="87"/>
      <c r="Z23" s="88"/>
    </row>
    <row r="24" spans="2:26" ht="16.5" customHeight="1" thickBot="1" x14ac:dyDescent="0.2">
      <c r="B24" s="80"/>
      <c r="C24" s="81" t="s">
        <v>21</v>
      </c>
      <c r="D24" s="81"/>
      <c r="E24" s="82"/>
      <c r="F24" s="70"/>
      <c r="G24" s="81" t="s">
        <v>74</v>
      </c>
      <c r="H24" s="81"/>
      <c r="I24" s="82"/>
      <c r="J24" s="71"/>
      <c r="K24" s="72"/>
      <c r="L24" s="73"/>
      <c r="M24" s="73"/>
      <c r="N24" s="73"/>
      <c r="O24" s="90"/>
      <c r="P24" s="115"/>
      <c r="Q24" s="113"/>
      <c r="R24" s="117" t="s">
        <v>86</v>
      </c>
      <c r="S24" s="118">
        <f>(loan_amount+E6)*(1+S5)^term</f>
        <v>181959.60356994235</v>
      </c>
      <c r="T24" s="114"/>
      <c r="U24" s="86"/>
      <c r="V24" s="87"/>
      <c r="W24" s="87"/>
      <c r="X24" s="87"/>
      <c r="Y24" s="87"/>
      <c r="Z24" s="88"/>
    </row>
    <row r="25" spans="2:26" ht="16.5" customHeight="1" thickBot="1" x14ac:dyDescent="0.2">
      <c r="B25" s="80"/>
      <c r="C25" s="101"/>
      <c r="D25" s="106" t="s">
        <v>22</v>
      </c>
      <c r="E25" s="218">
        <v>0</v>
      </c>
      <c r="F25" s="70"/>
      <c r="G25" s="101"/>
      <c r="H25" s="106" t="s">
        <v>25</v>
      </c>
      <c r="I25" s="19">
        <f>SUM(NoExtra!D:D)+SUM(NoExtra!F:F)</f>
        <v>250206.05000000013</v>
      </c>
      <c r="J25" s="71"/>
      <c r="K25" s="72"/>
      <c r="L25" s="84" t="s">
        <v>95</v>
      </c>
      <c r="M25" s="84"/>
      <c r="N25" s="84"/>
      <c r="O25" s="90"/>
      <c r="P25" s="115"/>
      <c r="Q25" s="113"/>
      <c r="R25" s="117" t="s">
        <v>93</v>
      </c>
      <c r="S25" s="118">
        <f>E33</f>
        <v>250206.05000000013</v>
      </c>
      <c r="T25" s="114"/>
      <c r="U25" s="86"/>
      <c r="V25" s="87"/>
      <c r="W25" s="87"/>
      <c r="X25" s="87"/>
      <c r="Y25" s="87"/>
      <c r="Z25" s="88"/>
    </row>
    <row r="26" spans="2:26" ht="16.5" customHeight="1" x14ac:dyDescent="0.15">
      <c r="B26" s="80"/>
      <c r="C26" s="101"/>
      <c r="D26" s="106" t="s">
        <v>23</v>
      </c>
      <c r="E26" s="219">
        <v>1</v>
      </c>
      <c r="F26" s="70"/>
      <c r="G26" s="101"/>
      <c r="H26" s="106" t="s">
        <v>26</v>
      </c>
      <c r="I26" s="19">
        <f>I25-loan_amount</f>
        <v>125206.05000000013</v>
      </c>
      <c r="J26" s="71"/>
      <c r="K26" s="72"/>
      <c r="L26" s="119"/>
      <c r="M26" s="89" t="s">
        <v>96</v>
      </c>
      <c r="N26" s="214">
        <v>300</v>
      </c>
      <c r="O26" s="90"/>
      <c r="P26" s="115"/>
      <c r="Q26" s="113"/>
      <c r="R26" s="113"/>
      <c r="S26" s="113"/>
      <c r="T26" s="114"/>
      <c r="U26" s="86"/>
      <c r="V26" s="87"/>
      <c r="W26" s="87"/>
      <c r="X26" s="87"/>
      <c r="Y26" s="87"/>
      <c r="Z26" s="88"/>
    </row>
    <row r="27" spans="2:26" ht="16.5" customHeight="1" x14ac:dyDescent="0.15">
      <c r="B27" s="80"/>
      <c r="C27" s="101"/>
      <c r="D27" s="106" t="s">
        <v>24</v>
      </c>
      <c r="E27" s="218">
        <v>0</v>
      </c>
      <c r="F27" s="70"/>
      <c r="G27" s="70"/>
      <c r="H27" s="70"/>
      <c r="I27" s="16"/>
      <c r="J27" s="71"/>
      <c r="K27" s="72"/>
      <c r="L27" s="119"/>
      <c r="M27" s="89" t="s">
        <v>97</v>
      </c>
      <c r="N27" s="103">
        <f>N26*12</f>
        <v>3600</v>
      </c>
      <c r="O27" s="90"/>
      <c r="P27" s="115"/>
      <c r="Q27" s="113"/>
      <c r="R27" s="120" t="s">
        <v>87</v>
      </c>
      <c r="S27" s="118">
        <f>IF(S6=0,N6*term,(N6)*((1+S6)^term-1)/S6)</f>
        <v>584180.34055441443</v>
      </c>
      <c r="T27" s="114"/>
      <c r="U27" s="86"/>
      <c r="V27" s="87"/>
      <c r="W27" s="87"/>
      <c r="X27" s="87"/>
      <c r="Y27" s="87"/>
      <c r="Z27" s="88"/>
    </row>
    <row r="28" spans="2:26" ht="16.5" customHeight="1" x14ac:dyDescent="0.15">
      <c r="B28" s="80"/>
      <c r="C28" s="70"/>
      <c r="D28" s="16" t="s">
        <v>51</v>
      </c>
      <c r="E28" s="209">
        <v>1</v>
      </c>
      <c r="F28" s="101"/>
      <c r="G28" s="70"/>
      <c r="H28" s="70"/>
      <c r="I28" s="16"/>
      <c r="J28" s="98"/>
      <c r="K28" s="72"/>
      <c r="L28" s="73"/>
      <c r="M28" s="73"/>
      <c r="N28" s="73"/>
      <c r="O28" s="90"/>
      <c r="P28" s="115"/>
      <c r="Q28" s="113"/>
      <c r="R28" s="120" t="s">
        <v>91</v>
      </c>
      <c r="S28" s="121">
        <f>IF(S10=0,N11*12*term,(N11*12)*((1+S10)^term-1)/S10)</f>
        <v>19368.009947440871</v>
      </c>
      <c r="T28" s="114"/>
      <c r="U28" s="86"/>
      <c r="V28" s="87"/>
      <c r="W28" s="87"/>
      <c r="X28" s="87"/>
      <c r="Y28" s="87"/>
      <c r="Z28" s="88"/>
    </row>
    <row r="29" spans="2:26" ht="16.5" customHeight="1" x14ac:dyDescent="0.15">
      <c r="B29" s="100"/>
      <c r="C29" s="70"/>
      <c r="D29" s="16" t="s">
        <v>27</v>
      </c>
      <c r="E29" s="21">
        <f>SUM(G63:H1622)</f>
        <v>0</v>
      </c>
      <c r="F29" s="101"/>
      <c r="G29" s="70"/>
      <c r="H29" s="70"/>
      <c r="I29" s="16"/>
      <c r="J29" s="98"/>
      <c r="K29" s="72"/>
      <c r="L29" s="73"/>
      <c r="M29" s="73"/>
      <c r="N29" s="73"/>
      <c r="O29" s="90"/>
      <c r="P29" s="115"/>
      <c r="Q29" s="113"/>
      <c r="R29" s="120" t="s">
        <v>92</v>
      </c>
      <c r="S29" s="118">
        <f>IF(S11=0,SUM(N15:N21)*12*term,(SUM(N15:N21)*12)*((1+S11)^term-1)/S11)</f>
        <v>54681.849490332861</v>
      </c>
      <c r="T29" s="114"/>
      <c r="U29" s="86"/>
      <c r="V29" s="87"/>
      <c r="W29" s="87"/>
      <c r="X29" s="87"/>
      <c r="Y29" s="87"/>
      <c r="Z29" s="88"/>
    </row>
    <row r="30" spans="2:26" ht="16.5" customHeight="1" thickBot="1" x14ac:dyDescent="0.2">
      <c r="B30" s="100"/>
      <c r="C30" s="70"/>
      <c r="D30" s="16" t="s">
        <v>33</v>
      </c>
      <c r="E30" s="20">
        <f>IF((I26-E34)&lt;0,0,(I26-E34))</f>
        <v>8.7311491370201111E-11</v>
      </c>
      <c r="F30" s="101"/>
      <c r="G30" s="70"/>
      <c r="H30" s="70"/>
      <c r="I30" s="16"/>
      <c r="J30" s="98"/>
      <c r="K30" s="72"/>
      <c r="L30" s="84" t="s">
        <v>90</v>
      </c>
      <c r="M30" s="84"/>
      <c r="N30" s="84"/>
      <c r="O30" s="90"/>
      <c r="P30" s="115"/>
      <c r="Q30" s="112"/>
      <c r="R30" s="122" t="s">
        <v>102</v>
      </c>
      <c r="S30" s="118">
        <f>IF(S12=0,SUM(N27)*term,(SUM(N27))*((1+S12)^term-1)/S12)</f>
        <v>125225.60951984626</v>
      </c>
      <c r="T30" s="114"/>
      <c r="U30" s="86"/>
      <c r="V30" s="87"/>
      <c r="W30" s="87"/>
      <c r="X30" s="87"/>
      <c r="Y30" s="87"/>
      <c r="Z30" s="88"/>
    </row>
    <row r="31" spans="2:26" ht="16.5" customHeight="1" x14ac:dyDescent="0.15">
      <c r="B31" s="100"/>
      <c r="C31" s="101"/>
      <c r="D31" s="101"/>
      <c r="E31" s="106"/>
      <c r="F31" s="101"/>
      <c r="G31" s="70"/>
      <c r="H31" s="70"/>
      <c r="I31" s="16"/>
      <c r="J31" s="98"/>
      <c r="K31" s="72"/>
      <c r="L31" s="73"/>
      <c r="M31" s="102" t="s">
        <v>58</v>
      </c>
      <c r="N31" s="40">
        <f>N6*term</f>
        <v>432000</v>
      </c>
      <c r="O31" s="90"/>
      <c r="P31" s="115"/>
      <c r="Q31" s="113"/>
      <c r="R31" s="113"/>
      <c r="S31" s="113"/>
      <c r="T31" s="114"/>
      <c r="U31" s="86"/>
      <c r="V31" s="87"/>
      <c r="W31" s="87"/>
      <c r="X31" s="87"/>
      <c r="Y31" s="87"/>
      <c r="Z31" s="88"/>
    </row>
    <row r="32" spans="2:26" ht="16.5" customHeight="1" thickBot="1" x14ac:dyDescent="0.2">
      <c r="B32" s="100"/>
      <c r="C32" s="81" t="s">
        <v>53</v>
      </c>
      <c r="D32" s="81"/>
      <c r="E32" s="82"/>
      <c r="F32" s="81"/>
      <c r="G32" s="81"/>
      <c r="H32" s="81"/>
      <c r="I32" s="82"/>
      <c r="J32" s="71"/>
      <c r="K32" s="72"/>
      <c r="L32" s="73"/>
      <c r="M32" s="102" t="s">
        <v>88</v>
      </c>
      <c r="N32" s="40">
        <f>N11*12*term</f>
        <v>18000</v>
      </c>
      <c r="O32" s="90"/>
      <c r="P32" s="113"/>
      <c r="Q32" s="113"/>
      <c r="R32" s="117" t="s">
        <v>71</v>
      </c>
      <c r="S32" s="118">
        <f>S18</f>
        <v>31301.512500000012</v>
      </c>
      <c r="T32" s="114"/>
      <c r="U32" s="86"/>
      <c r="V32" s="87"/>
      <c r="W32" s="87"/>
      <c r="X32" s="87"/>
      <c r="Y32" s="87"/>
      <c r="Z32" s="88"/>
    </row>
    <row r="33" spans="2:26" ht="16.5" customHeight="1" x14ac:dyDescent="0.15">
      <c r="B33" s="80"/>
      <c r="C33" s="70"/>
      <c r="D33" s="16" t="s">
        <v>25</v>
      </c>
      <c r="E33" s="13">
        <f>SUM(E63:E1622)+SUM(I63:I1622)</f>
        <v>250206.05000000013</v>
      </c>
      <c r="F33" s="70"/>
      <c r="G33" s="123"/>
      <c r="H33" s="124" t="s">
        <v>118</v>
      </c>
      <c r="I33" s="14">
        <f>payment</f>
        <v>624.11</v>
      </c>
      <c r="J33" s="71"/>
      <c r="K33" s="72"/>
      <c r="L33" s="73"/>
      <c r="M33" s="102" t="s">
        <v>89</v>
      </c>
      <c r="N33" s="40">
        <f>SUM(N15:N21)*12*term</f>
        <v>47160</v>
      </c>
      <c r="O33" s="90"/>
      <c r="P33" s="115"/>
      <c r="Q33" s="113"/>
      <c r="R33" s="117" t="s">
        <v>78</v>
      </c>
      <c r="S33" s="118">
        <f>IF(S13=0,E19*term,(E19)*((1+S13)^term-1)/S13)</f>
        <v>109533.81385395271</v>
      </c>
      <c r="T33" s="114"/>
      <c r="U33" s="86"/>
      <c r="V33" s="87"/>
      <c r="W33" s="87"/>
      <c r="X33" s="87"/>
      <c r="Y33" s="87"/>
      <c r="Z33" s="88"/>
    </row>
    <row r="34" spans="2:26" ht="16.5" customHeight="1" x14ac:dyDescent="0.15">
      <c r="B34" s="80"/>
      <c r="C34" s="70"/>
      <c r="D34" s="16" t="s">
        <v>26</v>
      </c>
      <c r="E34" s="13">
        <f>SUM(E63:E1622)</f>
        <v>125206.05000000005</v>
      </c>
      <c r="F34" s="70"/>
      <c r="G34" s="123"/>
      <c r="H34" s="124" t="s">
        <v>120</v>
      </c>
      <c r="I34" s="14">
        <f>I33+E19/12+E20/12+E21</f>
        <v>985.36</v>
      </c>
      <c r="J34" s="71"/>
      <c r="K34" s="72"/>
      <c r="L34" s="73"/>
      <c r="M34" s="89" t="s">
        <v>101</v>
      </c>
      <c r="N34" s="40">
        <f>N27*term</f>
        <v>108000</v>
      </c>
      <c r="O34" s="90"/>
      <c r="P34" s="113"/>
      <c r="Q34" s="113"/>
      <c r="R34" s="113"/>
      <c r="S34" s="113"/>
      <c r="T34" s="114"/>
      <c r="U34" s="86"/>
      <c r="V34" s="87"/>
      <c r="W34" s="87"/>
      <c r="X34" s="87"/>
      <c r="Y34" s="87"/>
      <c r="Z34" s="88"/>
    </row>
    <row r="35" spans="2:26" ht="16.5" customHeight="1" x14ac:dyDescent="0.15">
      <c r="B35" s="80"/>
      <c r="C35" s="70"/>
      <c r="D35" s="16" t="s">
        <v>30</v>
      </c>
      <c r="E35" s="16">
        <f>ROUND(MAX(B63:B1623)/periods_per_year,2)</f>
        <v>30</v>
      </c>
      <c r="F35" s="70"/>
      <c r="G35" s="70"/>
      <c r="H35" s="124" t="s">
        <v>119</v>
      </c>
      <c r="I35" s="14">
        <f>I34+SUM(N15:N21)+N26+N11</f>
        <v>1466.3600000000001</v>
      </c>
      <c r="J35" s="71"/>
      <c r="K35" s="72"/>
      <c r="L35" s="73"/>
      <c r="M35" s="73"/>
      <c r="N35" s="73"/>
      <c r="O35" s="90"/>
      <c r="P35" s="251" t="s">
        <v>112</v>
      </c>
      <c r="Q35" s="252"/>
      <c r="R35" s="224">
        <f>S24-S25+S27-S28-S29+S32-S33-S30</f>
        <v>238426.12381278398</v>
      </c>
      <c r="S35" s="225"/>
      <c r="T35" s="114"/>
      <c r="U35" s="86"/>
      <c r="V35" s="87"/>
      <c r="W35" s="87"/>
      <c r="X35" s="87"/>
      <c r="Y35" s="87"/>
      <c r="Z35" s="88"/>
    </row>
    <row r="36" spans="2:26" ht="16.5" customHeight="1" x14ac:dyDescent="0.15">
      <c r="B36" s="80"/>
      <c r="C36" s="70"/>
      <c r="D36" s="16" t="s">
        <v>56</v>
      </c>
      <c r="E36" s="17">
        <f ca="1">OFFSET(C61,MAX(B63:B1623)+1,0,1,1)</f>
        <v>52566</v>
      </c>
      <c r="F36" s="70"/>
      <c r="G36" s="70"/>
      <c r="H36" s="70"/>
      <c r="I36" s="16"/>
      <c r="J36" s="71"/>
      <c r="K36" s="72"/>
      <c r="L36" s="73"/>
      <c r="M36" s="125" t="s">
        <v>75</v>
      </c>
      <c r="N36" s="41">
        <f>(N31-N32-N33-N34)/12/term</f>
        <v>719</v>
      </c>
      <c r="O36" s="90"/>
      <c r="P36" s="251"/>
      <c r="Q36" s="252"/>
      <c r="R36" s="226"/>
      <c r="S36" s="227"/>
      <c r="T36" s="114"/>
      <c r="U36" s="86"/>
      <c r="V36" s="87"/>
      <c r="W36" s="87"/>
      <c r="X36" s="87"/>
      <c r="Y36" s="87"/>
      <c r="Z36" s="88"/>
    </row>
    <row r="37" spans="2:26" ht="16.5" customHeight="1" x14ac:dyDescent="0.15">
      <c r="B37" s="80"/>
      <c r="C37" s="70"/>
      <c r="D37" s="16"/>
      <c r="E37" s="17"/>
      <c r="F37" s="70"/>
      <c r="G37" s="70"/>
      <c r="H37" s="70"/>
      <c r="I37" s="16"/>
      <c r="J37" s="71"/>
      <c r="K37" s="72"/>
      <c r="L37" s="73"/>
      <c r="M37" s="125" t="s">
        <v>139</v>
      </c>
      <c r="N37" s="201">
        <f>N36-I35</f>
        <v>-747.36000000000013</v>
      </c>
      <c r="O37" s="90"/>
      <c r="P37" s="63"/>
      <c r="Q37" s="43"/>
      <c r="R37" s="43"/>
      <c r="S37" s="43"/>
      <c r="T37" s="114"/>
      <c r="U37" s="86"/>
      <c r="V37" s="87"/>
      <c r="W37" s="87"/>
      <c r="X37" s="87"/>
      <c r="Y37" s="87"/>
      <c r="Z37" s="88"/>
    </row>
    <row r="38" spans="2:26" ht="16.5" customHeight="1" x14ac:dyDescent="0.15">
      <c r="B38" s="80"/>
      <c r="C38" s="70"/>
      <c r="D38" s="70"/>
      <c r="E38" s="70"/>
      <c r="F38" s="70"/>
      <c r="G38" s="70"/>
      <c r="H38" s="70"/>
      <c r="I38" s="16"/>
      <c r="J38" s="71"/>
      <c r="K38" s="72"/>
      <c r="L38" s="73"/>
      <c r="M38" s="126"/>
      <c r="N38" s="126"/>
      <c r="O38" s="90"/>
      <c r="P38" s="115"/>
      <c r="Q38" s="113"/>
      <c r="R38" s="117" t="s">
        <v>94</v>
      </c>
      <c r="S38" s="118">
        <f>R35/term/12</f>
        <v>662.29478836884437</v>
      </c>
      <c r="T38" s="114"/>
      <c r="U38" s="86"/>
      <c r="V38" s="87"/>
      <c r="W38" s="87"/>
      <c r="X38" s="87"/>
      <c r="Y38" s="87"/>
      <c r="Z38" s="88"/>
    </row>
    <row r="39" spans="2:26" ht="10.5" customHeight="1" thickBot="1" x14ac:dyDescent="0.2">
      <c r="B39" s="127"/>
      <c r="C39" s="128"/>
      <c r="D39" s="129"/>
      <c r="E39" s="18"/>
      <c r="F39" s="128"/>
      <c r="G39" s="128"/>
      <c r="H39" s="128"/>
      <c r="I39" s="129"/>
      <c r="J39" s="130"/>
      <c r="K39" s="131"/>
      <c r="L39" s="132"/>
      <c r="M39" s="132"/>
      <c r="N39" s="132"/>
      <c r="O39" s="133"/>
      <c r="P39" s="115"/>
      <c r="Q39" s="113"/>
      <c r="R39" s="113"/>
      <c r="S39" s="113"/>
      <c r="T39" s="114"/>
      <c r="U39" s="86"/>
      <c r="V39" s="87"/>
      <c r="W39" s="87"/>
      <c r="X39" s="87"/>
      <c r="Y39" s="87"/>
      <c r="Z39" s="88"/>
    </row>
    <row r="40" spans="2:26" s="134" customFormat="1" ht="16.5" customHeight="1" x14ac:dyDescent="0.15">
      <c r="B40" s="247" t="s">
        <v>106</v>
      </c>
      <c r="C40" s="248"/>
      <c r="D40" s="248"/>
      <c r="E40" s="248"/>
      <c r="F40" s="248"/>
      <c r="G40" s="248"/>
      <c r="H40" s="248"/>
      <c r="I40" s="248"/>
      <c r="J40" s="248"/>
      <c r="K40" s="248"/>
      <c r="L40" s="248"/>
      <c r="M40" s="248"/>
      <c r="N40" s="248"/>
      <c r="O40" s="248"/>
      <c r="P40" s="253" t="s">
        <v>114</v>
      </c>
      <c r="Q40" s="254"/>
      <c r="R40" s="254"/>
      <c r="S40" s="254"/>
      <c r="T40" s="255"/>
      <c r="U40" s="202"/>
      <c r="V40" s="202"/>
      <c r="W40" s="202"/>
      <c r="X40" s="202"/>
      <c r="Y40" s="202"/>
      <c r="Z40" s="203"/>
    </row>
    <row r="41" spans="2:26" s="134" customFormat="1" ht="16.5" customHeight="1" thickBot="1" x14ac:dyDescent="0.2">
      <c r="B41" s="249"/>
      <c r="C41" s="250"/>
      <c r="D41" s="250"/>
      <c r="E41" s="250"/>
      <c r="F41" s="250"/>
      <c r="G41" s="250"/>
      <c r="H41" s="250"/>
      <c r="I41" s="250"/>
      <c r="J41" s="250"/>
      <c r="K41" s="250"/>
      <c r="L41" s="250"/>
      <c r="M41" s="250"/>
      <c r="N41" s="250"/>
      <c r="O41" s="250"/>
      <c r="P41" s="256"/>
      <c r="Q41" s="257"/>
      <c r="R41" s="257"/>
      <c r="S41" s="257"/>
      <c r="T41" s="258"/>
      <c r="U41" s="202"/>
      <c r="V41" s="202"/>
      <c r="W41" s="202"/>
      <c r="X41" s="202"/>
      <c r="Y41" s="202"/>
      <c r="Z41" s="203"/>
    </row>
    <row r="42" spans="2:26" s="134" customFormat="1" ht="16.5" customHeight="1" x14ac:dyDescent="0.15">
      <c r="B42" s="135"/>
      <c r="C42" s="136"/>
      <c r="D42" s="136"/>
      <c r="E42" s="137"/>
      <c r="F42" s="136"/>
      <c r="G42" s="138"/>
      <c r="H42" s="138"/>
      <c r="I42" s="138"/>
      <c r="J42" s="138"/>
      <c r="K42" s="138"/>
      <c r="L42" s="138"/>
      <c r="M42" s="138"/>
      <c r="N42" s="138"/>
      <c r="O42" s="138"/>
      <c r="P42" s="139"/>
      <c r="Q42" s="140"/>
      <c r="R42" s="140"/>
      <c r="S42" s="140"/>
      <c r="T42" s="141"/>
      <c r="U42" s="202"/>
      <c r="V42" s="202"/>
      <c r="W42" s="202"/>
      <c r="X42" s="202"/>
      <c r="Y42" s="202"/>
      <c r="Z42" s="203"/>
    </row>
    <row r="43" spans="2:26" s="134" customFormat="1" ht="16.5" customHeight="1" thickBot="1" x14ac:dyDescent="0.2">
      <c r="B43" s="135"/>
      <c r="C43" s="142" t="s">
        <v>111</v>
      </c>
      <c r="D43" s="142"/>
      <c r="E43" s="143"/>
      <c r="F43" s="136"/>
      <c r="G43" s="142" t="s">
        <v>107</v>
      </c>
      <c r="H43" s="142"/>
      <c r="I43" s="143"/>
      <c r="J43" s="138"/>
      <c r="K43" s="138"/>
      <c r="L43" s="142" t="s">
        <v>53</v>
      </c>
      <c r="M43" s="142"/>
      <c r="N43" s="143"/>
      <c r="O43" s="136"/>
      <c r="P43" s="144"/>
      <c r="Q43" s="145" t="s">
        <v>53</v>
      </c>
      <c r="R43" s="145"/>
      <c r="S43" s="146"/>
      <c r="T43" s="141"/>
      <c r="U43" s="202"/>
      <c r="V43" s="202"/>
      <c r="W43" s="202"/>
      <c r="X43" s="202"/>
      <c r="Y43" s="202"/>
      <c r="Z43" s="203"/>
    </row>
    <row r="44" spans="2:26" s="134" customFormat="1" ht="16.5" customHeight="1" x14ac:dyDescent="0.15">
      <c r="B44" s="135"/>
      <c r="C44" s="147"/>
      <c r="D44" s="148" t="s">
        <v>113</v>
      </c>
      <c r="E44" s="220">
        <v>0.06</v>
      </c>
      <c r="F44" s="136"/>
      <c r="G44" s="138"/>
      <c r="H44" s="148" t="s">
        <v>108</v>
      </c>
      <c r="I44" s="39">
        <f>MAX(N63:N1622)</f>
        <v>125000.00000000009</v>
      </c>
      <c r="J44" s="138"/>
      <c r="K44" s="138"/>
      <c r="L44" s="138"/>
      <c r="M44" s="149" t="s">
        <v>117</v>
      </c>
      <c r="N44" s="44">
        <f>N9/I35</f>
        <v>0</v>
      </c>
      <c r="O44" s="136"/>
      <c r="P44" s="144"/>
      <c r="Q44" s="150"/>
      <c r="R44" s="151" t="s">
        <v>116</v>
      </c>
      <c r="S44" s="152">
        <f>M48</f>
        <v>285171.63343616982</v>
      </c>
      <c r="T44" s="141"/>
      <c r="U44" s="202"/>
      <c r="V44" s="202"/>
      <c r="W44" s="202"/>
      <c r="X44" s="202"/>
      <c r="Y44" s="202"/>
      <c r="Z44" s="203"/>
    </row>
    <row r="45" spans="2:26" s="134" customFormat="1" ht="16.5" customHeight="1" x14ac:dyDescent="0.15">
      <c r="B45" s="135"/>
      <c r="C45" s="147"/>
      <c r="D45" s="138"/>
      <c r="E45" s="138"/>
      <c r="F45" s="153"/>
      <c r="G45" s="138"/>
      <c r="H45" s="148" t="s">
        <v>123</v>
      </c>
      <c r="I45" s="39">
        <f>M48</f>
        <v>285171.63343616982</v>
      </c>
      <c r="J45" s="136"/>
      <c r="K45" s="136"/>
      <c r="L45" s="138"/>
      <c r="M45" s="148" t="s">
        <v>122</v>
      </c>
      <c r="N45" s="50">
        <f>I35-N9</f>
        <v>1466.3600000000001</v>
      </c>
      <c r="O45" s="136"/>
      <c r="P45" s="144"/>
      <c r="Q45" s="150"/>
      <c r="R45" s="151" t="s">
        <v>115</v>
      </c>
      <c r="S45" s="154">
        <f>R35</f>
        <v>238426.12381278398</v>
      </c>
      <c r="T45" s="141"/>
      <c r="U45" s="202"/>
      <c r="V45" s="202"/>
      <c r="W45" s="202"/>
      <c r="X45" s="202"/>
      <c r="Y45" s="202"/>
      <c r="Z45" s="203"/>
    </row>
    <row r="46" spans="2:26" s="134" customFormat="1" ht="16.5" customHeight="1" x14ac:dyDescent="0.15">
      <c r="B46" s="135"/>
      <c r="C46" s="147"/>
      <c r="D46" s="138"/>
      <c r="E46" s="138"/>
      <c r="F46" s="153"/>
      <c r="G46" s="153"/>
      <c r="H46" s="138"/>
      <c r="I46" s="138"/>
      <c r="J46" s="136"/>
      <c r="K46" s="136"/>
      <c r="L46" s="138"/>
      <c r="M46" s="148"/>
      <c r="N46" s="39"/>
      <c r="O46" s="136"/>
      <c r="P46" s="144"/>
      <c r="Q46" s="150"/>
      <c r="R46" s="151"/>
      <c r="S46" s="152"/>
      <c r="T46" s="141"/>
      <c r="U46" s="202"/>
      <c r="V46" s="202"/>
      <c r="W46" s="202"/>
      <c r="X46" s="202"/>
      <c r="Y46" s="202"/>
      <c r="Z46" s="203"/>
    </row>
    <row r="47" spans="2:26" s="134" customFormat="1" ht="16.5" customHeight="1" x14ac:dyDescent="0.15">
      <c r="B47" s="135"/>
      <c r="C47" s="147"/>
      <c r="D47" s="138"/>
      <c r="E47" s="138"/>
      <c r="F47" s="153"/>
      <c r="G47" s="153"/>
      <c r="H47" s="138"/>
      <c r="I47" s="138"/>
      <c r="J47" s="136"/>
      <c r="K47" s="136"/>
      <c r="L47" s="136"/>
      <c r="M47" s="138"/>
      <c r="N47" s="138"/>
      <c r="O47" s="136"/>
      <c r="P47" s="144"/>
      <c r="Q47" s="155"/>
      <c r="R47" s="155"/>
      <c r="S47" s="155"/>
      <c r="T47" s="141"/>
      <c r="U47" s="202"/>
      <c r="V47" s="202"/>
      <c r="W47" s="202"/>
      <c r="X47" s="202"/>
      <c r="Y47" s="202"/>
      <c r="Z47" s="203"/>
    </row>
    <row r="48" spans="2:26" s="134" customFormat="1" ht="16.5" customHeight="1" x14ac:dyDescent="0.15">
      <c r="B48" s="135"/>
      <c r="C48" s="147"/>
      <c r="D48" s="138"/>
      <c r="E48" s="138"/>
      <c r="F48" s="153"/>
      <c r="G48" s="153"/>
      <c r="H48" s="138"/>
      <c r="I48" s="245" t="s">
        <v>110</v>
      </c>
      <c r="J48" s="245"/>
      <c r="K48" s="245"/>
      <c r="L48" s="246"/>
      <c r="M48" s="224">
        <f>MAX(P63:P1622)</f>
        <v>285171.63343616982</v>
      </c>
      <c r="N48" s="225"/>
      <c r="O48" s="136"/>
      <c r="P48" s="144"/>
      <c r="Q48" s="223" t="s">
        <v>109</v>
      </c>
      <c r="R48" s="224">
        <f>R35-M48</f>
        <v>-46745.509623385849</v>
      </c>
      <c r="S48" s="225"/>
      <c r="T48" s="141"/>
      <c r="U48" s="202"/>
      <c r="V48" s="202"/>
      <c r="W48" s="202"/>
      <c r="X48" s="202"/>
      <c r="Y48" s="202"/>
      <c r="Z48" s="203"/>
    </row>
    <row r="49" spans="2:26" s="134" customFormat="1" ht="16.5" customHeight="1" x14ac:dyDescent="0.15">
      <c r="B49" s="135"/>
      <c r="C49" s="147"/>
      <c r="D49" s="138"/>
      <c r="E49" s="138"/>
      <c r="F49" s="153"/>
      <c r="G49" s="153"/>
      <c r="H49" s="138"/>
      <c r="I49" s="245"/>
      <c r="J49" s="245"/>
      <c r="K49" s="245"/>
      <c r="L49" s="246"/>
      <c r="M49" s="226"/>
      <c r="N49" s="227"/>
      <c r="O49" s="136"/>
      <c r="P49" s="144"/>
      <c r="Q49" s="223"/>
      <c r="R49" s="226"/>
      <c r="S49" s="227"/>
      <c r="T49" s="141"/>
      <c r="U49" s="202"/>
      <c r="V49" s="202"/>
      <c r="W49" s="202"/>
      <c r="X49" s="202"/>
      <c r="Y49" s="202"/>
      <c r="Z49" s="203"/>
    </row>
    <row r="50" spans="2:26" s="134" customFormat="1" ht="16.5" customHeight="1" thickBot="1" x14ac:dyDescent="0.2">
      <c r="B50" s="156"/>
      <c r="C50" s="206" t="s">
        <v>138</v>
      </c>
      <c r="D50" s="157"/>
      <c r="E50" s="158"/>
      <c r="F50" s="157"/>
      <c r="G50" s="157"/>
      <c r="H50" s="157"/>
      <c r="I50" s="158"/>
      <c r="J50" s="157"/>
      <c r="K50" s="157"/>
      <c r="L50" s="157"/>
      <c r="M50" s="157"/>
      <c r="N50" s="157"/>
      <c r="O50" s="157"/>
      <c r="P50" s="159"/>
      <c r="Q50" s="160"/>
      <c r="R50" s="160"/>
      <c r="S50" s="160"/>
      <c r="T50" s="161"/>
      <c r="U50" s="204"/>
      <c r="V50" s="204"/>
      <c r="W50" s="204"/>
      <c r="X50" s="204"/>
      <c r="Y50" s="204"/>
      <c r="Z50" s="205"/>
    </row>
    <row r="51" spans="2:26" s="134" customFormat="1" x14ac:dyDescent="0.15">
      <c r="B51" s="162"/>
      <c r="C51" s="162"/>
      <c r="D51" s="162"/>
      <c r="E51" s="163"/>
      <c r="F51" s="162"/>
      <c r="G51" s="162"/>
      <c r="H51" s="162"/>
      <c r="I51" s="163"/>
      <c r="J51" s="162"/>
      <c r="K51" s="162"/>
      <c r="L51" s="162"/>
      <c r="M51" s="162"/>
      <c r="N51" s="162"/>
      <c r="O51" s="162"/>
      <c r="P51" s="66"/>
      <c r="Q51" s="66"/>
      <c r="R51" s="66"/>
      <c r="S51" s="66"/>
      <c r="T51" s="67"/>
    </row>
    <row r="52" spans="2:26" s="134" customFormat="1" x14ac:dyDescent="0.15">
      <c r="B52" s="162"/>
      <c r="C52" s="162"/>
      <c r="D52" s="162"/>
      <c r="E52" s="163"/>
      <c r="F52" s="162"/>
      <c r="G52" s="162"/>
      <c r="H52" s="162"/>
      <c r="I52" s="163"/>
      <c r="J52" s="162"/>
      <c r="K52" s="162"/>
      <c r="L52" s="162"/>
      <c r="M52" s="162"/>
      <c r="N52" s="162"/>
      <c r="O52" s="162"/>
      <c r="P52" s="66"/>
      <c r="Q52" s="66"/>
      <c r="R52" s="66"/>
      <c r="S52" s="66"/>
      <c r="T52" s="67"/>
    </row>
    <row r="53" spans="2:26" s="134" customFormat="1" x14ac:dyDescent="0.15">
      <c r="B53" s="162"/>
      <c r="C53" s="162"/>
      <c r="D53" s="162"/>
      <c r="E53" s="163"/>
      <c r="F53" s="162"/>
      <c r="G53" s="162"/>
      <c r="H53" s="162"/>
      <c r="I53" s="163"/>
      <c r="J53" s="162"/>
      <c r="K53" s="162"/>
      <c r="L53" s="162"/>
      <c r="M53" s="162"/>
      <c r="N53" s="162"/>
      <c r="O53" s="162"/>
      <c r="P53" s="66"/>
      <c r="Q53" s="66"/>
      <c r="R53" s="66"/>
      <c r="S53" s="66"/>
      <c r="T53" s="67"/>
    </row>
    <row r="54" spans="2:26" s="134" customFormat="1" x14ac:dyDescent="0.15">
      <c r="B54" s="162"/>
      <c r="C54" s="162"/>
      <c r="D54" s="162"/>
      <c r="E54" s="163"/>
      <c r="F54" s="162"/>
      <c r="G54" s="162"/>
      <c r="H54" s="162"/>
      <c r="I54" s="163"/>
      <c r="J54" s="162"/>
      <c r="K54" s="162"/>
      <c r="L54" s="162"/>
      <c r="M54" s="162"/>
      <c r="N54" s="162"/>
      <c r="O54" s="162"/>
      <c r="P54" s="66"/>
      <c r="Q54" s="66"/>
      <c r="R54" s="66"/>
      <c r="S54" s="66"/>
      <c r="T54" s="67"/>
    </row>
    <row r="55" spans="2:26" s="134" customFormat="1" x14ac:dyDescent="0.15">
      <c r="B55" s="162"/>
      <c r="C55" s="162"/>
      <c r="D55" s="162"/>
      <c r="E55" s="163"/>
      <c r="F55" s="162"/>
      <c r="G55" s="162"/>
      <c r="H55" s="162"/>
      <c r="I55" s="163"/>
      <c r="J55" s="162"/>
      <c r="K55" s="162"/>
      <c r="L55" s="162"/>
      <c r="M55" s="162"/>
      <c r="N55" s="162"/>
      <c r="O55" s="162"/>
      <c r="P55" s="66"/>
      <c r="Q55" s="66"/>
      <c r="R55" s="66"/>
      <c r="S55" s="66"/>
      <c r="T55" s="67"/>
    </row>
    <row r="56" spans="2:26" s="134" customFormat="1" x14ac:dyDescent="0.15">
      <c r="B56" s="162"/>
      <c r="C56" s="162"/>
      <c r="D56" s="162"/>
      <c r="E56" s="163"/>
      <c r="F56" s="162"/>
      <c r="G56" s="162"/>
      <c r="H56" s="162"/>
      <c r="I56" s="163"/>
      <c r="J56" s="162"/>
      <c r="K56" s="162"/>
      <c r="L56" s="162"/>
      <c r="M56" s="162"/>
      <c r="N56" s="162"/>
      <c r="O56" s="162"/>
      <c r="P56" s="66"/>
      <c r="Q56" s="66"/>
      <c r="R56" s="66"/>
      <c r="S56" s="66"/>
      <c r="T56" s="67"/>
    </row>
    <row r="57" spans="2:26" s="134" customFormat="1" x14ac:dyDescent="0.15">
      <c r="B57" s="162"/>
      <c r="C57" s="162"/>
      <c r="D57" s="162"/>
      <c r="E57" s="163"/>
      <c r="F57" s="162"/>
      <c r="G57" s="162"/>
      <c r="H57" s="162"/>
      <c r="I57" s="163"/>
      <c r="J57" s="162"/>
      <c r="K57" s="162"/>
      <c r="L57" s="162"/>
      <c r="M57" s="162"/>
      <c r="N57" s="162"/>
      <c r="O57" s="162"/>
      <c r="P57" s="66"/>
      <c r="Q57" s="66"/>
      <c r="R57" s="66"/>
      <c r="S57" s="66"/>
      <c r="T57" s="67"/>
    </row>
    <row r="58" spans="2:26" s="134" customFormat="1" x14ac:dyDescent="0.15">
      <c r="B58" s="162"/>
      <c r="C58" s="162"/>
      <c r="D58" s="162"/>
      <c r="E58" s="163"/>
      <c r="F58" s="162"/>
      <c r="G58" s="162"/>
      <c r="H58" s="162"/>
      <c r="I58" s="163"/>
      <c r="J58" s="162"/>
      <c r="K58" s="162"/>
      <c r="L58" s="162"/>
      <c r="M58" s="162"/>
      <c r="N58" s="162"/>
      <c r="O58" s="162"/>
      <c r="P58" s="66"/>
      <c r="Q58" s="66"/>
      <c r="R58" s="66"/>
      <c r="S58" s="66"/>
      <c r="T58" s="67"/>
    </row>
    <row r="59" spans="2:26" s="134" customFormat="1" x14ac:dyDescent="0.15">
      <c r="B59" s="162"/>
      <c r="C59" s="162"/>
      <c r="D59" s="162"/>
      <c r="E59" s="163"/>
      <c r="F59" s="162"/>
      <c r="G59" s="162"/>
      <c r="H59" s="162"/>
      <c r="I59" s="163"/>
      <c r="J59" s="162"/>
      <c r="K59" s="162"/>
      <c r="L59" s="162"/>
      <c r="M59" s="162"/>
      <c r="N59" s="162"/>
      <c r="O59" s="162"/>
      <c r="P59" s="164"/>
      <c r="Q59" s="66"/>
      <c r="R59" s="66"/>
      <c r="S59" s="66"/>
      <c r="T59" s="67"/>
      <c r="V59" s="165"/>
      <c r="W59" s="165"/>
    </row>
    <row r="60" spans="2:26" s="172" customFormat="1" ht="52.5" customHeight="1" x14ac:dyDescent="0.15">
      <c r="B60" s="166" t="s">
        <v>34</v>
      </c>
      <c r="C60" s="167"/>
      <c r="D60" s="167"/>
      <c r="E60" s="168"/>
      <c r="F60" s="167"/>
      <c r="G60" s="169"/>
      <c r="H60" s="169"/>
      <c r="I60" s="170"/>
      <c r="J60" s="169"/>
      <c r="K60" s="167"/>
      <c r="L60" s="167"/>
      <c r="M60" s="171" t="s">
        <v>18</v>
      </c>
      <c r="O60" s="173"/>
      <c r="Q60" s="174"/>
    </row>
    <row r="61" spans="2:26" ht="22.5" customHeight="1" thickBot="1" x14ac:dyDescent="0.2">
      <c r="B61" s="175" t="s">
        <v>35</v>
      </c>
      <c r="C61" s="176" t="s">
        <v>36</v>
      </c>
      <c r="D61" s="176" t="s">
        <v>37</v>
      </c>
      <c r="E61" s="176" t="s">
        <v>38</v>
      </c>
      <c r="F61" s="176" t="s">
        <v>39</v>
      </c>
      <c r="G61" s="176" t="s">
        <v>40</v>
      </c>
      <c r="H61" s="176" t="s">
        <v>41</v>
      </c>
      <c r="I61" s="176" t="s">
        <v>42</v>
      </c>
      <c r="J61" s="176" t="s">
        <v>43</v>
      </c>
      <c r="K61" s="177" t="s">
        <v>68</v>
      </c>
      <c r="L61" s="176" t="s">
        <v>44</v>
      </c>
      <c r="M61" s="176" t="s">
        <v>45</v>
      </c>
      <c r="N61" s="176" t="s">
        <v>98</v>
      </c>
      <c r="O61" s="176"/>
      <c r="P61" s="176" t="s">
        <v>99</v>
      </c>
      <c r="Q61" s="176"/>
      <c r="R61" s="176"/>
      <c r="S61" s="176"/>
      <c r="T61" s="176"/>
      <c r="U61" s="176"/>
      <c r="V61" s="176"/>
    </row>
    <row r="62" spans="2:26" x14ac:dyDescent="0.15">
      <c r="B62" s="178"/>
      <c r="C62" s="179"/>
      <c r="D62" s="179"/>
      <c r="E62" s="180"/>
      <c r="F62" s="181"/>
      <c r="G62" s="182"/>
      <c r="H62" s="182"/>
      <c r="I62" s="180"/>
      <c r="J62" s="183">
        <f>loan_amount</f>
        <v>125000</v>
      </c>
      <c r="K62" s="178"/>
      <c r="L62" s="178"/>
      <c r="M62" s="178"/>
      <c r="N62" s="178"/>
      <c r="O62" s="178"/>
      <c r="P62" s="178"/>
      <c r="Q62" s="178"/>
      <c r="R62" s="178"/>
      <c r="S62" s="178"/>
      <c r="T62" s="178"/>
      <c r="U62" s="178"/>
      <c r="V62" s="178"/>
    </row>
    <row r="63" spans="2:26" x14ac:dyDescent="0.15">
      <c r="B63" s="184">
        <f t="shared" ref="B63:B126" si="0">IF(J62="","",IF(OR(B62&gt;=nper,ROUND(J62,2)&lt;=0),"",B62+1))</f>
        <v>1</v>
      </c>
      <c r="C63" s="185">
        <f t="shared" ref="C63:C126" si="1">IF(B63="","",IF(OR(periods_per_year=26,periods_per_year=52),IF(periods_per_year=26,IF(B63=1,fpdate,C62+14),IF(periods_per_year=52,IF(B63=1,fpdate,C62+7),"n/a")),IF(periods_per_year=24,DATE(YEAR(fpdate),MONTH(fpdate)+(B63-1)/2+IF(AND(DAY(fpdate)&gt;=15,MOD(B63,2)=0),1,0),IF(MOD(B63,2)=0,IF(DAY(fpdate)&gt;=15,DAY(fpdate)-14,DAY(fpdate)+14),DAY(fpdate))),IF(DAY(DATE(YEAR(fpdate),MONTH(fpdate)+B63-1,DAY(fpdate)))&lt;&gt;DAY(fpdate),DATE(YEAR(fpdate),MONTH(fpdate)+B63,0),DATE(YEAR(fpdate),MONTH(fpdate)+B63-1,DAY(fpdate))))))</f>
        <v>41640</v>
      </c>
      <c r="D63" s="186">
        <f>IF(B63="","",IF(variable,IF(OR(B63=1,B63&lt;$I$16*periods_per_year),start_rate,MIN($I$17,IF(MOD(B63-1,$I$19)=0,MAX($I$18,D62+$I$20),D62))),start_rate))</f>
        <v>4.3749999999999997E-2</v>
      </c>
      <c r="E63" s="187">
        <f t="shared" ref="E63:E126" si="2">IF(B63="","",ROUND((((1+D63/CP)^(CP/periods_per_year))-1)*J62,2))</f>
        <v>455.73</v>
      </c>
      <c r="F63" s="187">
        <f>IF(B63="","",IF(B63=nper,J62+E63,MIN(J62+E63,IF(D63=D62,F62,IF($E$13="Acc Bi-Weekly",ROUND((-PMT(((1+D63/CP)^(CP/12))-1,(nper-B63+1)*12/26,J62))/2,2),IF($E$13="Acc Weekly",ROUND((-PMT(((1+D63/CP)^(CP/12))-1,(nper-B63+1)*12/52,J62))/4,2),ROUND(-PMT(((1+D63/CP)^(CP/periods_per_year))-1,nper-B63+1,J62),2)))))))</f>
        <v>624.11</v>
      </c>
      <c r="G63" s="187">
        <f t="shared" ref="G63:G126" si="3">IF(B63="","",IF(J62&lt;=F63,0,IF(IF(MOD(B63,int)=0,$E$25,0)+F63&gt;=J62+E63,J62+E63-F63,IF(MOD(B63,int)=0,$E$25,0)+IF(IF(MOD(B63,int)=0,$E$25,0)+IF(MOD(B63-$E$28,periods_per_year)=0,$E$27,0)+F63&lt;J62+E63,IF(MOD(B63-$E$28,periods_per_year)=0,$E$27,0),J62+E63-IF(MOD(B63,int)=0,$E$25,0)-F63))))</f>
        <v>0</v>
      </c>
      <c r="H63" s="188"/>
      <c r="I63" s="187">
        <f t="shared" ref="I63:I126" si="4">IF(B63="","",F63-E63+H63+IF(G63="",0,G63))</f>
        <v>168.38</v>
      </c>
      <c r="J63" s="187">
        <f t="shared" ref="J63:J126" si="5">IF(B63="","",J62-I63)</f>
        <v>124831.62</v>
      </c>
      <c r="K63" s="189" t="str">
        <f t="shared" ref="K63:K126" si="6">IF(B63="","",IF(MOD(B63,periods_per_year)=0,B63/periods_per_year,""))</f>
        <v/>
      </c>
      <c r="L63" s="187">
        <f t="shared" ref="L63:L126" si="7">IF(B63="","",$S$16*E63)</f>
        <v>113.9325</v>
      </c>
      <c r="M63" s="187">
        <f>IF(B63="","",SUM($L$63:L63))</f>
        <v>113.9325</v>
      </c>
      <c r="N63" s="190">
        <f>IF(B63="","",I63)</f>
        <v>168.38</v>
      </c>
      <c r="O63" s="191"/>
      <c r="P63" s="192">
        <f t="shared" ref="P63:P74" si="8">IF(B63="","",IF(K63="",0,N63*(1+$E$44)))</f>
        <v>0</v>
      </c>
      <c r="Q63" s="193"/>
      <c r="S63" s="193"/>
      <c r="T63" s="193"/>
      <c r="U63" s="193"/>
      <c r="V63" s="67"/>
    </row>
    <row r="64" spans="2:26" x14ac:dyDescent="0.15">
      <c r="B64" s="194">
        <f t="shared" si="0"/>
        <v>2</v>
      </c>
      <c r="C64" s="185">
        <f t="shared" si="1"/>
        <v>41671</v>
      </c>
      <c r="D64" s="186">
        <f>IF(B64="","",IF(variable,IF(OR(B64=1,B64&lt;$I$16*periods_per_year),start_rate,MIN($I$17,IF(MOD(B64-1,$I$19)=0,MAX($I$18,D63+$I$20),D63))),start_rate))</f>
        <v>4.3749999999999997E-2</v>
      </c>
      <c r="E64" s="187">
        <f t="shared" si="2"/>
        <v>455.12</v>
      </c>
      <c r="F64" s="187">
        <f>IF(B64="","",IF(B64=nper,J63+E64,MIN(J63+E64,IF(D64=D63,F63,IF($E$13="Acc Bi-Weekly",ROUND((-PMT(((1+D64/CP)^(CP/12))-1,(nper-B64+1)*12/26,J63))/2,2),IF($E$13="Acc Weekly",ROUND((-PMT(((1+D64/CP)^(CP/12))-1,(nper-B64+1)*12/52,J63))/4,2),ROUND(-PMT(((1+D64/CP)^(CP/periods_per_year))-1,nper-B64+1,J63),2)))))))</f>
        <v>624.11</v>
      </c>
      <c r="G64" s="187">
        <f t="shared" si="3"/>
        <v>0</v>
      </c>
      <c r="H64" s="188"/>
      <c r="I64" s="187">
        <f t="shared" si="4"/>
        <v>168.99</v>
      </c>
      <c r="J64" s="187">
        <f t="shared" si="5"/>
        <v>124662.62999999999</v>
      </c>
      <c r="K64" s="189" t="str">
        <f t="shared" si="6"/>
        <v/>
      </c>
      <c r="L64" s="187">
        <f t="shared" si="7"/>
        <v>113.78</v>
      </c>
      <c r="M64" s="187">
        <f>IF(B64="","",SUM($L$63:L64))</f>
        <v>227.71250000000001</v>
      </c>
      <c r="N64" s="190">
        <f>IF(B64="","",I64+N63)</f>
        <v>337.37</v>
      </c>
      <c r="O64" s="191"/>
      <c r="P64" s="192">
        <f t="shared" si="8"/>
        <v>0</v>
      </c>
      <c r="Q64" s="193"/>
      <c r="S64" s="193"/>
      <c r="T64" s="193"/>
      <c r="U64" s="193"/>
      <c r="V64" s="67"/>
    </row>
    <row r="65" spans="2:22" x14ac:dyDescent="0.15">
      <c r="B65" s="194">
        <f t="shared" si="0"/>
        <v>3</v>
      </c>
      <c r="C65" s="185">
        <f t="shared" si="1"/>
        <v>41699</v>
      </c>
      <c r="D65" s="186">
        <f>IF(B65="","",IF(variable,IF(OR(B65=1,B65&lt;$I$16*periods_per_year),start_rate,MIN($I$17,IF(MOD(B65-1,$I$19)=0,MAX($I$18,D64+$I$20),D64))),start_rate))</f>
        <v>4.3749999999999997E-2</v>
      </c>
      <c r="E65" s="187">
        <f t="shared" si="2"/>
        <v>454.5</v>
      </c>
      <c r="F65" s="187">
        <f>IF(B65="","",IF(B65=nper,J64+E65,MIN(J64+E65,IF(D65=D64,F64,IF($E$13="Acc Bi-Weekly",ROUND((-PMT(((1+D65/CP)^(CP/12))-1,(nper-B65+1)*12/26,J64))/2,2),IF($E$13="Acc Weekly",ROUND((-PMT(((1+D65/CP)^(CP/12))-1,(nper-B65+1)*12/52,J64))/4,2),ROUND(-PMT(((1+D65/CP)^(CP/periods_per_year))-1,nper-B65+1,J64),2)))))))</f>
        <v>624.11</v>
      </c>
      <c r="G65" s="187">
        <f t="shared" si="3"/>
        <v>0</v>
      </c>
      <c r="H65" s="188"/>
      <c r="I65" s="187">
        <f t="shared" si="4"/>
        <v>169.61</v>
      </c>
      <c r="J65" s="187">
        <f t="shared" si="5"/>
        <v>124493.01999999999</v>
      </c>
      <c r="K65" s="189" t="str">
        <f t="shared" si="6"/>
        <v/>
      </c>
      <c r="L65" s="187">
        <f t="shared" si="7"/>
        <v>113.625</v>
      </c>
      <c r="M65" s="187">
        <f>IF(B65="","",SUM($L$63:L65))</f>
        <v>341.33749999999998</v>
      </c>
      <c r="N65" s="190">
        <f t="shared" ref="N65:N128" si="9">IF(B65="","",I65+N64)</f>
        <v>506.98</v>
      </c>
      <c r="O65" s="191"/>
      <c r="P65" s="192">
        <f t="shared" si="8"/>
        <v>0</v>
      </c>
      <c r="Q65" s="193"/>
      <c r="S65" s="193"/>
      <c r="T65" s="193"/>
      <c r="U65" s="193"/>
      <c r="V65" s="67"/>
    </row>
    <row r="66" spans="2:22" x14ac:dyDescent="0.15">
      <c r="B66" s="194">
        <f t="shared" si="0"/>
        <v>4</v>
      </c>
      <c r="C66" s="185">
        <f t="shared" si="1"/>
        <v>41730</v>
      </c>
      <c r="D66" s="186">
        <f>IF(B66="","",IF(variable,IF(OR(B66=1,B66&lt;$I$16*periods_per_year),start_rate,MIN($I$17,IF(MOD(B66-1,$I$19)=0,MAX($I$18,D65+$I$20),D65))),start_rate))</f>
        <v>4.3749999999999997E-2</v>
      </c>
      <c r="E66" s="187">
        <f t="shared" si="2"/>
        <v>453.88</v>
      </c>
      <c r="F66" s="187">
        <f>IF(B66="","",IF(B66=nper,J65+E66,MIN(J65+E66,IF(D66=D65,F65,IF($E$13="Acc Bi-Weekly",ROUND((-PMT(((1+D66/CP)^(CP/12))-1,(nper-B66+1)*12/26,J65))/2,2),IF($E$13="Acc Weekly",ROUND((-PMT(((1+D66/CP)^(CP/12))-1,(nper-B66+1)*12/52,J65))/4,2),ROUND(-PMT(((1+D66/CP)^(CP/periods_per_year))-1,nper-B66+1,J65),2)))))))</f>
        <v>624.11</v>
      </c>
      <c r="G66" s="187">
        <f t="shared" si="3"/>
        <v>0</v>
      </c>
      <c r="H66" s="188"/>
      <c r="I66" s="187">
        <f t="shared" si="4"/>
        <v>170.23000000000002</v>
      </c>
      <c r="J66" s="187">
        <f t="shared" si="5"/>
        <v>124322.79</v>
      </c>
      <c r="K66" s="189" t="str">
        <f t="shared" si="6"/>
        <v/>
      </c>
      <c r="L66" s="187">
        <f t="shared" si="7"/>
        <v>113.47</v>
      </c>
      <c r="M66" s="187">
        <f>IF(B66="","",SUM($L$63:L66))</f>
        <v>454.8075</v>
      </c>
      <c r="N66" s="190">
        <f t="shared" si="9"/>
        <v>677.21</v>
      </c>
      <c r="O66" s="191"/>
      <c r="P66" s="192">
        <f t="shared" si="8"/>
        <v>0</v>
      </c>
      <c r="Q66" s="193"/>
      <c r="S66" s="193"/>
      <c r="T66" s="193"/>
      <c r="U66" s="193"/>
      <c r="V66" s="67"/>
    </row>
    <row r="67" spans="2:22" x14ac:dyDescent="0.15">
      <c r="B67" s="194">
        <f t="shared" si="0"/>
        <v>5</v>
      </c>
      <c r="C67" s="185">
        <f t="shared" si="1"/>
        <v>41760</v>
      </c>
      <c r="D67" s="186">
        <f>IF(B67="","",IF(variable,IF(OR(B67=1,B67&lt;$I$16*periods_per_year),start_rate,MIN($I$17,IF(MOD(B67-1,$I$19)=0,MAX($I$18,D66+$I$20),D66))),start_rate))</f>
        <v>4.3749999999999997E-2</v>
      </c>
      <c r="E67" s="187">
        <f t="shared" si="2"/>
        <v>453.26</v>
      </c>
      <c r="F67" s="187">
        <f>IF(B67="","",IF(B67=nper,J66+E67,MIN(J66+E67,IF(D67=D66,F66,IF($E$13="Acc Bi-Weekly",ROUND((-PMT(((1+D67/CP)^(CP/12))-1,(nper-B67+1)*12/26,J66))/2,2),IF($E$13="Acc Weekly",ROUND((-PMT(((1+D67/CP)^(CP/12))-1,(nper-B67+1)*12/52,J66))/4,2),ROUND(-PMT(((1+D67/CP)^(CP/periods_per_year))-1,nper-B67+1,J66),2)))))))</f>
        <v>624.11</v>
      </c>
      <c r="G67" s="187">
        <f t="shared" si="3"/>
        <v>0</v>
      </c>
      <c r="H67" s="188"/>
      <c r="I67" s="187">
        <f t="shared" si="4"/>
        <v>170.85000000000002</v>
      </c>
      <c r="J67" s="187">
        <f t="shared" si="5"/>
        <v>124151.93999999999</v>
      </c>
      <c r="K67" s="189" t="str">
        <f t="shared" si="6"/>
        <v/>
      </c>
      <c r="L67" s="187">
        <f t="shared" si="7"/>
        <v>113.315</v>
      </c>
      <c r="M67" s="187">
        <f>IF(B67="","",SUM($L$63:L67))</f>
        <v>568.12249999999995</v>
      </c>
      <c r="N67" s="190">
        <f t="shared" si="9"/>
        <v>848.06000000000006</v>
      </c>
      <c r="O67" s="191"/>
      <c r="P67" s="192">
        <f t="shared" si="8"/>
        <v>0</v>
      </c>
      <c r="Q67" s="193"/>
      <c r="S67" s="193"/>
      <c r="T67" s="193"/>
      <c r="U67" s="193"/>
      <c r="V67" s="67"/>
    </row>
    <row r="68" spans="2:22" x14ac:dyDescent="0.15">
      <c r="B68" s="194">
        <f t="shared" si="0"/>
        <v>6</v>
      </c>
      <c r="C68" s="185">
        <f t="shared" si="1"/>
        <v>41791</v>
      </c>
      <c r="D68" s="186">
        <f>IF(B68="","",IF(variable,IF(OR(B68=1,B68&lt;$I$16*periods_per_year),start_rate,MIN($I$17,IF(MOD(B68-1,$I$19)=0,MAX($I$18,D67+$I$20),D67))),start_rate))</f>
        <v>4.3749999999999997E-2</v>
      </c>
      <c r="E68" s="187">
        <f t="shared" si="2"/>
        <v>452.64</v>
      </c>
      <c r="F68" s="187">
        <f>IF(B68="","",IF(B68=nper,J67+E68,MIN(J67+E68,IF(D68=D67,F67,IF($E$13="Acc Bi-Weekly",ROUND((-PMT(((1+D68/CP)^(CP/12))-1,(nper-B68+1)*12/26,J67))/2,2),IF($E$13="Acc Weekly",ROUND((-PMT(((1+D68/CP)^(CP/12))-1,(nper-B68+1)*12/52,J67))/4,2),ROUND(-PMT(((1+D68/CP)^(CP/periods_per_year))-1,nper-B68+1,J67),2)))))))</f>
        <v>624.11</v>
      </c>
      <c r="G68" s="187">
        <f t="shared" si="3"/>
        <v>0</v>
      </c>
      <c r="H68" s="188"/>
      <c r="I68" s="187">
        <f t="shared" si="4"/>
        <v>171.47000000000003</v>
      </c>
      <c r="J68" s="187">
        <f t="shared" si="5"/>
        <v>123980.46999999999</v>
      </c>
      <c r="K68" s="189" t="str">
        <f t="shared" si="6"/>
        <v/>
      </c>
      <c r="L68" s="187">
        <f t="shared" si="7"/>
        <v>113.16</v>
      </c>
      <c r="M68" s="187">
        <f>IF(B68="","",SUM($L$63:L68))</f>
        <v>681.28249999999991</v>
      </c>
      <c r="N68" s="190">
        <f t="shared" si="9"/>
        <v>1019.5300000000001</v>
      </c>
      <c r="O68" s="191"/>
      <c r="P68" s="192">
        <f t="shared" si="8"/>
        <v>0</v>
      </c>
      <c r="Q68" s="193"/>
      <c r="S68" s="193"/>
      <c r="T68" s="193"/>
      <c r="U68" s="193"/>
      <c r="V68" s="67"/>
    </row>
    <row r="69" spans="2:22" x14ac:dyDescent="0.15">
      <c r="B69" s="194">
        <f t="shared" si="0"/>
        <v>7</v>
      </c>
      <c r="C69" s="185">
        <f t="shared" si="1"/>
        <v>41821</v>
      </c>
      <c r="D69" s="186">
        <f>IF(B69="","",IF(variable,IF(OR(B69=1,B69&lt;$I$16*periods_per_year),start_rate,MIN($I$17,IF(MOD(B69-1,$I$19)=0,MAX($I$18,D68+$I$20),D68))),start_rate))</f>
        <v>4.3749999999999997E-2</v>
      </c>
      <c r="E69" s="187">
        <f t="shared" si="2"/>
        <v>452.01</v>
      </c>
      <c r="F69" s="187">
        <f>IF(B69="","",IF(B69=nper,J68+E69,MIN(J68+E69,IF(D69=D68,F68,IF($E$13="Acc Bi-Weekly",ROUND((-PMT(((1+D69/CP)^(CP/12))-1,(nper-B69+1)*12/26,J68))/2,2),IF($E$13="Acc Weekly",ROUND((-PMT(((1+D69/CP)^(CP/12))-1,(nper-B69+1)*12/52,J68))/4,2),ROUND(-PMT(((1+D69/CP)^(CP/periods_per_year))-1,nper-B69+1,J68),2)))))))</f>
        <v>624.11</v>
      </c>
      <c r="G69" s="187">
        <f t="shared" si="3"/>
        <v>0</v>
      </c>
      <c r="H69" s="188"/>
      <c r="I69" s="187">
        <f t="shared" si="4"/>
        <v>172.10000000000002</v>
      </c>
      <c r="J69" s="187">
        <f t="shared" si="5"/>
        <v>123808.36999999998</v>
      </c>
      <c r="K69" s="189" t="str">
        <f t="shared" si="6"/>
        <v/>
      </c>
      <c r="L69" s="187">
        <f t="shared" si="7"/>
        <v>113.0025</v>
      </c>
      <c r="M69" s="187">
        <f>IF(B69="","",SUM($L$63:L69))</f>
        <v>794.28499999999985</v>
      </c>
      <c r="N69" s="190">
        <f t="shared" si="9"/>
        <v>1191.6300000000001</v>
      </c>
      <c r="O69" s="191"/>
      <c r="P69" s="192">
        <f t="shared" si="8"/>
        <v>0</v>
      </c>
      <c r="Q69" s="193"/>
      <c r="S69" s="193"/>
      <c r="T69" s="193"/>
      <c r="U69" s="193"/>
      <c r="V69" s="67"/>
    </row>
    <row r="70" spans="2:22" x14ac:dyDescent="0.15">
      <c r="B70" s="194">
        <f t="shared" si="0"/>
        <v>8</v>
      </c>
      <c r="C70" s="185">
        <f t="shared" si="1"/>
        <v>41852</v>
      </c>
      <c r="D70" s="186">
        <f>IF(B70="","",IF(variable,IF(OR(B70=1,B70&lt;$I$16*periods_per_year),start_rate,MIN($I$17,IF(MOD(B70-1,$I$19)=0,MAX($I$18,D69+$I$20),D69))),start_rate))</f>
        <v>4.3749999999999997E-2</v>
      </c>
      <c r="E70" s="187">
        <f t="shared" si="2"/>
        <v>451.38</v>
      </c>
      <c r="F70" s="187">
        <f>IF(B70="","",IF(B70=nper,J69+E70,MIN(J69+E70,IF(D70=D69,F69,IF($E$13="Acc Bi-Weekly",ROUND((-PMT(((1+D70/CP)^(CP/12))-1,(nper-B70+1)*12/26,J69))/2,2),IF($E$13="Acc Weekly",ROUND((-PMT(((1+D70/CP)^(CP/12))-1,(nper-B70+1)*12/52,J69))/4,2),ROUND(-PMT(((1+D70/CP)^(CP/periods_per_year))-1,nper-B70+1,J69),2)))))))</f>
        <v>624.11</v>
      </c>
      <c r="G70" s="187">
        <f t="shared" si="3"/>
        <v>0</v>
      </c>
      <c r="H70" s="188"/>
      <c r="I70" s="187">
        <f t="shared" si="4"/>
        <v>172.73000000000002</v>
      </c>
      <c r="J70" s="187">
        <f t="shared" si="5"/>
        <v>123635.63999999998</v>
      </c>
      <c r="K70" s="189" t="str">
        <f t="shared" si="6"/>
        <v/>
      </c>
      <c r="L70" s="187">
        <f t="shared" si="7"/>
        <v>112.845</v>
      </c>
      <c r="M70" s="187">
        <f>IF(B70="","",SUM($L$63:L70))</f>
        <v>907.12999999999988</v>
      </c>
      <c r="N70" s="190">
        <f t="shared" si="9"/>
        <v>1364.3600000000001</v>
      </c>
      <c r="O70" s="191"/>
      <c r="P70" s="192">
        <f t="shared" si="8"/>
        <v>0</v>
      </c>
      <c r="Q70" s="193"/>
      <c r="S70" s="193"/>
      <c r="T70" s="193"/>
      <c r="U70" s="193"/>
      <c r="V70" s="67"/>
    </row>
    <row r="71" spans="2:22" x14ac:dyDescent="0.15">
      <c r="B71" s="194">
        <f t="shared" si="0"/>
        <v>9</v>
      </c>
      <c r="C71" s="185">
        <f t="shared" si="1"/>
        <v>41883</v>
      </c>
      <c r="D71" s="186">
        <f>IF(B71="","",IF(variable,IF(OR(B71=1,B71&lt;$I$16*periods_per_year),start_rate,MIN($I$17,IF(MOD(B71-1,$I$19)=0,MAX($I$18,D70+$I$20),D70))),start_rate))</f>
        <v>4.3749999999999997E-2</v>
      </c>
      <c r="E71" s="187">
        <f t="shared" si="2"/>
        <v>450.75</v>
      </c>
      <c r="F71" s="187">
        <f>IF(B71="","",IF(B71=nper,J70+E71,MIN(J70+E71,IF(D71=D70,F70,IF($E$13="Acc Bi-Weekly",ROUND((-PMT(((1+D71/CP)^(CP/12))-1,(nper-B71+1)*12/26,J70))/2,2),IF($E$13="Acc Weekly",ROUND((-PMT(((1+D71/CP)^(CP/12))-1,(nper-B71+1)*12/52,J70))/4,2),ROUND(-PMT(((1+D71/CP)^(CP/periods_per_year))-1,nper-B71+1,J70),2)))))))</f>
        <v>624.11</v>
      </c>
      <c r="G71" s="187">
        <f t="shared" si="3"/>
        <v>0</v>
      </c>
      <c r="H71" s="188"/>
      <c r="I71" s="187">
        <f t="shared" si="4"/>
        <v>173.36</v>
      </c>
      <c r="J71" s="187">
        <f t="shared" si="5"/>
        <v>123462.27999999998</v>
      </c>
      <c r="K71" s="189" t="str">
        <f t="shared" si="6"/>
        <v/>
      </c>
      <c r="L71" s="187">
        <f t="shared" si="7"/>
        <v>112.6875</v>
      </c>
      <c r="M71" s="187">
        <f>IF(B71="","",SUM($L$63:L71))</f>
        <v>1019.8174999999999</v>
      </c>
      <c r="N71" s="190">
        <f t="shared" si="9"/>
        <v>1537.7200000000003</v>
      </c>
      <c r="O71" s="191"/>
      <c r="P71" s="192">
        <f t="shared" si="8"/>
        <v>0</v>
      </c>
      <c r="Q71" s="193"/>
      <c r="S71" s="193"/>
      <c r="T71" s="193"/>
      <c r="U71" s="193"/>
      <c r="V71" s="67"/>
    </row>
    <row r="72" spans="2:22" x14ac:dyDescent="0.15">
      <c r="B72" s="194">
        <f t="shared" si="0"/>
        <v>10</v>
      </c>
      <c r="C72" s="185">
        <f t="shared" si="1"/>
        <v>41913</v>
      </c>
      <c r="D72" s="186">
        <f>IF(B72="","",IF(variable,IF(OR(B72=1,B72&lt;$I$16*periods_per_year),start_rate,MIN($I$17,IF(MOD(B72-1,$I$19)=0,MAX($I$18,D71+$I$20),D71))),start_rate))</f>
        <v>4.3749999999999997E-2</v>
      </c>
      <c r="E72" s="187">
        <f t="shared" si="2"/>
        <v>450.12</v>
      </c>
      <c r="F72" s="187">
        <f>IF(B72="","",IF(B72=nper,J71+E72,MIN(J71+E72,IF(D72=D71,F71,IF($E$13="Acc Bi-Weekly",ROUND((-PMT(((1+D72/CP)^(CP/12))-1,(nper-B72+1)*12/26,J71))/2,2),IF($E$13="Acc Weekly",ROUND((-PMT(((1+D72/CP)^(CP/12))-1,(nper-B72+1)*12/52,J71))/4,2),ROUND(-PMT(((1+D72/CP)^(CP/periods_per_year))-1,nper-B72+1,J71),2)))))))</f>
        <v>624.11</v>
      </c>
      <c r="G72" s="187">
        <f t="shared" si="3"/>
        <v>0</v>
      </c>
      <c r="H72" s="188"/>
      <c r="I72" s="187">
        <f t="shared" si="4"/>
        <v>173.99</v>
      </c>
      <c r="J72" s="187">
        <f t="shared" si="5"/>
        <v>123288.28999999998</v>
      </c>
      <c r="K72" s="189" t="str">
        <f t="shared" si="6"/>
        <v/>
      </c>
      <c r="L72" s="187">
        <f t="shared" si="7"/>
        <v>112.53</v>
      </c>
      <c r="M72" s="187">
        <f>IF(B72="","",SUM($L$63:L72))</f>
        <v>1132.3474999999999</v>
      </c>
      <c r="N72" s="190">
        <f t="shared" si="9"/>
        <v>1711.7100000000003</v>
      </c>
      <c r="O72" s="191"/>
      <c r="P72" s="192">
        <f t="shared" si="8"/>
        <v>0</v>
      </c>
      <c r="Q72" s="193"/>
      <c r="S72" s="193"/>
      <c r="T72" s="193"/>
      <c r="U72" s="193"/>
      <c r="V72" s="67"/>
    </row>
    <row r="73" spans="2:22" x14ac:dyDescent="0.15">
      <c r="B73" s="194">
        <f t="shared" si="0"/>
        <v>11</v>
      </c>
      <c r="C73" s="185">
        <f t="shared" si="1"/>
        <v>41944</v>
      </c>
      <c r="D73" s="186">
        <f>IF(B73="","",IF(variable,IF(OR(B73=1,B73&lt;$I$16*periods_per_year),start_rate,MIN($I$17,IF(MOD(B73-1,$I$19)=0,MAX($I$18,D72+$I$20),D72))),start_rate))</f>
        <v>4.3749999999999997E-2</v>
      </c>
      <c r="E73" s="187">
        <f t="shared" si="2"/>
        <v>449.49</v>
      </c>
      <c r="F73" s="187">
        <f>IF(B73="","",IF(B73=nper,J72+E73,MIN(J72+E73,IF(D73=D72,F72,IF($E$13="Acc Bi-Weekly",ROUND((-PMT(((1+D73/CP)^(CP/12))-1,(nper-B73+1)*12/26,J72))/2,2),IF($E$13="Acc Weekly",ROUND((-PMT(((1+D73/CP)^(CP/12))-1,(nper-B73+1)*12/52,J72))/4,2),ROUND(-PMT(((1+D73/CP)^(CP/periods_per_year))-1,nper-B73+1,J72),2)))))))</f>
        <v>624.11</v>
      </c>
      <c r="G73" s="187">
        <f t="shared" si="3"/>
        <v>0</v>
      </c>
      <c r="H73" s="188"/>
      <c r="I73" s="187">
        <f t="shared" si="4"/>
        <v>174.62</v>
      </c>
      <c r="J73" s="187">
        <f t="shared" si="5"/>
        <v>123113.66999999998</v>
      </c>
      <c r="K73" s="189" t="str">
        <f t="shared" si="6"/>
        <v/>
      </c>
      <c r="L73" s="187">
        <f t="shared" si="7"/>
        <v>112.3725</v>
      </c>
      <c r="M73" s="187">
        <f>IF(B73="","",SUM($L$63:L73))</f>
        <v>1244.7199999999998</v>
      </c>
      <c r="N73" s="190">
        <f t="shared" si="9"/>
        <v>1886.3300000000004</v>
      </c>
      <c r="O73" s="191"/>
      <c r="P73" s="192">
        <f t="shared" si="8"/>
        <v>0</v>
      </c>
      <c r="Q73" s="193"/>
      <c r="S73" s="193"/>
      <c r="T73" s="193"/>
      <c r="U73" s="193"/>
      <c r="V73" s="67"/>
    </row>
    <row r="74" spans="2:22" x14ac:dyDescent="0.15">
      <c r="B74" s="194">
        <f t="shared" si="0"/>
        <v>12</v>
      </c>
      <c r="C74" s="185">
        <f t="shared" si="1"/>
        <v>41974</v>
      </c>
      <c r="D74" s="186">
        <f>IF(B74="","",IF(variable,IF(OR(B74=1,B74&lt;$I$16*periods_per_year),start_rate,MIN($I$17,IF(MOD(B74-1,$I$19)=0,MAX($I$18,D73+$I$20),D73))),start_rate))</f>
        <v>4.3749999999999997E-2</v>
      </c>
      <c r="E74" s="187">
        <f t="shared" si="2"/>
        <v>448.85</v>
      </c>
      <c r="F74" s="187">
        <f>IF(B74="","",IF(B74=nper,J73+E74,MIN(J73+E74,IF(D74=D73,F73,IF($E$13="Acc Bi-Weekly",ROUND((-PMT(((1+D74/CP)^(CP/12))-1,(nper-B74+1)*12/26,J73))/2,2),IF($E$13="Acc Weekly",ROUND((-PMT(((1+D74/CP)^(CP/12))-1,(nper-B74+1)*12/52,J73))/4,2),ROUND(-PMT(((1+D74/CP)^(CP/periods_per_year))-1,nper-B74+1,J73),2)))))))</f>
        <v>624.11</v>
      </c>
      <c r="G74" s="187">
        <f t="shared" si="3"/>
        <v>0</v>
      </c>
      <c r="H74" s="188"/>
      <c r="I74" s="187">
        <f t="shared" si="4"/>
        <v>175.26</v>
      </c>
      <c r="J74" s="187">
        <f t="shared" si="5"/>
        <v>122938.40999999999</v>
      </c>
      <c r="K74" s="189">
        <f t="shared" si="6"/>
        <v>1</v>
      </c>
      <c r="L74" s="187">
        <f t="shared" si="7"/>
        <v>112.21250000000001</v>
      </c>
      <c r="M74" s="187">
        <f>IF(B74="","",SUM($L$63:L74))</f>
        <v>1356.9324999999999</v>
      </c>
      <c r="N74" s="190">
        <f t="shared" si="9"/>
        <v>2061.59</v>
      </c>
      <c r="O74" s="191"/>
      <c r="P74" s="192">
        <f t="shared" si="8"/>
        <v>2185.2854000000002</v>
      </c>
      <c r="Q74" s="193"/>
      <c r="S74" s="193"/>
      <c r="T74" s="193"/>
      <c r="U74" s="193"/>
      <c r="V74" s="67"/>
    </row>
    <row r="75" spans="2:22" x14ac:dyDescent="0.15">
      <c r="B75" s="194">
        <f t="shared" si="0"/>
        <v>13</v>
      </c>
      <c r="C75" s="185">
        <f t="shared" si="1"/>
        <v>42005</v>
      </c>
      <c r="D75" s="186">
        <f>IF(B75="","",IF(variable,IF(OR(B75=1,B75&lt;$I$16*periods_per_year),start_rate,MIN($I$17,IF(MOD(B75-1,$I$19)=0,MAX($I$18,D74+$I$20),D74))),start_rate))</f>
        <v>4.3749999999999997E-2</v>
      </c>
      <c r="E75" s="187">
        <f t="shared" si="2"/>
        <v>448.21</v>
      </c>
      <c r="F75" s="187">
        <f>IF(B75="","",IF(B75=nper,J74+E75,MIN(J74+E75,IF(D75=D74,F74,IF($E$13="Acc Bi-Weekly",ROUND((-PMT(((1+D75/CP)^(CP/12))-1,(nper-B75+1)*12/26,J74))/2,2),IF($E$13="Acc Weekly",ROUND((-PMT(((1+D75/CP)^(CP/12))-1,(nper-B75+1)*12/52,J74))/4,2),ROUND(-PMT(((1+D75/CP)^(CP/periods_per_year))-1,nper-B75+1,J74),2)))))))</f>
        <v>624.11</v>
      </c>
      <c r="G75" s="187">
        <f t="shared" si="3"/>
        <v>0</v>
      </c>
      <c r="H75" s="188"/>
      <c r="I75" s="187">
        <f t="shared" si="4"/>
        <v>175.90000000000003</v>
      </c>
      <c r="J75" s="187">
        <f t="shared" si="5"/>
        <v>122762.51</v>
      </c>
      <c r="K75" s="189" t="str">
        <f t="shared" si="6"/>
        <v/>
      </c>
      <c r="L75" s="187">
        <f t="shared" si="7"/>
        <v>112.05249999999999</v>
      </c>
      <c r="M75" s="187">
        <f>IF(B75="","",SUM($L$63:L75))</f>
        <v>1468.9849999999999</v>
      </c>
      <c r="N75" s="190">
        <f t="shared" si="9"/>
        <v>2237.4900000000002</v>
      </c>
      <c r="O75" s="191"/>
      <c r="P75" s="192">
        <f t="shared" ref="P75:P138" si="10">IF(B75="","",IF(K75="",0,(N75-N63)*(1+$E$44)+P63*(1+$E$44)))</f>
        <v>0</v>
      </c>
      <c r="Q75" s="193"/>
      <c r="S75" s="193"/>
      <c r="T75" s="193"/>
      <c r="U75" s="193"/>
      <c r="V75" s="67"/>
    </row>
    <row r="76" spans="2:22" x14ac:dyDescent="0.15">
      <c r="B76" s="194">
        <f t="shared" si="0"/>
        <v>14</v>
      </c>
      <c r="C76" s="185">
        <f t="shared" si="1"/>
        <v>42036</v>
      </c>
      <c r="D76" s="186">
        <f>IF(B76="","",IF(variable,IF(OR(B76=1,B76&lt;$I$16*periods_per_year),start_rate,MIN($I$17,IF(MOD(B76-1,$I$19)=0,MAX($I$18,D75+$I$20),D75))),start_rate))</f>
        <v>4.3749999999999997E-2</v>
      </c>
      <c r="E76" s="187">
        <f t="shared" si="2"/>
        <v>447.57</v>
      </c>
      <c r="F76" s="187">
        <f>IF(B76="","",IF(B76=nper,J75+E76,MIN(J75+E76,IF(D76=D75,F75,IF($E$13="Acc Bi-Weekly",ROUND((-PMT(((1+D76/CP)^(CP/12))-1,(nper-B76+1)*12/26,J75))/2,2),IF($E$13="Acc Weekly",ROUND((-PMT(((1+D76/CP)^(CP/12))-1,(nper-B76+1)*12/52,J75))/4,2),ROUND(-PMT(((1+D76/CP)^(CP/periods_per_year))-1,nper-B76+1,J75),2)))))))</f>
        <v>624.11</v>
      </c>
      <c r="G76" s="187">
        <f t="shared" si="3"/>
        <v>0</v>
      </c>
      <c r="H76" s="188"/>
      <c r="I76" s="187">
        <f t="shared" si="4"/>
        <v>176.54000000000002</v>
      </c>
      <c r="J76" s="187">
        <f t="shared" si="5"/>
        <v>122585.97</v>
      </c>
      <c r="K76" s="189" t="str">
        <f t="shared" si="6"/>
        <v/>
      </c>
      <c r="L76" s="187">
        <f t="shared" si="7"/>
        <v>111.8925</v>
      </c>
      <c r="M76" s="187">
        <f>IF(B76="","",SUM($L$63:L76))</f>
        <v>1580.8774999999998</v>
      </c>
      <c r="N76" s="190">
        <f t="shared" si="9"/>
        <v>2414.0300000000002</v>
      </c>
      <c r="O76" s="191"/>
      <c r="P76" s="192">
        <f t="shared" si="10"/>
        <v>0</v>
      </c>
      <c r="Q76" s="193"/>
      <c r="S76" s="193"/>
      <c r="T76" s="193"/>
      <c r="U76" s="193"/>
      <c r="V76" s="67"/>
    </row>
    <row r="77" spans="2:22" x14ac:dyDescent="0.15">
      <c r="B77" s="194">
        <f t="shared" si="0"/>
        <v>15</v>
      </c>
      <c r="C77" s="185">
        <f t="shared" si="1"/>
        <v>42064</v>
      </c>
      <c r="D77" s="186">
        <f>IF(B77="","",IF(variable,IF(OR(B77=1,B77&lt;$I$16*periods_per_year),start_rate,MIN($I$17,IF(MOD(B77-1,$I$19)=0,MAX($I$18,D76+$I$20),D76))),start_rate))</f>
        <v>4.3749999999999997E-2</v>
      </c>
      <c r="E77" s="187">
        <f t="shared" si="2"/>
        <v>446.93</v>
      </c>
      <c r="F77" s="187">
        <f>IF(B77="","",IF(B77=nper,J76+E77,MIN(J76+E77,IF(D77=D76,F76,IF($E$13="Acc Bi-Weekly",ROUND((-PMT(((1+D77/CP)^(CP/12))-1,(nper-B77+1)*12/26,J76))/2,2),IF($E$13="Acc Weekly",ROUND((-PMT(((1+D77/CP)^(CP/12))-1,(nper-B77+1)*12/52,J76))/4,2),ROUND(-PMT(((1+D77/CP)^(CP/periods_per_year))-1,nper-B77+1,J76),2)))))))</f>
        <v>624.11</v>
      </c>
      <c r="G77" s="187">
        <f t="shared" si="3"/>
        <v>0</v>
      </c>
      <c r="H77" s="188"/>
      <c r="I77" s="187">
        <f t="shared" si="4"/>
        <v>177.18</v>
      </c>
      <c r="J77" s="187">
        <f t="shared" si="5"/>
        <v>122408.79000000001</v>
      </c>
      <c r="K77" s="189" t="str">
        <f t="shared" si="6"/>
        <v/>
      </c>
      <c r="L77" s="187">
        <f t="shared" si="7"/>
        <v>111.7325</v>
      </c>
      <c r="M77" s="187">
        <f>IF(B77="","",SUM($L$63:L77))</f>
        <v>1692.61</v>
      </c>
      <c r="N77" s="190">
        <f t="shared" si="9"/>
        <v>2591.21</v>
      </c>
      <c r="O77" s="191"/>
      <c r="P77" s="192">
        <f t="shared" si="10"/>
        <v>0</v>
      </c>
      <c r="Q77" s="193"/>
      <c r="S77" s="193"/>
      <c r="T77" s="193"/>
      <c r="U77" s="193"/>
      <c r="V77" s="67"/>
    </row>
    <row r="78" spans="2:22" x14ac:dyDescent="0.15">
      <c r="B78" s="194">
        <f t="shared" si="0"/>
        <v>16</v>
      </c>
      <c r="C78" s="185">
        <f t="shared" si="1"/>
        <v>42095</v>
      </c>
      <c r="D78" s="186">
        <f>IF(B78="","",IF(variable,IF(OR(B78=1,B78&lt;$I$16*periods_per_year),start_rate,MIN($I$17,IF(MOD(B78-1,$I$19)=0,MAX($I$18,D77+$I$20),D77))),start_rate))</f>
        <v>4.3749999999999997E-2</v>
      </c>
      <c r="E78" s="187">
        <f t="shared" si="2"/>
        <v>446.28</v>
      </c>
      <c r="F78" s="187">
        <f>IF(B78="","",IF(B78=nper,J77+E78,MIN(J77+E78,IF(D78=D77,F77,IF($E$13="Acc Bi-Weekly",ROUND((-PMT(((1+D78/CP)^(CP/12))-1,(nper-B78+1)*12/26,J77))/2,2),IF($E$13="Acc Weekly",ROUND((-PMT(((1+D78/CP)^(CP/12))-1,(nper-B78+1)*12/52,J77))/4,2),ROUND(-PMT(((1+D78/CP)^(CP/periods_per_year))-1,nper-B78+1,J77),2)))))))</f>
        <v>624.11</v>
      </c>
      <c r="G78" s="187">
        <f t="shared" si="3"/>
        <v>0</v>
      </c>
      <c r="H78" s="188"/>
      <c r="I78" s="187">
        <f t="shared" si="4"/>
        <v>177.83000000000004</v>
      </c>
      <c r="J78" s="187">
        <f t="shared" si="5"/>
        <v>122230.96</v>
      </c>
      <c r="K78" s="189" t="str">
        <f t="shared" si="6"/>
        <v/>
      </c>
      <c r="L78" s="187">
        <f t="shared" si="7"/>
        <v>111.57</v>
      </c>
      <c r="M78" s="187">
        <f>IF(B78="","",SUM($L$63:L78))</f>
        <v>1804.1799999999998</v>
      </c>
      <c r="N78" s="190">
        <f t="shared" si="9"/>
        <v>2769.04</v>
      </c>
      <c r="O78" s="191"/>
      <c r="P78" s="192">
        <f t="shared" si="10"/>
        <v>0</v>
      </c>
      <c r="Q78" s="193"/>
      <c r="S78" s="193"/>
      <c r="T78" s="193"/>
      <c r="U78" s="193"/>
      <c r="V78" s="67"/>
    </row>
    <row r="79" spans="2:22" x14ac:dyDescent="0.15">
      <c r="B79" s="194">
        <f t="shared" si="0"/>
        <v>17</v>
      </c>
      <c r="C79" s="185">
        <f t="shared" si="1"/>
        <v>42125</v>
      </c>
      <c r="D79" s="186">
        <f>IF(B79="","",IF(variable,IF(OR(B79=1,B79&lt;$I$16*periods_per_year),start_rate,MIN($I$17,IF(MOD(B79-1,$I$19)=0,MAX($I$18,D78+$I$20),D78))),start_rate))</f>
        <v>4.3749999999999997E-2</v>
      </c>
      <c r="E79" s="187">
        <f t="shared" si="2"/>
        <v>445.63</v>
      </c>
      <c r="F79" s="187">
        <f>IF(B79="","",IF(B79=nper,J78+E79,MIN(J78+E79,IF(D79=D78,F78,IF($E$13="Acc Bi-Weekly",ROUND((-PMT(((1+D79/CP)^(CP/12))-1,(nper-B79+1)*12/26,J78))/2,2),IF($E$13="Acc Weekly",ROUND((-PMT(((1+D79/CP)^(CP/12))-1,(nper-B79+1)*12/52,J78))/4,2),ROUND(-PMT(((1+D79/CP)^(CP/periods_per_year))-1,nper-B79+1,J78),2)))))))</f>
        <v>624.11</v>
      </c>
      <c r="G79" s="187">
        <f t="shared" si="3"/>
        <v>0</v>
      </c>
      <c r="H79" s="188"/>
      <c r="I79" s="187">
        <f t="shared" si="4"/>
        <v>178.48000000000002</v>
      </c>
      <c r="J79" s="187">
        <f t="shared" si="5"/>
        <v>122052.48000000001</v>
      </c>
      <c r="K79" s="189" t="str">
        <f t="shared" si="6"/>
        <v/>
      </c>
      <c r="L79" s="187">
        <f t="shared" si="7"/>
        <v>111.4075</v>
      </c>
      <c r="M79" s="187">
        <f>IF(B79="","",SUM($L$63:L79))</f>
        <v>1915.5874999999999</v>
      </c>
      <c r="N79" s="190">
        <f t="shared" si="9"/>
        <v>2947.52</v>
      </c>
      <c r="O79" s="191"/>
      <c r="P79" s="192">
        <f t="shared" si="10"/>
        <v>0</v>
      </c>
      <c r="Q79" s="193"/>
      <c r="S79" s="193"/>
      <c r="T79" s="193"/>
      <c r="U79" s="193"/>
      <c r="V79" s="67"/>
    </row>
    <row r="80" spans="2:22" x14ac:dyDescent="0.15">
      <c r="B80" s="194">
        <f t="shared" si="0"/>
        <v>18</v>
      </c>
      <c r="C80" s="185">
        <f t="shared" si="1"/>
        <v>42156</v>
      </c>
      <c r="D80" s="186">
        <f>IF(B80="","",IF(variable,IF(OR(B80=1,B80&lt;$I$16*periods_per_year),start_rate,MIN($I$17,IF(MOD(B80-1,$I$19)=0,MAX($I$18,D79+$I$20),D79))),start_rate))</f>
        <v>4.3749999999999997E-2</v>
      </c>
      <c r="E80" s="187">
        <f t="shared" si="2"/>
        <v>444.98</v>
      </c>
      <c r="F80" s="187">
        <f>IF(B80="","",IF(B80=nper,J79+E80,MIN(J79+E80,IF(D80=D79,F79,IF($E$13="Acc Bi-Weekly",ROUND((-PMT(((1+D80/CP)^(CP/12))-1,(nper-B80+1)*12/26,J79))/2,2),IF($E$13="Acc Weekly",ROUND((-PMT(((1+D80/CP)^(CP/12))-1,(nper-B80+1)*12/52,J79))/4,2),ROUND(-PMT(((1+D80/CP)^(CP/periods_per_year))-1,nper-B80+1,J79),2)))))))</f>
        <v>624.11</v>
      </c>
      <c r="G80" s="187">
        <f t="shared" si="3"/>
        <v>0</v>
      </c>
      <c r="H80" s="188"/>
      <c r="I80" s="187">
        <f t="shared" si="4"/>
        <v>179.13</v>
      </c>
      <c r="J80" s="187">
        <f t="shared" si="5"/>
        <v>121873.35</v>
      </c>
      <c r="K80" s="189" t="str">
        <f t="shared" si="6"/>
        <v/>
      </c>
      <c r="L80" s="187">
        <f t="shared" si="7"/>
        <v>111.245</v>
      </c>
      <c r="M80" s="187">
        <f>IF(B80="","",SUM($L$63:L80))</f>
        <v>2026.8325</v>
      </c>
      <c r="N80" s="190">
        <f t="shared" si="9"/>
        <v>3126.65</v>
      </c>
      <c r="O80" s="191"/>
      <c r="P80" s="192">
        <f t="shared" si="10"/>
        <v>0</v>
      </c>
      <c r="Q80" s="193"/>
      <c r="S80" s="193"/>
      <c r="T80" s="193"/>
      <c r="U80" s="193"/>
      <c r="V80" s="67"/>
    </row>
    <row r="81" spans="2:22" x14ac:dyDescent="0.15">
      <c r="B81" s="194">
        <f t="shared" si="0"/>
        <v>19</v>
      </c>
      <c r="C81" s="185">
        <f t="shared" si="1"/>
        <v>42186</v>
      </c>
      <c r="D81" s="186">
        <f>IF(B81="","",IF(variable,IF(OR(B81=1,B81&lt;$I$16*periods_per_year),start_rate,MIN($I$17,IF(MOD(B81-1,$I$19)=0,MAX($I$18,D80+$I$20),D80))),start_rate))</f>
        <v>4.3749999999999997E-2</v>
      </c>
      <c r="E81" s="187">
        <f t="shared" si="2"/>
        <v>444.33</v>
      </c>
      <c r="F81" s="187">
        <f>IF(B81="","",IF(B81=nper,J80+E81,MIN(J80+E81,IF(D81=D80,F80,IF($E$13="Acc Bi-Weekly",ROUND((-PMT(((1+D81/CP)^(CP/12))-1,(nper-B81+1)*12/26,J80))/2,2),IF($E$13="Acc Weekly",ROUND((-PMT(((1+D81/CP)^(CP/12))-1,(nper-B81+1)*12/52,J80))/4,2),ROUND(-PMT(((1+D81/CP)^(CP/periods_per_year))-1,nper-B81+1,J80),2)))))))</f>
        <v>624.11</v>
      </c>
      <c r="G81" s="187">
        <f t="shared" si="3"/>
        <v>0</v>
      </c>
      <c r="H81" s="188"/>
      <c r="I81" s="187">
        <f t="shared" si="4"/>
        <v>179.78000000000003</v>
      </c>
      <c r="J81" s="187">
        <f t="shared" si="5"/>
        <v>121693.57</v>
      </c>
      <c r="K81" s="189" t="str">
        <f t="shared" si="6"/>
        <v/>
      </c>
      <c r="L81" s="187">
        <f t="shared" si="7"/>
        <v>111.0825</v>
      </c>
      <c r="M81" s="187">
        <f>IF(B81="","",SUM($L$63:L81))</f>
        <v>2137.915</v>
      </c>
      <c r="N81" s="190">
        <f t="shared" si="9"/>
        <v>3306.4300000000003</v>
      </c>
      <c r="O81" s="191"/>
      <c r="P81" s="192">
        <f t="shared" si="10"/>
        <v>0</v>
      </c>
      <c r="Q81" s="193"/>
      <c r="S81" s="193"/>
      <c r="T81" s="193"/>
      <c r="U81" s="193"/>
      <c r="V81" s="67"/>
    </row>
    <row r="82" spans="2:22" x14ac:dyDescent="0.15">
      <c r="B82" s="194">
        <f t="shared" si="0"/>
        <v>20</v>
      </c>
      <c r="C82" s="185">
        <f t="shared" si="1"/>
        <v>42217</v>
      </c>
      <c r="D82" s="186">
        <f>IF(B82="","",IF(variable,IF(OR(B82=1,B82&lt;$I$16*periods_per_year),start_rate,MIN($I$17,IF(MOD(B82-1,$I$19)=0,MAX($I$18,D81+$I$20),D81))),start_rate))</f>
        <v>4.3749999999999997E-2</v>
      </c>
      <c r="E82" s="187">
        <f t="shared" si="2"/>
        <v>443.67</v>
      </c>
      <c r="F82" s="187">
        <f>IF(B82="","",IF(B82=nper,J81+E82,MIN(J81+E82,IF(D82=D81,F81,IF($E$13="Acc Bi-Weekly",ROUND((-PMT(((1+D82/CP)^(CP/12))-1,(nper-B82+1)*12/26,J81))/2,2),IF($E$13="Acc Weekly",ROUND((-PMT(((1+D82/CP)^(CP/12))-1,(nper-B82+1)*12/52,J81))/4,2),ROUND(-PMT(((1+D82/CP)^(CP/periods_per_year))-1,nper-B82+1,J81),2)))))))</f>
        <v>624.11</v>
      </c>
      <c r="G82" s="187">
        <f t="shared" si="3"/>
        <v>0</v>
      </c>
      <c r="H82" s="188"/>
      <c r="I82" s="187">
        <f t="shared" si="4"/>
        <v>180.44</v>
      </c>
      <c r="J82" s="187">
        <f t="shared" si="5"/>
        <v>121513.13</v>
      </c>
      <c r="K82" s="189" t="str">
        <f t="shared" si="6"/>
        <v/>
      </c>
      <c r="L82" s="187">
        <f t="shared" si="7"/>
        <v>110.9175</v>
      </c>
      <c r="M82" s="187">
        <f>IF(B82="","",SUM($L$63:L82))</f>
        <v>2248.8325</v>
      </c>
      <c r="N82" s="190">
        <f t="shared" si="9"/>
        <v>3486.8700000000003</v>
      </c>
      <c r="O82" s="191"/>
      <c r="P82" s="192">
        <f t="shared" si="10"/>
        <v>0</v>
      </c>
      <c r="Q82" s="193"/>
      <c r="S82" s="193"/>
      <c r="T82" s="193"/>
      <c r="U82" s="193"/>
      <c r="V82" s="67"/>
    </row>
    <row r="83" spans="2:22" x14ac:dyDescent="0.15">
      <c r="B83" s="194">
        <f t="shared" si="0"/>
        <v>21</v>
      </c>
      <c r="C83" s="185">
        <f t="shared" si="1"/>
        <v>42248</v>
      </c>
      <c r="D83" s="186">
        <f>IF(B83="","",IF(variable,IF(OR(B83=1,B83&lt;$I$16*periods_per_year),start_rate,MIN($I$17,IF(MOD(B83-1,$I$19)=0,MAX($I$18,D82+$I$20),D82))),start_rate))</f>
        <v>4.3749999999999997E-2</v>
      </c>
      <c r="E83" s="187">
        <f t="shared" si="2"/>
        <v>443.02</v>
      </c>
      <c r="F83" s="187">
        <f>IF(B83="","",IF(B83=nper,J82+E83,MIN(J82+E83,IF(D83=D82,F82,IF($E$13="Acc Bi-Weekly",ROUND((-PMT(((1+D83/CP)^(CP/12))-1,(nper-B83+1)*12/26,J82))/2,2),IF($E$13="Acc Weekly",ROUND((-PMT(((1+D83/CP)^(CP/12))-1,(nper-B83+1)*12/52,J82))/4,2),ROUND(-PMT(((1+D83/CP)^(CP/periods_per_year))-1,nper-B83+1,J82),2)))))))</f>
        <v>624.11</v>
      </c>
      <c r="G83" s="187">
        <f t="shared" si="3"/>
        <v>0</v>
      </c>
      <c r="H83" s="188"/>
      <c r="I83" s="187">
        <f t="shared" si="4"/>
        <v>181.09000000000003</v>
      </c>
      <c r="J83" s="187">
        <f t="shared" si="5"/>
        <v>121332.04000000001</v>
      </c>
      <c r="K83" s="189" t="str">
        <f t="shared" si="6"/>
        <v/>
      </c>
      <c r="L83" s="187">
        <f t="shared" si="7"/>
        <v>110.755</v>
      </c>
      <c r="M83" s="187">
        <f>IF(B83="","",SUM($L$63:L83))</f>
        <v>2359.5875000000001</v>
      </c>
      <c r="N83" s="190">
        <f t="shared" si="9"/>
        <v>3667.9600000000005</v>
      </c>
      <c r="O83" s="191"/>
      <c r="P83" s="192">
        <f t="shared" si="10"/>
        <v>0</v>
      </c>
      <c r="Q83" s="193"/>
      <c r="S83" s="193"/>
      <c r="T83" s="193"/>
      <c r="U83" s="193"/>
      <c r="V83" s="67"/>
    </row>
    <row r="84" spans="2:22" x14ac:dyDescent="0.15">
      <c r="B84" s="194">
        <f t="shared" si="0"/>
        <v>22</v>
      </c>
      <c r="C84" s="185">
        <f t="shared" si="1"/>
        <v>42278</v>
      </c>
      <c r="D84" s="186">
        <f>IF(B84="","",IF(variable,IF(OR(B84=1,B84&lt;$I$16*periods_per_year),start_rate,MIN($I$17,IF(MOD(B84-1,$I$19)=0,MAX($I$18,D83+$I$20),D83))),start_rate))</f>
        <v>4.3749999999999997E-2</v>
      </c>
      <c r="E84" s="187">
        <f t="shared" si="2"/>
        <v>442.36</v>
      </c>
      <c r="F84" s="187">
        <f>IF(B84="","",IF(B84=nper,J83+E84,MIN(J83+E84,IF(D84=D83,F83,IF($E$13="Acc Bi-Weekly",ROUND((-PMT(((1+D84/CP)^(CP/12))-1,(nper-B84+1)*12/26,J83))/2,2),IF($E$13="Acc Weekly",ROUND((-PMT(((1+D84/CP)^(CP/12))-1,(nper-B84+1)*12/52,J83))/4,2),ROUND(-PMT(((1+D84/CP)^(CP/periods_per_year))-1,nper-B84+1,J83),2)))))))</f>
        <v>624.11</v>
      </c>
      <c r="G84" s="187">
        <f t="shared" si="3"/>
        <v>0</v>
      </c>
      <c r="H84" s="188"/>
      <c r="I84" s="187">
        <f t="shared" si="4"/>
        <v>181.75</v>
      </c>
      <c r="J84" s="187">
        <f t="shared" si="5"/>
        <v>121150.29000000001</v>
      </c>
      <c r="K84" s="189" t="str">
        <f t="shared" si="6"/>
        <v/>
      </c>
      <c r="L84" s="187">
        <f t="shared" si="7"/>
        <v>110.59</v>
      </c>
      <c r="M84" s="187">
        <f>IF(B84="","",SUM($L$63:L84))</f>
        <v>2470.1775000000002</v>
      </c>
      <c r="N84" s="190">
        <f t="shared" si="9"/>
        <v>3849.7100000000005</v>
      </c>
      <c r="O84" s="191"/>
      <c r="P84" s="192">
        <f t="shared" si="10"/>
        <v>0</v>
      </c>
      <c r="Q84" s="193"/>
      <c r="S84" s="193"/>
      <c r="T84" s="193"/>
      <c r="U84" s="193"/>
      <c r="V84" s="67"/>
    </row>
    <row r="85" spans="2:22" x14ac:dyDescent="0.15">
      <c r="B85" s="194">
        <f t="shared" si="0"/>
        <v>23</v>
      </c>
      <c r="C85" s="185">
        <f t="shared" si="1"/>
        <v>42309</v>
      </c>
      <c r="D85" s="186">
        <f>IF(B85="","",IF(variable,IF(OR(B85=1,B85&lt;$I$16*periods_per_year),start_rate,MIN($I$17,IF(MOD(B85-1,$I$19)=0,MAX($I$18,D84+$I$20),D84))),start_rate))</f>
        <v>4.3749999999999997E-2</v>
      </c>
      <c r="E85" s="187">
        <f t="shared" si="2"/>
        <v>441.69</v>
      </c>
      <c r="F85" s="187">
        <f>IF(B85="","",IF(B85=nper,J84+E85,MIN(J84+E85,IF(D85=D84,F84,IF($E$13="Acc Bi-Weekly",ROUND((-PMT(((1+D85/CP)^(CP/12))-1,(nper-B85+1)*12/26,J84))/2,2),IF($E$13="Acc Weekly",ROUND((-PMT(((1+D85/CP)^(CP/12))-1,(nper-B85+1)*12/52,J84))/4,2),ROUND(-PMT(((1+D85/CP)^(CP/periods_per_year))-1,nper-B85+1,J84),2)))))))</f>
        <v>624.11</v>
      </c>
      <c r="G85" s="187">
        <f t="shared" si="3"/>
        <v>0</v>
      </c>
      <c r="H85" s="188"/>
      <c r="I85" s="187">
        <f t="shared" si="4"/>
        <v>182.42000000000002</v>
      </c>
      <c r="J85" s="187">
        <f t="shared" si="5"/>
        <v>120967.87000000001</v>
      </c>
      <c r="K85" s="189" t="str">
        <f t="shared" si="6"/>
        <v/>
      </c>
      <c r="L85" s="187">
        <f t="shared" si="7"/>
        <v>110.4225</v>
      </c>
      <c r="M85" s="187">
        <f>IF(B85="","",SUM($L$63:L85))</f>
        <v>2580.6000000000004</v>
      </c>
      <c r="N85" s="190">
        <f t="shared" si="9"/>
        <v>4032.1300000000006</v>
      </c>
      <c r="O85" s="191"/>
      <c r="P85" s="192">
        <f t="shared" si="10"/>
        <v>0</v>
      </c>
      <c r="Q85" s="193"/>
      <c r="S85" s="193"/>
      <c r="T85" s="193"/>
      <c r="U85" s="193"/>
      <c r="V85" s="67"/>
    </row>
    <row r="86" spans="2:22" x14ac:dyDescent="0.15">
      <c r="B86" s="194">
        <f t="shared" si="0"/>
        <v>24</v>
      </c>
      <c r="C86" s="185">
        <f t="shared" si="1"/>
        <v>42339</v>
      </c>
      <c r="D86" s="186">
        <f>IF(B86="","",IF(variable,IF(OR(B86=1,B86&lt;$I$16*periods_per_year),start_rate,MIN($I$17,IF(MOD(B86-1,$I$19)=0,MAX($I$18,D85+$I$20),D85))),start_rate))</f>
        <v>4.3749999999999997E-2</v>
      </c>
      <c r="E86" s="187">
        <f t="shared" si="2"/>
        <v>441.03</v>
      </c>
      <c r="F86" s="187">
        <f>IF(B86="","",IF(B86=nper,J85+E86,MIN(J85+E86,IF(D86=D85,F85,IF($E$13="Acc Bi-Weekly",ROUND((-PMT(((1+D86/CP)^(CP/12))-1,(nper-B86+1)*12/26,J85))/2,2),IF($E$13="Acc Weekly",ROUND((-PMT(((1+D86/CP)^(CP/12))-1,(nper-B86+1)*12/52,J85))/4,2),ROUND(-PMT(((1+D86/CP)^(CP/periods_per_year))-1,nper-B86+1,J85),2)))))))</f>
        <v>624.11</v>
      </c>
      <c r="G86" s="187">
        <f t="shared" si="3"/>
        <v>0</v>
      </c>
      <c r="H86" s="188"/>
      <c r="I86" s="187">
        <f t="shared" si="4"/>
        <v>183.08000000000004</v>
      </c>
      <c r="J86" s="187">
        <f t="shared" si="5"/>
        <v>120784.79000000001</v>
      </c>
      <c r="K86" s="189">
        <f t="shared" si="6"/>
        <v>2</v>
      </c>
      <c r="L86" s="187">
        <f t="shared" si="7"/>
        <v>110.25749999999999</v>
      </c>
      <c r="M86" s="187">
        <f>IF(B86="","",SUM($L$63:L86))</f>
        <v>2690.8575000000005</v>
      </c>
      <c r="N86" s="190">
        <f t="shared" si="9"/>
        <v>4215.2100000000009</v>
      </c>
      <c r="O86" s="191"/>
      <c r="P86" s="192">
        <f t="shared" si="10"/>
        <v>4599.2397240000009</v>
      </c>
      <c r="Q86" s="193"/>
      <c r="S86" s="193"/>
      <c r="T86" s="193"/>
      <c r="U86" s="193"/>
      <c r="V86" s="67"/>
    </row>
    <row r="87" spans="2:22" x14ac:dyDescent="0.15">
      <c r="B87" s="194">
        <f t="shared" si="0"/>
        <v>25</v>
      </c>
      <c r="C87" s="185">
        <f t="shared" si="1"/>
        <v>42370</v>
      </c>
      <c r="D87" s="186">
        <f>IF(B87="","",IF(variable,IF(OR(B87=1,B87&lt;$I$16*periods_per_year),start_rate,MIN($I$17,IF(MOD(B87-1,$I$19)=0,MAX($I$18,D86+$I$20),D86))),start_rate))</f>
        <v>4.3749999999999997E-2</v>
      </c>
      <c r="E87" s="187">
        <f t="shared" si="2"/>
        <v>440.36</v>
      </c>
      <c r="F87" s="187">
        <f>IF(B87="","",IF(B87=nper,J86+E87,MIN(J86+E87,IF(D87=D86,F86,IF($E$13="Acc Bi-Weekly",ROUND((-PMT(((1+D87/CP)^(CP/12))-1,(nper-B87+1)*12/26,J86))/2,2),IF($E$13="Acc Weekly",ROUND((-PMT(((1+D87/CP)^(CP/12))-1,(nper-B87+1)*12/52,J86))/4,2),ROUND(-PMT(((1+D87/CP)^(CP/periods_per_year))-1,nper-B87+1,J86),2)))))))</f>
        <v>624.11</v>
      </c>
      <c r="G87" s="187">
        <f t="shared" si="3"/>
        <v>0</v>
      </c>
      <c r="H87" s="188"/>
      <c r="I87" s="187">
        <f t="shared" si="4"/>
        <v>183.75</v>
      </c>
      <c r="J87" s="187">
        <f t="shared" si="5"/>
        <v>120601.04000000001</v>
      </c>
      <c r="K87" s="189" t="str">
        <f t="shared" si="6"/>
        <v/>
      </c>
      <c r="L87" s="187">
        <f t="shared" si="7"/>
        <v>110.09</v>
      </c>
      <c r="M87" s="187">
        <f>IF(B87="","",SUM($L$63:L87))</f>
        <v>2800.9475000000007</v>
      </c>
      <c r="N87" s="190">
        <f t="shared" si="9"/>
        <v>4398.9600000000009</v>
      </c>
      <c r="O87" s="191"/>
      <c r="P87" s="192">
        <f t="shared" si="10"/>
        <v>0</v>
      </c>
      <c r="Q87" s="193"/>
      <c r="S87" s="193"/>
      <c r="T87" s="193"/>
      <c r="U87" s="193"/>
      <c r="V87" s="67"/>
    </row>
    <row r="88" spans="2:22" x14ac:dyDescent="0.15">
      <c r="B88" s="194">
        <f t="shared" si="0"/>
        <v>26</v>
      </c>
      <c r="C88" s="185">
        <f t="shared" si="1"/>
        <v>42401</v>
      </c>
      <c r="D88" s="186">
        <f>IF(B88="","",IF(variable,IF(OR(B88=1,B88&lt;$I$16*periods_per_year),start_rate,MIN($I$17,IF(MOD(B88-1,$I$19)=0,MAX($I$18,D87+$I$20),D87))),start_rate))</f>
        <v>4.3749999999999997E-2</v>
      </c>
      <c r="E88" s="187">
        <f t="shared" si="2"/>
        <v>439.69</v>
      </c>
      <c r="F88" s="187">
        <f>IF(B88="","",IF(B88=nper,J87+E88,MIN(J87+E88,IF(D88=D87,F87,IF($E$13="Acc Bi-Weekly",ROUND((-PMT(((1+D88/CP)^(CP/12))-1,(nper-B88+1)*12/26,J87))/2,2),IF($E$13="Acc Weekly",ROUND((-PMT(((1+D88/CP)^(CP/12))-1,(nper-B88+1)*12/52,J87))/4,2),ROUND(-PMT(((1+D88/CP)^(CP/periods_per_year))-1,nper-B88+1,J87),2)))))))</f>
        <v>624.11</v>
      </c>
      <c r="G88" s="187">
        <f t="shared" si="3"/>
        <v>0</v>
      </c>
      <c r="H88" s="188"/>
      <c r="I88" s="187">
        <f t="shared" si="4"/>
        <v>184.42000000000002</v>
      </c>
      <c r="J88" s="187">
        <f t="shared" si="5"/>
        <v>120416.62000000001</v>
      </c>
      <c r="K88" s="189" t="str">
        <f t="shared" si="6"/>
        <v/>
      </c>
      <c r="L88" s="187">
        <f t="shared" si="7"/>
        <v>109.9225</v>
      </c>
      <c r="M88" s="187">
        <f>IF(B88="","",SUM($L$63:L88))</f>
        <v>2910.8700000000008</v>
      </c>
      <c r="N88" s="190">
        <f t="shared" si="9"/>
        <v>4583.380000000001</v>
      </c>
      <c r="O88" s="191"/>
      <c r="P88" s="192">
        <f t="shared" si="10"/>
        <v>0</v>
      </c>
      <c r="Q88" s="193"/>
      <c r="S88" s="193"/>
      <c r="T88" s="193"/>
      <c r="U88" s="193"/>
      <c r="V88" s="67"/>
    </row>
    <row r="89" spans="2:22" x14ac:dyDescent="0.15">
      <c r="B89" s="194">
        <f t="shared" si="0"/>
        <v>27</v>
      </c>
      <c r="C89" s="185">
        <f t="shared" si="1"/>
        <v>42430</v>
      </c>
      <c r="D89" s="186">
        <f>IF(B89="","",IF(variable,IF(OR(B89=1,B89&lt;$I$16*periods_per_year),start_rate,MIN($I$17,IF(MOD(B89-1,$I$19)=0,MAX($I$18,D88+$I$20),D88))),start_rate))</f>
        <v>4.3749999999999997E-2</v>
      </c>
      <c r="E89" s="187">
        <f t="shared" si="2"/>
        <v>439.02</v>
      </c>
      <c r="F89" s="187">
        <f>IF(B89="","",IF(B89=nper,J88+E89,MIN(J88+E89,IF(D89=D88,F88,IF($E$13="Acc Bi-Weekly",ROUND((-PMT(((1+D89/CP)^(CP/12))-1,(nper-B89+1)*12/26,J88))/2,2),IF($E$13="Acc Weekly",ROUND((-PMT(((1+D89/CP)^(CP/12))-1,(nper-B89+1)*12/52,J88))/4,2),ROUND(-PMT(((1+D89/CP)^(CP/periods_per_year))-1,nper-B89+1,J88),2)))))))</f>
        <v>624.11</v>
      </c>
      <c r="G89" s="187">
        <f t="shared" si="3"/>
        <v>0</v>
      </c>
      <c r="H89" s="188"/>
      <c r="I89" s="187">
        <f t="shared" si="4"/>
        <v>185.09000000000003</v>
      </c>
      <c r="J89" s="187">
        <f t="shared" si="5"/>
        <v>120231.53000000001</v>
      </c>
      <c r="K89" s="189" t="str">
        <f t="shared" si="6"/>
        <v/>
      </c>
      <c r="L89" s="187">
        <f t="shared" si="7"/>
        <v>109.755</v>
      </c>
      <c r="M89" s="187">
        <f>IF(B89="","",SUM($L$63:L89))</f>
        <v>3020.6250000000009</v>
      </c>
      <c r="N89" s="190">
        <f t="shared" si="9"/>
        <v>4768.4700000000012</v>
      </c>
      <c r="O89" s="191"/>
      <c r="P89" s="192">
        <f t="shared" si="10"/>
        <v>0</v>
      </c>
      <c r="Q89" s="193"/>
      <c r="S89" s="193"/>
      <c r="T89" s="193"/>
      <c r="U89" s="193"/>
      <c r="V89" s="67"/>
    </row>
    <row r="90" spans="2:22" x14ac:dyDescent="0.15">
      <c r="B90" s="194">
        <f t="shared" si="0"/>
        <v>28</v>
      </c>
      <c r="C90" s="185">
        <f t="shared" si="1"/>
        <v>42461</v>
      </c>
      <c r="D90" s="186">
        <f>IF(B90="","",IF(variable,IF(OR(B90=1,B90&lt;$I$16*periods_per_year),start_rate,MIN($I$17,IF(MOD(B90-1,$I$19)=0,MAX($I$18,D89+$I$20),D89))),start_rate))</f>
        <v>4.3749999999999997E-2</v>
      </c>
      <c r="E90" s="187">
        <f t="shared" si="2"/>
        <v>438.34</v>
      </c>
      <c r="F90" s="187">
        <f>IF(B90="","",IF(B90=nper,J89+E90,MIN(J89+E90,IF(D90=D89,F89,IF($E$13="Acc Bi-Weekly",ROUND((-PMT(((1+D90/CP)^(CP/12))-1,(nper-B90+1)*12/26,J89))/2,2),IF($E$13="Acc Weekly",ROUND((-PMT(((1+D90/CP)^(CP/12))-1,(nper-B90+1)*12/52,J89))/4,2),ROUND(-PMT(((1+D90/CP)^(CP/periods_per_year))-1,nper-B90+1,J89),2)))))))</f>
        <v>624.11</v>
      </c>
      <c r="G90" s="187">
        <f t="shared" si="3"/>
        <v>0</v>
      </c>
      <c r="H90" s="188"/>
      <c r="I90" s="187">
        <f t="shared" si="4"/>
        <v>185.77000000000004</v>
      </c>
      <c r="J90" s="187">
        <f t="shared" si="5"/>
        <v>120045.76000000001</v>
      </c>
      <c r="K90" s="189" t="str">
        <f t="shared" si="6"/>
        <v/>
      </c>
      <c r="L90" s="187">
        <f t="shared" si="7"/>
        <v>109.58499999999999</v>
      </c>
      <c r="M90" s="187">
        <f>IF(B90="","",SUM($L$63:L90))</f>
        <v>3130.2100000000009</v>
      </c>
      <c r="N90" s="190">
        <f t="shared" si="9"/>
        <v>4954.2400000000016</v>
      </c>
      <c r="O90" s="191"/>
      <c r="P90" s="192">
        <f t="shared" si="10"/>
        <v>0</v>
      </c>
      <c r="Q90" s="193"/>
      <c r="S90" s="193"/>
      <c r="T90" s="193"/>
      <c r="U90" s="193"/>
      <c r="V90" s="67"/>
    </row>
    <row r="91" spans="2:22" x14ac:dyDescent="0.15">
      <c r="B91" s="194">
        <f t="shared" si="0"/>
        <v>29</v>
      </c>
      <c r="C91" s="185">
        <f t="shared" si="1"/>
        <v>42491</v>
      </c>
      <c r="D91" s="186">
        <f>IF(B91="","",IF(variable,IF(OR(B91=1,B91&lt;$I$16*periods_per_year),start_rate,MIN($I$17,IF(MOD(B91-1,$I$19)=0,MAX($I$18,D90+$I$20),D90))),start_rate))</f>
        <v>4.3749999999999997E-2</v>
      </c>
      <c r="E91" s="187">
        <f t="shared" si="2"/>
        <v>437.67</v>
      </c>
      <c r="F91" s="187">
        <f>IF(B91="","",IF(B91=nper,J90+E91,MIN(J90+E91,IF(D91=D90,F90,IF($E$13="Acc Bi-Weekly",ROUND((-PMT(((1+D91/CP)^(CP/12))-1,(nper-B91+1)*12/26,J90))/2,2),IF($E$13="Acc Weekly",ROUND((-PMT(((1+D91/CP)^(CP/12))-1,(nper-B91+1)*12/52,J90))/4,2),ROUND(-PMT(((1+D91/CP)^(CP/periods_per_year))-1,nper-B91+1,J90),2)))))))</f>
        <v>624.11</v>
      </c>
      <c r="G91" s="187">
        <f t="shared" si="3"/>
        <v>0</v>
      </c>
      <c r="H91" s="188"/>
      <c r="I91" s="187">
        <f t="shared" si="4"/>
        <v>186.44</v>
      </c>
      <c r="J91" s="187">
        <f t="shared" si="5"/>
        <v>119859.32</v>
      </c>
      <c r="K91" s="189" t="str">
        <f t="shared" si="6"/>
        <v/>
      </c>
      <c r="L91" s="187">
        <f t="shared" si="7"/>
        <v>109.4175</v>
      </c>
      <c r="M91" s="187">
        <f>IF(B91="","",SUM($L$63:L91))</f>
        <v>3239.627500000001</v>
      </c>
      <c r="N91" s="190">
        <f t="shared" si="9"/>
        <v>5140.6800000000012</v>
      </c>
      <c r="O91" s="191"/>
      <c r="P91" s="192">
        <f t="shared" si="10"/>
        <v>0</v>
      </c>
      <c r="Q91" s="193"/>
      <c r="S91" s="193"/>
      <c r="T91" s="193"/>
      <c r="U91" s="193"/>
      <c r="V91" s="67"/>
    </row>
    <row r="92" spans="2:22" x14ac:dyDescent="0.15">
      <c r="B92" s="194">
        <f t="shared" si="0"/>
        <v>30</v>
      </c>
      <c r="C92" s="185">
        <f t="shared" si="1"/>
        <v>42522</v>
      </c>
      <c r="D92" s="186">
        <f>IF(B92="","",IF(variable,IF(OR(B92=1,B92&lt;$I$16*periods_per_year),start_rate,MIN($I$17,IF(MOD(B92-1,$I$19)=0,MAX($I$18,D91+$I$20),D91))),start_rate))</f>
        <v>4.3749999999999997E-2</v>
      </c>
      <c r="E92" s="187">
        <f t="shared" si="2"/>
        <v>436.99</v>
      </c>
      <c r="F92" s="187">
        <f>IF(B92="","",IF(B92=nper,J91+E92,MIN(J91+E92,IF(D92=D91,F91,IF($E$13="Acc Bi-Weekly",ROUND((-PMT(((1+D92/CP)^(CP/12))-1,(nper-B92+1)*12/26,J91))/2,2),IF($E$13="Acc Weekly",ROUND((-PMT(((1+D92/CP)^(CP/12))-1,(nper-B92+1)*12/52,J91))/4,2),ROUND(-PMT(((1+D92/CP)^(CP/periods_per_year))-1,nper-B92+1,J91),2)))))))</f>
        <v>624.11</v>
      </c>
      <c r="G92" s="187">
        <f t="shared" si="3"/>
        <v>0</v>
      </c>
      <c r="H92" s="188"/>
      <c r="I92" s="187">
        <f t="shared" si="4"/>
        <v>187.12</v>
      </c>
      <c r="J92" s="187">
        <f t="shared" si="5"/>
        <v>119672.20000000001</v>
      </c>
      <c r="K92" s="189" t="str">
        <f t="shared" si="6"/>
        <v/>
      </c>
      <c r="L92" s="187">
        <f t="shared" si="7"/>
        <v>109.2475</v>
      </c>
      <c r="M92" s="187">
        <f>IF(B92="","",SUM($L$63:L92))</f>
        <v>3348.8750000000009</v>
      </c>
      <c r="N92" s="190">
        <f t="shared" si="9"/>
        <v>5327.8000000000011</v>
      </c>
      <c r="O92" s="191"/>
      <c r="P92" s="192">
        <f t="shared" si="10"/>
        <v>0</v>
      </c>
      <c r="Q92" s="193"/>
      <c r="S92" s="193"/>
      <c r="T92" s="193"/>
      <c r="U92" s="193"/>
      <c r="V92" s="67"/>
    </row>
    <row r="93" spans="2:22" x14ac:dyDescent="0.15">
      <c r="B93" s="194">
        <f t="shared" si="0"/>
        <v>31</v>
      </c>
      <c r="C93" s="185">
        <f t="shared" si="1"/>
        <v>42552</v>
      </c>
      <c r="D93" s="186">
        <f>IF(B93="","",IF(variable,IF(OR(B93=1,B93&lt;$I$16*periods_per_year),start_rate,MIN($I$17,IF(MOD(B93-1,$I$19)=0,MAX($I$18,D92+$I$20),D92))),start_rate))</f>
        <v>4.3749999999999997E-2</v>
      </c>
      <c r="E93" s="187">
        <f t="shared" si="2"/>
        <v>436.3</v>
      </c>
      <c r="F93" s="187">
        <f>IF(B93="","",IF(B93=nper,J92+E93,MIN(J92+E93,IF(D93=D92,F92,IF($E$13="Acc Bi-Weekly",ROUND((-PMT(((1+D93/CP)^(CP/12))-1,(nper-B93+1)*12/26,J92))/2,2),IF($E$13="Acc Weekly",ROUND((-PMT(((1+D93/CP)^(CP/12))-1,(nper-B93+1)*12/52,J92))/4,2),ROUND(-PMT(((1+D93/CP)^(CP/periods_per_year))-1,nper-B93+1,J92),2)))))))</f>
        <v>624.11</v>
      </c>
      <c r="G93" s="187">
        <f t="shared" si="3"/>
        <v>0</v>
      </c>
      <c r="H93" s="188"/>
      <c r="I93" s="187">
        <f t="shared" si="4"/>
        <v>187.81</v>
      </c>
      <c r="J93" s="187">
        <f t="shared" si="5"/>
        <v>119484.39000000001</v>
      </c>
      <c r="K93" s="189" t="str">
        <f t="shared" si="6"/>
        <v/>
      </c>
      <c r="L93" s="187">
        <f t="shared" si="7"/>
        <v>109.075</v>
      </c>
      <c r="M93" s="187">
        <f>IF(B93="","",SUM($L$63:L93))</f>
        <v>3457.9500000000007</v>
      </c>
      <c r="N93" s="190">
        <f t="shared" si="9"/>
        <v>5515.6100000000015</v>
      </c>
      <c r="O93" s="191"/>
      <c r="P93" s="192">
        <f t="shared" si="10"/>
        <v>0</v>
      </c>
      <c r="Q93" s="193"/>
      <c r="S93" s="193"/>
      <c r="T93" s="193"/>
      <c r="U93" s="193"/>
      <c r="V93" s="67"/>
    </row>
    <row r="94" spans="2:22" x14ac:dyDescent="0.15">
      <c r="B94" s="194">
        <f t="shared" si="0"/>
        <v>32</v>
      </c>
      <c r="C94" s="185">
        <f t="shared" si="1"/>
        <v>42583</v>
      </c>
      <c r="D94" s="186">
        <f>IF(B94="","",IF(variable,IF(OR(B94=1,B94&lt;$I$16*periods_per_year),start_rate,MIN($I$17,IF(MOD(B94-1,$I$19)=0,MAX($I$18,D93+$I$20),D93))),start_rate))</f>
        <v>4.3749999999999997E-2</v>
      </c>
      <c r="E94" s="187">
        <f t="shared" si="2"/>
        <v>435.62</v>
      </c>
      <c r="F94" s="187">
        <f>IF(B94="","",IF(B94=nper,J93+E94,MIN(J93+E94,IF(D94=D93,F93,IF($E$13="Acc Bi-Weekly",ROUND((-PMT(((1+D94/CP)^(CP/12))-1,(nper-B94+1)*12/26,J93))/2,2),IF($E$13="Acc Weekly",ROUND((-PMT(((1+D94/CP)^(CP/12))-1,(nper-B94+1)*12/52,J93))/4,2),ROUND(-PMT(((1+D94/CP)^(CP/periods_per_year))-1,nper-B94+1,J93),2)))))))</f>
        <v>624.11</v>
      </c>
      <c r="G94" s="187">
        <f t="shared" si="3"/>
        <v>0</v>
      </c>
      <c r="H94" s="188"/>
      <c r="I94" s="187">
        <f t="shared" si="4"/>
        <v>188.49</v>
      </c>
      <c r="J94" s="187">
        <f t="shared" si="5"/>
        <v>119295.90000000001</v>
      </c>
      <c r="K94" s="189" t="str">
        <f t="shared" si="6"/>
        <v/>
      </c>
      <c r="L94" s="187">
        <f t="shared" si="7"/>
        <v>108.905</v>
      </c>
      <c r="M94" s="187">
        <f>IF(B94="","",SUM($L$63:L94))</f>
        <v>3566.8550000000009</v>
      </c>
      <c r="N94" s="190">
        <f t="shared" si="9"/>
        <v>5704.1000000000013</v>
      </c>
      <c r="O94" s="191"/>
      <c r="P94" s="192">
        <f t="shared" si="10"/>
        <v>0</v>
      </c>
      <c r="Q94" s="193"/>
      <c r="S94" s="193"/>
      <c r="T94" s="193"/>
      <c r="U94" s="193"/>
      <c r="V94" s="67"/>
    </row>
    <row r="95" spans="2:22" x14ac:dyDescent="0.15">
      <c r="B95" s="194">
        <f t="shared" si="0"/>
        <v>33</v>
      </c>
      <c r="C95" s="185">
        <f t="shared" si="1"/>
        <v>42614</v>
      </c>
      <c r="D95" s="186">
        <f>IF(B95="","",IF(variable,IF(OR(B95=1,B95&lt;$I$16*periods_per_year),start_rate,MIN($I$17,IF(MOD(B95-1,$I$19)=0,MAX($I$18,D94+$I$20),D94))),start_rate))</f>
        <v>4.3749999999999997E-2</v>
      </c>
      <c r="E95" s="187">
        <f t="shared" si="2"/>
        <v>434.93</v>
      </c>
      <c r="F95" s="187">
        <f>IF(B95="","",IF(B95=nper,J94+E95,MIN(J94+E95,IF(D95=D94,F94,IF($E$13="Acc Bi-Weekly",ROUND((-PMT(((1+D95/CP)^(CP/12))-1,(nper-B95+1)*12/26,J94))/2,2),IF($E$13="Acc Weekly",ROUND((-PMT(((1+D95/CP)^(CP/12))-1,(nper-B95+1)*12/52,J94))/4,2),ROUND(-PMT(((1+D95/CP)^(CP/periods_per_year))-1,nper-B95+1,J94),2)))))))</f>
        <v>624.11</v>
      </c>
      <c r="G95" s="187">
        <f t="shared" si="3"/>
        <v>0</v>
      </c>
      <c r="H95" s="188"/>
      <c r="I95" s="187">
        <f t="shared" si="4"/>
        <v>189.18</v>
      </c>
      <c r="J95" s="187">
        <f t="shared" si="5"/>
        <v>119106.72000000002</v>
      </c>
      <c r="K95" s="189" t="str">
        <f t="shared" si="6"/>
        <v/>
      </c>
      <c r="L95" s="187">
        <f t="shared" si="7"/>
        <v>108.7325</v>
      </c>
      <c r="M95" s="187">
        <f>IF(B95="","",SUM($L$63:L95))</f>
        <v>3675.587500000001</v>
      </c>
      <c r="N95" s="190">
        <f t="shared" si="9"/>
        <v>5893.2800000000016</v>
      </c>
      <c r="O95" s="191"/>
      <c r="P95" s="192">
        <f t="shared" si="10"/>
        <v>0</v>
      </c>
      <c r="Q95" s="193"/>
      <c r="S95" s="193"/>
      <c r="T95" s="193"/>
      <c r="U95" s="193"/>
      <c r="V95" s="67"/>
    </row>
    <row r="96" spans="2:22" x14ac:dyDescent="0.15">
      <c r="B96" s="194">
        <f t="shared" si="0"/>
        <v>34</v>
      </c>
      <c r="C96" s="185">
        <f t="shared" si="1"/>
        <v>42644</v>
      </c>
      <c r="D96" s="186">
        <f>IF(B96="","",IF(variable,IF(OR(B96=1,B96&lt;$I$16*periods_per_year),start_rate,MIN($I$17,IF(MOD(B96-1,$I$19)=0,MAX($I$18,D95+$I$20),D95))),start_rate))</f>
        <v>4.3749999999999997E-2</v>
      </c>
      <c r="E96" s="187">
        <f t="shared" si="2"/>
        <v>434.24</v>
      </c>
      <c r="F96" s="187">
        <f>IF(B96="","",IF(B96=nper,J95+E96,MIN(J95+E96,IF(D96=D95,F95,IF($E$13="Acc Bi-Weekly",ROUND((-PMT(((1+D96/CP)^(CP/12))-1,(nper-B96+1)*12/26,J95))/2,2),IF($E$13="Acc Weekly",ROUND((-PMT(((1+D96/CP)^(CP/12))-1,(nper-B96+1)*12/52,J95))/4,2),ROUND(-PMT(((1+D96/CP)^(CP/periods_per_year))-1,nper-B96+1,J95),2)))))))</f>
        <v>624.11</v>
      </c>
      <c r="G96" s="187">
        <f t="shared" si="3"/>
        <v>0</v>
      </c>
      <c r="H96" s="188"/>
      <c r="I96" s="187">
        <f t="shared" si="4"/>
        <v>189.87</v>
      </c>
      <c r="J96" s="187">
        <f t="shared" si="5"/>
        <v>118916.85000000002</v>
      </c>
      <c r="K96" s="189" t="str">
        <f t="shared" si="6"/>
        <v/>
      </c>
      <c r="L96" s="187">
        <f t="shared" si="7"/>
        <v>108.56</v>
      </c>
      <c r="M96" s="187">
        <f>IF(B96="","",SUM($L$63:L96))</f>
        <v>3784.1475000000009</v>
      </c>
      <c r="N96" s="190">
        <f t="shared" si="9"/>
        <v>6083.1500000000015</v>
      </c>
      <c r="O96" s="191"/>
      <c r="P96" s="192">
        <f t="shared" si="10"/>
        <v>0</v>
      </c>
      <c r="Q96" s="193"/>
      <c r="S96" s="193"/>
      <c r="T96" s="193"/>
      <c r="U96" s="193"/>
      <c r="V96" s="67"/>
    </row>
    <row r="97" spans="2:23" x14ac:dyDescent="0.15">
      <c r="B97" s="194">
        <f t="shared" si="0"/>
        <v>35</v>
      </c>
      <c r="C97" s="185">
        <f t="shared" si="1"/>
        <v>42675</v>
      </c>
      <c r="D97" s="186">
        <f>IF(B97="","",IF(variable,IF(OR(B97=1,B97&lt;$I$16*periods_per_year),start_rate,MIN($I$17,IF(MOD(B97-1,$I$19)=0,MAX($I$18,D96+$I$20),D96))),start_rate))</f>
        <v>4.3749999999999997E-2</v>
      </c>
      <c r="E97" s="187">
        <f t="shared" si="2"/>
        <v>433.55</v>
      </c>
      <c r="F97" s="187">
        <f>IF(B97="","",IF(B97=nper,J96+E97,MIN(J96+E97,IF(D97=D96,F96,IF($E$13="Acc Bi-Weekly",ROUND((-PMT(((1+D97/CP)^(CP/12))-1,(nper-B97+1)*12/26,J96))/2,2),IF($E$13="Acc Weekly",ROUND((-PMT(((1+D97/CP)^(CP/12))-1,(nper-B97+1)*12/52,J96))/4,2),ROUND(-PMT(((1+D97/CP)^(CP/periods_per_year))-1,nper-B97+1,J96),2)))))))</f>
        <v>624.11</v>
      </c>
      <c r="G97" s="187">
        <f t="shared" si="3"/>
        <v>0</v>
      </c>
      <c r="H97" s="188"/>
      <c r="I97" s="187">
        <f t="shared" si="4"/>
        <v>190.56</v>
      </c>
      <c r="J97" s="187">
        <f t="shared" si="5"/>
        <v>118726.29000000002</v>
      </c>
      <c r="K97" s="189" t="str">
        <f t="shared" si="6"/>
        <v/>
      </c>
      <c r="L97" s="187">
        <f t="shared" si="7"/>
        <v>108.3875</v>
      </c>
      <c r="M97" s="187">
        <f>IF(B97="","",SUM($L$63:L97))</f>
        <v>3892.5350000000008</v>
      </c>
      <c r="N97" s="190">
        <f t="shared" si="9"/>
        <v>6273.7100000000019</v>
      </c>
      <c r="O97" s="191"/>
      <c r="P97" s="192">
        <f t="shared" si="10"/>
        <v>0</v>
      </c>
      <c r="Q97" s="193"/>
      <c r="S97" s="193"/>
      <c r="T97" s="193"/>
      <c r="U97" s="193"/>
      <c r="V97" s="67"/>
    </row>
    <row r="98" spans="2:23" x14ac:dyDescent="0.15">
      <c r="B98" s="194">
        <f t="shared" si="0"/>
        <v>36</v>
      </c>
      <c r="C98" s="185">
        <f t="shared" si="1"/>
        <v>42705</v>
      </c>
      <c r="D98" s="186">
        <f>IF(B98="","",IF(variable,IF(OR(B98=1,B98&lt;$I$16*periods_per_year),start_rate,MIN($I$17,IF(MOD(B98-1,$I$19)=0,MAX($I$18,D97+$I$20),D97))),start_rate))</f>
        <v>4.3749999999999997E-2</v>
      </c>
      <c r="E98" s="187">
        <f t="shared" si="2"/>
        <v>432.86</v>
      </c>
      <c r="F98" s="187">
        <f>IF(B98="","",IF(B98=nper,J97+E98,MIN(J97+E98,IF(D98=D97,F97,IF($E$13="Acc Bi-Weekly",ROUND((-PMT(((1+D98/CP)^(CP/12))-1,(nper-B98+1)*12/26,J97))/2,2),IF($E$13="Acc Weekly",ROUND((-PMT(((1+D98/CP)^(CP/12))-1,(nper-B98+1)*12/52,J97))/4,2),ROUND(-PMT(((1+D98/CP)^(CP/periods_per_year))-1,nper-B98+1,J97),2)))))))</f>
        <v>624.11</v>
      </c>
      <c r="G98" s="187">
        <f t="shared" si="3"/>
        <v>0</v>
      </c>
      <c r="H98" s="188"/>
      <c r="I98" s="187">
        <f t="shared" si="4"/>
        <v>191.25</v>
      </c>
      <c r="J98" s="187">
        <f t="shared" si="5"/>
        <v>118535.04000000002</v>
      </c>
      <c r="K98" s="189">
        <f t="shared" si="6"/>
        <v>3</v>
      </c>
      <c r="L98" s="187">
        <f t="shared" si="7"/>
        <v>108.215</v>
      </c>
      <c r="M98" s="187">
        <f>IF(B98="","",SUM($L$63:L98))</f>
        <v>4000.7500000000009</v>
      </c>
      <c r="N98" s="190">
        <f t="shared" si="9"/>
        <v>6464.9600000000019</v>
      </c>
      <c r="O98" s="191"/>
      <c r="P98" s="192">
        <f t="shared" si="10"/>
        <v>7259.9291074400026</v>
      </c>
      <c r="Q98" s="193"/>
      <c r="S98" s="193"/>
      <c r="T98" s="193"/>
      <c r="U98" s="193"/>
      <c r="V98" s="67"/>
      <c r="W98" s="195">
        <f>T98-T86</f>
        <v>0</v>
      </c>
    </row>
    <row r="99" spans="2:23" x14ac:dyDescent="0.15">
      <c r="B99" s="194">
        <f t="shared" si="0"/>
        <v>37</v>
      </c>
      <c r="C99" s="185">
        <f t="shared" si="1"/>
        <v>42736</v>
      </c>
      <c r="D99" s="186">
        <f>IF(B99="","",IF(variable,IF(OR(B99=1,B99&lt;$I$16*periods_per_year),start_rate,MIN($I$17,IF(MOD(B99-1,$I$19)=0,MAX($I$18,D98+$I$20),D98))),start_rate))</f>
        <v>4.3749999999999997E-2</v>
      </c>
      <c r="E99" s="187">
        <f t="shared" si="2"/>
        <v>432.16</v>
      </c>
      <c r="F99" s="187">
        <f>IF(B99="","",IF(B99=nper,J98+E99,MIN(J98+E99,IF(D99=D98,F98,IF($E$13="Acc Bi-Weekly",ROUND((-PMT(((1+D99/CP)^(CP/12))-1,(nper-B99+1)*12/26,J98))/2,2),IF($E$13="Acc Weekly",ROUND((-PMT(((1+D99/CP)^(CP/12))-1,(nper-B99+1)*12/52,J98))/4,2),ROUND(-PMT(((1+D99/CP)^(CP/periods_per_year))-1,nper-B99+1,J98),2)))))))</f>
        <v>624.11</v>
      </c>
      <c r="G99" s="187">
        <f t="shared" si="3"/>
        <v>0</v>
      </c>
      <c r="H99" s="188"/>
      <c r="I99" s="187">
        <f t="shared" si="4"/>
        <v>191.95</v>
      </c>
      <c r="J99" s="187">
        <f t="shared" si="5"/>
        <v>118343.09000000003</v>
      </c>
      <c r="K99" s="189" t="str">
        <f t="shared" si="6"/>
        <v/>
      </c>
      <c r="L99" s="187">
        <f t="shared" si="7"/>
        <v>108.04</v>
      </c>
      <c r="M99" s="187">
        <f>IF(B99="","",SUM($L$63:L99))</f>
        <v>4108.7900000000009</v>
      </c>
      <c r="N99" s="190">
        <f t="shared" si="9"/>
        <v>6656.9100000000017</v>
      </c>
      <c r="O99" s="191"/>
      <c r="P99" s="192">
        <f t="shared" si="10"/>
        <v>0</v>
      </c>
      <c r="Q99" s="193"/>
      <c r="S99" s="193"/>
      <c r="T99" s="193"/>
      <c r="U99" s="193"/>
      <c r="V99" s="67"/>
    </row>
    <row r="100" spans="2:23" x14ac:dyDescent="0.15">
      <c r="B100" s="194">
        <f t="shared" si="0"/>
        <v>38</v>
      </c>
      <c r="C100" s="185">
        <f t="shared" si="1"/>
        <v>42767</v>
      </c>
      <c r="D100" s="186">
        <f>IF(B100="","",IF(variable,IF(OR(B100=1,B100&lt;$I$16*periods_per_year),start_rate,MIN($I$17,IF(MOD(B100-1,$I$19)=0,MAX($I$18,D99+$I$20),D99))),start_rate))</f>
        <v>4.3749999999999997E-2</v>
      </c>
      <c r="E100" s="187">
        <f t="shared" si="2"/>
        <v>431.46</v>
      </c>
      <c r="F100" s="187">
        <f>IF(B100="","",IF(B100=nper,J99+E100,MIN(J99+E100,IF(D100=D99,F99,IF($E$13="Acc Bi-Weekly",ROUND((-PMT(((1+D100/CP)^(CP/12))-1,(nper-B100+1)*12/26,J99))/2,2),IF($E$13="Acc Weekly",ROUND((-PMT(((1+D100/CP)^(CP/12))-1,(nper-B100+1)*12/52,J99))/4,2),ROUND(-PMT(((1+D100/CP)^(CP/periods_per_year))-1,nper-B100+1,J99),2)))))))</f>
        <v>624.11</v>
      </c>
      <c r="G100" s="187">
        <f t="shared" si="3"/>
        <v>0</v>
      </c>
      <c r="H100" s="188"/>
      <c r="I100" s="187">
        <f t="shared" si="4"/>
        <v>192.65000000000003</v>
      </c>
      <c r="J100" s="187">
        <f t="shared" si="5"/>
        <v>118150.44000000003</v>
      </c>
      <c r="K100" s="189" t="str">
        <f t="shared" si="6"/>
        <v/>
      </c>
      <c r="L100" s="187">
        <f t="shared" si="7"/>
        <v>107.86499999999999</v>
      </c>
      <c r="M100" s="187">
        <f>IF(B100="","",SUM($L$63:L100))</f>
        <v>4216.6550000000007</v>
      </c>
      <c r="N100" s="190">
        <f t="shared" si="9"/>
        <v>6849.5600000000013</v>
      </c>
      <c r="O100" s="191"/>
      <c r="P100" s="192">
        <f t="shared" si="10"/>
        <v>0</v>
      </c>
      <c r="Q100" s="193"/>
      <c r="S100" s="193"/>
      <c r="T100" s="193"/>
      <c r="U100" s="193"/>
      <c r="V100" s="67"/>
    </row>
    <row r="101" spans="2:23" x14ac:dyDescent="0.15">
      <c r="B101" s="194">
        <f t="shared" si="0"/>
        <v>39</v>
      </c>
      <c r="C101" s="185">
        <f t="shared" si="1"/>
        <v>42795</v>
      </c>
      <c r="D101" s="186">
        <f>IF(B101="","",IF(variable,IF(OR(B101=1,B101&lt;$I$16*periods_per_year),start_rate,MIN($I$17,IF(MOD(B101-1,$I$19)=0,MAX($I$18,D100+$I$20),D100))),start_rate))</f>
        <v>4.3749999999999997E-2</v>
      </c>
      <c r="E101" s="187">
        <f t="shared" si="2"/>
        <v>430.76</v>
      </c>
      <c r="F101" s="187">
        <f>IF(B101="","",IF(B101=nper,J100+E101,MIN(J100+E101,IF(D101=D100,F100,IF($E$13="Acc Bi-Weekly",ROUND((-PMT(((1+D101/CP)^(CP/12))-1,(nper-B101+1)*12/26,J100))/2,2),IF($E$13="Acc Weekly",ROUND((-PMT(((1+D101/CP)^(CP/12))-1,(nper-B101+1)*12/52,J100))/4,2),ROUND(-PMT(((1+D101/CP)^(CP/periods_per_year))-1,nper-B101+1,J100),2)))))))</f>
        <v>624.11</v>
      </c>
      <c r="G101" s="187">
        <f t="shared" si="3"/>
        <v>0</v>
      </c>
      <c r="H101" s="188"/>
      <c r="I101" s="187">
        <f t="shared" si="4"/>
        <v>193.35000000000002</v>
      </c>
      <c r="J101" s="187">
        <f t="shared" si="5"/>
        <v>117957.09000000003</v>
      </c>
      <c r="K101" s="189" t="str">
        <f t="shared" si="6"/>
        <v/>
      </c>
      <c r="L101" s="187">
        <f t="shared" si="7"/>
        <v>107.69</v>
      </c>
      <c r="M101" s="187">
        <f>IF(B101="","",SUM($L$63:L101))</f>
        <v>4324.3450000000003</v>
      </c>
      <c r="N101" s="190">
        <f t="shared" si="9"/>
        <v>7042.9100000000017</v>
      </c>
      <c r="O101" s="191"/>
      <c r="P101" s="192">
        <f t="shared" si="10"/>
        <v>0</v>
      </c>
      <c r="Q101" s="193"/>
      <c r="S101" s="193"/>
      <c r="T101" s="193"/>
      <c r="U101" s="193"/>
      <c r="V101" s="67"/>
    </row>
    <row r="102" spans="2:23" x14ac:dyDescent="0.15">
      <c r="B102" s="194">
        <f t="shared" si="0"/>
        <v>40</v>
      </c>
      <c r="C102" s="185">
        <f t="shared" si="1"/>
        <v>42826</v>
      </c>
      <c r="D102" s="186">
        <f>IF(B102="","",IF(variable,IF(OR(B102=1,B102&lt;$I$16*periods_per_year),start_rate,MIN($I$17,IF(MOD(B102-1,$I$19)=0,MAX($I$18,D101+$I$20),D101))),start_rate))</f>
        <v>4.3749999999999997E-2</v>
      </c>
      <c r="E102" s="187">
        <f t="shared" si="2"/>
        <v>430.05</v>
      </c>
      <c r="F102" s="187">
        <f>IF(B102="","",IF(B102=nper,J101+E102,MIN(J101+E102,IF(D102=D101,F101,IF($E$13="Acc Bi-Weekly",ROUND((-PMT(((1+D102/CP)^(CP/12))-1,(nper-B102+1)*12/26,J101))/2,2),IF($E$13="Acc Weekly",ROUND((-PMT(((1+D102/CP)^(CP/12))-1,(nper-B102+1)*12/52,J101))/4,2),ROUND(-PMT(((1+D102/CP)^(CP/periods_per_year))-1,nper-B102+1,J101),2)))))))</f>
        <v>624.11</v>
      </c>
      <c r="G102" s="187">
        <f t="shared" si="3"/>
        <v>0</v>
      </c>
      <c r="H102" s="188"/>
      <c r="I102" s="187">
        <f t="shared" si="4"/>
        <v>194.06</v>
      </c>
      <c r="J102" s="187">
        <f t="shared" si="5"/>
        <v>117763.03000000003</v>
      </c>
      <c r="K102" s="189" t="str">
        <f t="shared" si="6"/>
        <v/>
      </c>
      <c r="L102" s="187">
        <f t="shared" si="7"/>
        <v>107.5125</v>
      </c>
      <c r="M102" s="187">
        <f>IF(B102="","",SUM($L$63:L102))</f>
        <v>4431.8575000000001</v>
      </c>
      <c r="N102" s="190">
        <f t="shared" si="9"/>
        <v>7236.9700000000021</v>
      </c>
      <c r="O102" s="191"/>
      <c r="P102" s="192">
        <f t="shared" si="10"/>
        <v>0</v>
      </c>
      <c r="Q102" s="193"/>
      <c r="S102" s="193"/>
      <c r="T102" s="193"/>
      <c r="U102" s="193"/>
      <c r="V102" s="67"/>
    </row>
    <row r="103" spans="2:23" x14ac:dyDescent="0.15">
      <c r="B103" s="194">
        <f t="shared" si="0"/>
        <v>41</v>
      </c>
      <c r="C103" s="185">
        <f t="shared" si="1"/>
        <v>42856</v>
      </c>
      <c r="D103" s="186">
        <f>IF(B103="","",IF(variable,IF(OR(B103=1,B103&lt;$I$16*periods_per_year),start_rate,MIN($I$17,IF(MOD(B103-1,$I$19)=0,MAX($I$18,D102+$I$20),D102))),start_rate))</f>
        <v>4.3749999999999997E-2</v>
      </c>
      <c r="E103" s="187">
        <f t="shared" si="2"/>
        <v>429.34</v>
      </c>
      <c r="F103" s="187">
        <f>IF(B103="","",IF(B103=nper,J102+E103,MIN(J102+E103,IF(D103=D102,F102,IF($E$13="Acc Bi-Weekly",ROUND((-PMT(((1+D103/CP)^(CP/12))-1,(nper-B103+1)*12/26,J102))/2,2),IF($E$13="Acc Weekly",ROUND((-PMT(((1+D103/CP)^(CP/12))-1,(nper-B103+1)*12/52,J102))/4,2),ROUND(-PMT(((1+D103/CP)^(CP/periods_per_year))-1,nper-B103+1,J102),2)))))))</f>
        <v>624.11</v>
      </c>
      <c r="G103" s="187">
        <f t="shared" si="3"/>
        <v>0</v>
      </c>
      <c r="H103" s="188"/>
      <c r="I103" s="187">
        <f t="shared" si="4"/>
        <v>194.77000000000004</v>
      </c>
      <c r="J103" s="187">
        <f t="shared" si="5"/>
        <v>117568.26000000002</v>
      </c>
      <c r="K103" s="189" t="str">
        <f t="shared" si="6"/>
        <v/>
      </c>
      <c r="L103" s="187">
        <f t="shared" si="7"/>
        <v>107.33499999999999</v>
      </c>
      <c r="M103" s="187">
        <f>IF(B103="","",SUM($L$63:L103))</f>
        <v>4539.1925000000001</v>
      </c>
      <c r="N103" s="190">
        <f t="shared" si="9"/>
        <v>7431.7400000000025</v>
      </c>
      <c r="O103" s="191"/>
      <c r="P103" s="192">
        <f t="shared" si="10"/>
        <v>0</v>
      </c>
      <c r="Q103" s="193"/>
      <c r="S103" s="193"/>
      <c r="T103" s="193"/>
      <c r="U103" s="193"/>
      <c r="V103" s="67"/>
    </row>
    <row r="104" spans="2:23" x14ac:dyDescent="0.15">
      <c r="B104" s="194">
        <f t="shared" si="0"/>
        <v>42</v>
      </c>
      <c r="C104" s="185">
        <f t="shared" si="1"/>
        <v>42887</v>
      </c>
      <c r="D104" s="186">
        <f>IF(B104="","",IF(variable,IF(OR(B104=1,B104&lt;$I$16*periods_per_year),start_rate,MIN($I$17,IF(MOD(B104-1,$I$19)=0,MAX($I$18,D103+$I$20),D103))),start_rate))</f>
        <v>4.3749999999999997E-2</v>
      </c>
      <c r="E104" s="187">
        <f t="shared" si="2"/>
        <v>428.63</v>
      </c>
      <c r="F104" s="187">
        <f>IF(B104="","",IF(B104=nper,J103+E104,MIN(J103+E104,IF(D104=D103,F103,IF($E$13="Acc Bi-Weekly",ROUND((-PMT(((1+D104/CP)^(CP/12))-1,(nper-B104+1)*12/26,J103))/2,2),IF($E$13="Acc Weekly",ROUND((-PMT(((1+D104/CP)^(CP/12))-1,(nper-B104+1)*12/52,J103))/4,2),ROUND(-PMT(((1+D104/CP)^(CP/periods_per_year))-1,nper-B104+1,J103),2)))))))</f>
        <v>624.11</v>
      </c>
      <c r="G104" s="187">
        <f t="shared" si="3"/>
        <v>0</v>
      </c>
      <c r="H104" s="188"/>
      <c r="I104" s="187">
        <f t="shared" si="4"/>
        <v>195.48000000000002</v>
      </c>
      <c r="J104" s="187">
        <f t="shared" si="5"/>
        <v>117372.78000000003</v>
      </c>
      <c r="K104" s="189" t="str">
        <f t="shared" si="6"/>
        <v/>
      </c>
      <c r="L104" s="187">
        <f t="shared" si="7"/>
        <v>107.1575</v>
      </c>
      <c r="M104" s="187">
        <f>IF(B104="","",SUM($L$63:L104))</f>
        <v>4646.3500000000004</v>
      </c>
      <c r="N104" s="190">
        <f t="shared" si="9"/>
        <v>7627.220000000003</v>
      </c>
      <c r="O104" s="191"/>
      <c r="P104" s="192">
        <f t="shared" si="10"/>
        <v>0</v>
      </c>
      <c r="Q104" s="193"/>
      <c r="S104" s="193"/>
      <c r="T104" s="193"/>
      <c r="U104" s="193"/>
      <c r="V104" s="67"/>
    </row>
    <row r="105" spans="2:23" x14ac:dyDescent="0.15">
      <c r="B105" s="194">
        <f t="shared" si="0"/>
        <v>43</v>
      </c>
      <c r="C105" s="185">
        <f t="shared" si="1"/>
        <v>42917</v>
      </c>
      <c r="D105" s="186">
        <f>IF(B105="","",IF(variable,IF(OR(B105=1,B105&lt;$I$16*periods_per_year),start_rate,MIN($I$17,IF(MOD(B105-1,$I$19)=0,MAX($I$18,D104+$I$20),D104))),start_rate))</f>
        <v>4.3749999999999997E-2</v>
      </c>
      <c r="E105" s="187">
        <f t="shared" si="2"/>
        <v>427.92</v>
      </c>
      <c r="F105" s="187">
        <f>IF(B105="","",IF(B105=nper,J104+E105,MIN(J104+E105,IF(D105=D104,F104,IF($E$13="Acc Bi-Weekly",ROUND((-PMT(((1+D105/CP)^(CP/12))-1,(nper-B105+1)*12/26,J104))/2,2),IF($E$13="Acc Weekly",ROUND((-PMT(((1+D105/CP)^(CP/12))-1,(nper-B105+1)*12/52,J104))/4,2),ROUND(-PMT(((1+D105/CP)^(CP/periods_per_year))-1,nper-B105+1,J104),2)))))))</f>
        <v>624.11</v>
      </c>
      <c r="G105" s="187">
        <f t="shared" si="3"/>
        <v>0</v>
      </c>
      <c r="H105" s="188"/>
      <c r="I105" s="187">
        <f t="shared" si="4"/>
        <v>196.19</v>
      </c>
      <c r="J105" s="187">
        <f t="shared" si="5"/>
        <v>117176.59000000003</v>
      </c>
      <c r="K105" s="189" t="str">
        <f t="shared" si="6"/>
        <v/>
      </c>
      <c r="L105" s="187">
        <f t="shared" si="7"/>
        <v>106.98</v>
      </c>
      <c r="M105" s="187">
        <f>IF(B105="","",SUM($L$63:L105))</f>
        <v>4753.33</v>
      </c>
      <c r="N105" s="190">
        <f t="shared" si="9"/>
        <v>7823.4100000000026</v>
      </c>
      <c r="O105" s="191"/>
      <c r="P105" s="192">
        <f t="shared" si="10"/>
        <v>0</v>
      </c>
      <c r="Q105" s="193"/>
      <c r="S105" s="193"/>
      <c r="T105" s="193"/>
      <c r="U105" s="193"/>
      <c r="V105" s="67"/>
    </row>
    <row r="106" spans="2:23" x14ac:dyDescent="0.15">
      <c r="B106" s="194">
        <f t="shared" si="0"/>
        <v>44</v>
      </c>
      <c r="C106" s="185">
        <f t="shared" si="1"/>
        <v>42948</v>
      </c>
      <c r="D106" s="186">
        <f>IF(B106="","",IF(variable,IF(OR(B106=1,B106&lt;$I$16*periods_per_year),start_rate,MIN($I$17,IF(MOD(B106-1,$I$19)=0,MAX($I$18,D105+$I$20),D105))),start_rate))</f>
        <v>4.3749999999999997E-2</v>
      </c>
      <c r="E106" s="187">
        <f t="shared" si="2"/>
        <v>427.21</v>
      </c>
      <c r="F106" s="187">
        <f>IF(B106="","",IF(B106=nper,J105+E106,MIN(J105+E106,IF(D106=D105,F105,IF($E$13="Acc Bi-Weekly",ROUND((-PMT(((1+D106/CP)^(CP/12))-1,(nper-B106+1)*12/26,J105))/2,2),IF($E$13="Acc Weekly",ROUND((-PMT(((1+D106/CP)^(CP/12))-1,(nper-B106+1)*12/52,J105))/4,2),ROUND(-PMT(((1+D106/CP)^(CP/periods_per_year))-1,nper-B106+1,J105),2)))))))</f>
        <v>624.11</v>
      </c>
      <c r="G106" s="187">
        <f t="shared" si="3"/>
        <v>0</v>
      </c>
      <c r="H106" s="188"/>
      <c r="I106" s="187">
        <f t="shared" si="4"/>
        <v>196.90000000000003</v>
      </c>
      <c r="J106" s="187">
        <f t="shared" si="5"/>
        <v>116979.69000000003</v>
      </c>
      <c r="K106" s="189" t="str">
        <f t="shared" si="6"/>
        <v/>
      </c>
      <c r="L106" s="187">
        <f t="shared" si="7"/>
        <v>106.80249999999999</v>
      </c>
      <c r="M106" s="187">
        <f>IF(B106="","",SUM($L$63:L106))</f>
        <v>4860.1324999999997</v>
      </c>
      <c r="N106" s="190">
        <f t="shared" si="9"/>
        <v>8020.3100000000022</v>
      </c>
      <c r="O106" s="191"/>
      <c r="P106" s="192">
        <f t="shared" si="10"/>
        <v>0</v>
      </c>
      <c r="Q106" s="193"/>
      <c r="S106" s="193"/>
      <c r="T106" s="193"/>
      <c r="U106" s="193"/>
      <c r="V106" s="67"/>
    </row>
    <row r="107" spans="2:23" x14ac:dyDescent="0.15">
      <c r="B107" s="194">
        <f t="shared" si="0"/>
        <v>45</v>
      </c>
      <c r="C107" s="185">
        <f t="shared" si="1"/>
        <v>42979</v>
      </c>
      <c r="D107" s="186">
        <f>IF(B107="","",IF(variable,IF(OR(B107=1,B107&lt;$I$16*periods_per_year),start_rate,MIN($I$17,IF(MOD(B107-1,$I$19)=0,MAX($I$18,D106+$I$20),D106))),start_rate))</f>
        <v>4.3749999999999997E-2</v>
      </c>
      <c r="E107" s="187">
        <f t="shared" si="2"/>
        <v>426.49</v>
      </c>
      <c r="F107" s="187">
        <f>IF(B107="","",IF(B107=nper,J106+E107,MIN(J106+E107,IF(D107=D106,F106,IF($E$13="Acc Bi-Weekly",ROUND((-PMT(((1+D107/CP)^(CP/12))-1,(nper-B107+1)*12/26,J106))/2,2),IF($E$13="Acc Weekly",ROUND((-PMT(((1+D107/CP)^(CP/12))-1,(nper-B107+1)*12/52,J106))/4,2),ROUND(-PMT(((1+D107/CP)^(CP/periods_per_year))-1,nper-B107+1,J106),2)))))))</f>
        <v>624.11</v>
      </c>
      <c r="G107" s="187">
        <f t="shared" si="3"/>
        <v>0</v>
      </c>
      <c r="H107" s="188"/>
      <c r="I107" s="187">
        <f t="shared" si="4"/>
        <v>197.62</v>
      </c>
      <c r="J107" s="187">
        <f t="shared" si="5"/>
        <v>116782.07000000004</v>
      </c>
      <c r="K107" s="189" t="str">
        <f t="shared" si="6"/>
        <v/>
      </c>
      <c r="L107" s="187">
        <f t="shared" si="7"/>
        <v>106.6225</v>
      </c>
      <c r="M107" s="187">
        <f>IF(B107="","",SUM($L$63:L107))</f>
        <v>4966.7550000000001</v>
      </c>
      <c r="N107" s="190">
        <f t="shared" si="9"/>
        <v>8217.9300000000021</v>
      </c>
      <c r="O107" s="191"/>
      <c r="P107" s="192">
        <f t="shared" si="10"/>
        <v>0</v>
      </c>
      <c r="Q107" s="193"/>
      <c r="S107" s="193"/>
      <c r="T107" s="193"/>
      <c r="U107" s="193"/>
      <c r="V107" s="67"/>
    </row>
    <row r="108" spans="2:23" x14ac:dyDescent="0.15">
      <c r="B108" s="194">
        <f t="shared" si="0"/>
        <v>46</v>
      </c>
      <c r="C108" s="185">
        <f t="shared" si="1"/>
        <v>43009</v>
      </c>
      <c r="D108" s="186">
        <f>IF(B108="","",IF(variable,IF(OR(B108=1,B108&lt;$I$16*periods_per_year),start_rate,MIN($I$17,IF(MOD(B108-1,$I$19)=0,MAX($I$18,D107+$I$20),D107))),start_rate))</f>
        <v>4.3749999999999997E-2</v>
      </c>
      <c r="E108" s="187">
        <f t="shared" si="2"/>
        <v>425.77</v>
      </c>
      <c r="F108" s="187">
        <f>IF(B108="","",IF(B108=nper,J107+E108,MIN(J107+E108,IF(D108=D107,F107,IF($E$13="Acc Bi-Weekly",ROUND((-PMT(((1+D108/CP)^(CP/12))-1,(nper-B108+1)*12/26,J107))/2,2),IF($E$13="Acc Weekly",ROUND((-PMT(((1+D108/CP)^(CP/12))-1,(nper-B108+1)*12/52,J107))/4,2),ROUND(-PMT(((1+D108/CP)^(CP/periods_per_year))-1,nper-B108+1,J107),2)))))))</f>
        <v>624.11</v>
      </c>
      <c r="G108" s="187">
        <f t="shared" si="3"/>
        <v>0</v>
      </c>
      <c r="H108" s="188"/>
      <c r="I108" s="187">
        <f t="shared" si="4"/>
        <v>198.34000000000003</v>
      </c>
      <c r="J108" s="187">
        <f t="shared" si="5"/>
        <v>116583.73000000004</v>
      </c>
      <c r="K108" s="189" t="str">
        <f t="shared" si="6"/>
        <v/>
      </c>
      <c r="L108" s="187">
        <f t="shared" si="7"/>
        <v>106.4425</v>
      </c>
      <c r="M108" s="187">
        <f>IF(B108="","",SUM($L$63:L108))</f>
        <v>5073.1975000000002</v>
      </c>
      <c r="N108" s="190">
        <f t="shared" si="9"/>
        <v>8416.2700000000023</v>
      </c>
      <c r="O108" s="191"/>
      <c r="P108" s="192">
        <f t="shared" si="10"/>
        <v>0</v>
      </c>
      <c r="Q108" s="193"/>
      <c r="S108" s="193"/>
      <c r="T108" s="193"/>
      <c r="U108" s="193"/>
      <c r="V108" s="67"/>
    </row>
    <row r="109" spans="2:23" x14ac:dyDescent="0.15">
      <c r="B109" s="194">
        <f t="shared" si="0"/>
        <v>47</v>
      </c>
      <c r="C109" s="185">
        <f t="shared" si="1"/>
        <v>43040</v>
      </c>
      <c r="D109" s="186">
        <f>IF(B109="","",IF(variable,IF(OR(B109=1,B109&lt;$I$16*periods_per_year),start_rate,MIN($I$17,IF(MOD(B109-1,$I$19)=0,MAX($I$18,D108+$I$20),D108))),start_rate))</f>
        <v>4.3749999999999997E-2</v>
      </c>
      <c r="E109" s="187">
        <f t="shared" si="2"/>
        <v>425.04</v>
      </c>
      <c r="F109" s="187">
        <f>IF(B109="","",IF(B109=nper,J108+E109,MIN(J108+E109,IF(D109=D108,F108,IF($E$13="Acc Bi-Weekly",ROUND((-PMT(((1+D109/CP)^(CP/12))-1,(nper-B109+1)*12/26,J108))/2,2),IF($E$13="Acc Weekly",ROUND((-PMT(((1+D109/CP)^(CP/12))-1,(nper-B109+1)*12/52,J108))/4,2),ROUND(-PMT(((1+D109/CP)^(CP/periods_per_year))-1,nper-B109+1,J108),2)))))))</f>
        <v>624.11</v>
      </c>
      <c r="G109" s="187">
        <f t="shared" si="3"/>
        <v>0</v>
      </c>
      <c r="H109" s="188"/>
      <c r="I109" s="187">
        <f t="shared" si="4"/>
        <v>199.07</v>
      </c>
      <c r="J109" s="187">
        <f t="shared" si="5"/>
        <v>116384.66000000003</v>
      </c>
      <c r="K109" s="189" t="str">
        <f t="shared" si="6"/>
        <v/>
      </c>
      <c r="L109" s="187">
        <f t="shared" si="7"/>
        <v>106.26</v>
      </c>
      <c r="M109" s="187">
        <f>IF(B109="","",SUM($L$63:L109))</f>
        <v>5179.4575000000004</v>
      </c>
      <c r="N109" s="190">
        <f t="shared" si="9"/>
        <v>8615.340000000002</v>
      </c>
      <c r="O109" s="191"/>
      <c r="P109" s="192">
        <f t="shared" si="10"/>
        <v>0</v>
      </c>
      <c r="Q109" s="193"/>
      <c r="S109" s="193"/>
      <c r="T109" s="193"/>
      <c r="U109" s="193"/>
      <c r="V109" s="67"/>
    </row>
    <row r="110" spans="2:23" x14ac:dyDescent="0.15">
      <c r="B110" s="194">
        <f t="shared" si="0"/>
        <v>48</v>
      </c>
      <c r="C110" s="185">
        <f t="shared" si="1"/>
        <v>43070</v>
      </c>
      <c r="D110" s="186">
        <f>IF(B110="","",IF(variable,IF(OR(B110=1,B110&lt;$I$16*periods_per_year),start_rate,MIN($I$17,IF(MOD(B110-1,$I$19)=0,MAX($I$18,D109+$I$20),D109))),start_rate))</f>
        <v>4.3749999999999997E-2</v>
      </c>
      <c r="E110" s="187">
        <f t="shared" si="2"/>
        <v>424.32</v>
      </c>
      <c r="F110" s="187">
        <f>IF(B110="","",IF(B110=nper,J109+E110,MIN(J109+E110,IF(D110=D109,F109,IF($E$13="Acc Bi-Weekly",ROUND((-PMT(((1+D110/CP)^(CP/12))-1,(nper-B110+1)*12/26,J109))/2,2),IF($E$13="Acc Weekly",ROUND((-PMT(((1+D110/CP)^(CP/12))-1,(nper-B110+1)*12/52,J109))/4,2),ROUND(-PMT(((1+D110/CP)^(CP/periods_per_year))-1,nper-B110+1,J109),2)))))))</f>
        <v>624.11</v>
      </c>
      <c r="G110" s="187">
        <f t="shared" si="3"/>
        <v>0</v>
      </c>
      <c r="H110" s="188"/>
      <c r="I110" s="187">
        <f t="shared" si="4"/>
        <v>199.79000000000002</v>
      </c>
      <c r="J110" s="187">
        <f t="shared" si="5"/>
        <v>116184.87000000004</v>
      </c>
      <c r="K110" s="189">
        <f t="shared" si="6"/>
        <v>4</v>
      </c>
      <c r="L110" s="187">
        <f t="shared" si="7"/>
        <v>106.08</v>
      </c>
      <c r="M110" s="187">
        <f>IF(B110="","",SUM($L$63:L110))</f>
        <v>5285.5375000000004</v>
      </c>
      <c r="N110" s="190">
        <f t="shared" si="9"/>
        <v>8815.1300000000028</v>
      </c>
      <c r="O110" s="191"/>
      <c r="P110" s="192">
        <f t="shared" si="10"/>
        <v>10186.705053886404</v>
      </c>
      <c r="Q110" s="193"/>
      <c r="S110" s="193"/>
      <c r="T110" s="193"/>
      <c r="U110" s="193"/>
      <c r="V110" s="67"/>
    </row>
    <row r="111" spans="2:23" x14ac:dyDescent="0.15">
      <c r="B111" s="194">
        <f t="shared" si="0"/>
        <v>49</v>
      </c>
      <c r="C111" s="185">
        <f t="shared" si="1"/>
        <v>43101</v>
      </c>
      <c r="D111" s="186">
        <f>IF(B111="","",IF(variable,IF(OR(B111=1,B111&lt;$I$16*periods_per_year),start_rate,MIN($I$17,IF(MOD(B111-1,$I$19)=0,MAX($I$18,D110+$I$20),D110))),start_rate))</f>
        <v>4.3749999999999997E-2</v>
      </c>
      <c r="E111" s="187">
        <f t="shared" si="2"/>
        <v>423.59</v>
      </c>
      <c r="F111" s="187">
        <f>IF(B111="","",IF(B111=nper,J110+E111,MIN(J110+E111,IF(D111=D110,F110,IF($E$13="Acc Bi-Weekly",ROUND((-PMT(((1+D111/CP)^(CP/12))-1,(nper-B111+1)*12/26,J110))/2,2),IF($E$13="Acc Weekly",ROUND((-PMT(((1+D111/CP)^(CP/12))-1,(nper-B111+1)*12/52,J110))/4,2),ROUND(-PMT(((1+D111/CP)^(CP/periods_per_year))-1,nper-B111+1,J110),2)))))))</f>
        <v>624.11</v>
      </c>
      <c r="G111" s="187">
        <f t="shared" si="3"/>
        <v>0</v>
      </c>
      <c r="H111" s="188"/>
      <c r="I111" s="187">
        <f t="shared" si="4"/>
        <v>200.52000000000004</v>
      </c>
      <c r="J111" s="187">
        <f t="shared" si="5"/>
        <v>115984.35000000003</v>
      </c>
      <c r="K111" s="189" t="str">
        <f t="shared" si="6"/>
        <v/>
      </c>
      <c r="L111" s="187">
        <f t="shared" si="7"/>
        <v>105.89749999999999</v>
      </c>
      <c r="M111" s="187">
        <f>IF(B111="","",SUM($L$63:L111))</f>
        <v>5391.4350000000004</v>
      </c>
      <c r="N111" s="190">
        <f t="shared" si="9"/>
        <v>9015.6500000000033</v>
      </c>
      <c r="O111" s="191"/>
      <c r="P111" s="192">
        <f t="shared" si="10"/>
        <v>0</v>
      </c>
      <c r="Q111" s="193"/>
      <c r="S111" s="193"/>
      <c r="T111" s="193"/>
      <c r="U111" s="193"/>
      <c r="V111" s="67"/>
    </row>
    <row r="112" spans="2:23" x14ac:dyDescent="0.15">
      <c r="B112" s="194">
        <f t="shared" si="0"/>
        <v>50</v>
      </c>
      <c r="C112" s="185">
        <f t="shared" si="1"/>
        <v>43132</v>
      </c>
      <c r="D112" s="186">
        <f>IF(B112="","",IF(variable,IF(OR(B112=1,B112&lt;$I$16*periods_per_year),start_rate,MIN($I$17,IF(MOD(B112-1,$I$19)=0,MAX($I$18,D111+$I$20),D111))),start_rate))</f>
        <v>4.3749999999999997E-2</v>
      </c>
      <c r="E112" s="187">
        <f t="shared" si="2"/>
        <v>422.86</v>
      </c>
      <c r="F112" s="187">
        <f>IF(B112="","",IF(B112=nper,J111+E112,MIN(J111+E112,IF(D112=D111,F111,IF($E$13="Acc Bi-Weekly",ROUND((-PMT(((1+D112/CP)^(CP/12))-1,(nper-B112+1)*12/26,J111))/2,2),IF($E$13="Acc Weekly",ROUND((-PMT(((1+D112/CP)^(CP/12))-1,(nper-B112+1)*12/52,J111))/4,2),ROUND(-PMT(((1+D112/CP)^(CP/periods_per_year))-1,nper-B112+1,J111),2)))))))</f>
        <v>624.11</v>
      </c>
      <c r="G112" s="187">
        <f t="shared" si="3"/>
        <v>0</v>
      </c>
      <c r="H112" s="188"/>
      <c r="I112" s="187">
        <f t="shared" si="4"/>
        <v>201.25</v>
      </c>
      <c r="J112" s="187">
        <f t="shared" si="5"/>
        <v>115783.10000000003</v>
      </c>
      <c r="K112" s="189" t="str">
        <f t="shared" si="6"/>
        <v/>
      </c>
      <c r="L112" s="187">
        <f t="shared" si="7"/>
        <v>105.715</v>
      </c>
      <c r="M112" s="187">
        <f>IF(B112="","",SUM($L$63:L112))</f>
        <v>5497.1500000000005</v>
      </c>
      <c r="N112" s="190">
        <f t="shared" si="9"/>
        <v>9216.9000000000033</v>
      </c>
      <c r="O112" s="191"/>
      <c r="P112" s="192">
        <f t="shared" si="10"/>
        <v>0</v>
      </c>
      <c r="Q112" s="193"/>
      <c r="S112" s="193"/>
      <c r="T112" s="193"/>
      <c r="U112" s="193"/>
      <c r="V112" s="67"/>
    </row>
    <row r="113" spans="2:22" x14ac:dyDescent="0.15">
      <c r="B113" s="194">
        <f t="shared" si="0"/>
        <v>51</v>
      </c>
      <c r="C113" s="185">
        <f t="shared" si="1"/>
        <v>43160</v>
      </c>
      <c r="D113" s="186">
        <f>IF(B113="","",IF(variable,IF(OR(B113=1,B113&lt;$I$16*periods_per_year),start_rate,MIN($I$17,IF(MOD(B113-1,$I$19)=0,MAX($I$18,D112+$I$20),D112))),start_rate))</f>
        <v>4.3749999999999997E-2</v>
      </c>
      <c r="E113" s="187">
        <f t="shared" si="2"/>
        <v>422.13</v>
      </c>
      <c r="F113" s="187">
        <f>IF(B113="","",IF(B113=nper,J112+E113,MIN(J112+E113,IF(D113=D112,F112,IF($E$13="Acc Bi-Weekly",ROUND((-PMT(((1+D113/CP)^(CP/12))-1,(nper-B113+1)*12/26,J112))/2,2),IF($E$13="Acc Weekly",ROUND((-PMT(((1+D113/CP)^(CP/12))-1,(nper-B113+1)*12/52,J112))/4,2),ROUND(-PMT(((1+D113/CP)^(CP/periods_per_year))-1,nper-B113+1,J112),2)))))))</f>
        <v>624.11</v>
      </c>
      <c r="G113" s="187">
        <f t="shared" si="3"/>
        <v>0</v>
      </c>
      <c r="H113" s="188"/>
      <c r="I113" s="187">
        <f t="shared" si="4"/>
        <v>201.98000000000002</v>
      </c>
      <c r="J113" s="187">
        <f t="shared" si="5"/>
        <v>115581.12000000004</v>
      </c>
      <c r="K113" s="189" t="str">
        <f t="shared" si="6"/>
        <v/>
      </c>
      <c r="L113" s="187">
        <f t="shared" si="7"/>
        <v>105.5325</v>
      </c>
      <c r="M113" s="187">
        <f>IF(B113="","",SUM($L$63:L113))</f>
        <v>5602.6825000000008</v>
      </c>
      <c r="N113" s="190">
        <f t="shared" si="9"/>
        <v>9418.8800000000028</v>
      </c>
      <c r="O113" s="191"/>
      <c r="P113" s="192">
        <f t="shared" si="10"/>
        <v>0</v>
      </c>
      <c r="Q113" s="193"/>
      <c r="S113" s="193"/>
      <c r="T113" s="193"/>
      <c r="U113" s="193"/>
      <c r="V113" s="67"/>
    </row>
    <row r="114" spans="2:22" x14ac:dyDescent="0.15">
      <c r="B114" s="194">
        <f t="shared" si="0"/>
        <v>52</v>
      </c>
      <c r="C114" s="185">
        <f t="shared" si="1"/>
        <v>43191</v>
      </c>
      <c r="D114" s="186">
        <f>IF(B114="","",IF(variable,IF(OR(B114=1,B114&lt;$I$16*periods_per_year),start_rate,MIN($I$17,IF(MOD(B114-1,$I$19)=0,MAX($I$18,D113+$I$20),D113))),start_rate))</f>
        <v>4.3749999999999997E-2</v>
      </c>
      <c r="E114" s="187">
        <f t="shared" si="2"/>
        <v>421.39</v>
      </c>
      <c r="F114" s="187">
        <f>IF(B114="","",IF(B114=nper,J113+E114,MIN(J113+E114,IF(D114=D113,F113,IF($E$13="Acc Bi-Weekly",ROUND((-PMT(((1+D114/CP)^(CP/12))-1,(nper-B114+1)*12/26,J113))/2,2),IF($E$13="Acc Weekly",ROUND((-PMT(((1+D114/CP)^(CP/12))-1,(nper-B114+1)*12/52,J113))/4,2),ROUND(-PMT(((1+D114/CP)^(CP/periods_per_year))-1,nper-B114+1,J113),2)))))))</f>
        <v>624.11</v>
      </c>
      <c r="G114" s="187">
        <f t="shared" si="3"/>
        <v>0</v>
      </c>
      <c r="H114" s="188"/>
      <c r="I114" s="187">
        <f t="shared" si="4"/>
        <v>202.72000000000003</v>
      </c>
      <c r="J114" s="187">
        <f t="shared" si="5"/>
        <v>115378.40000000004</v>
      </c>
      <c r="K114" s="189" t="str">
        <f t="shared" si="6"/>
        <v/>
      </c>
      <c r="L114" s="187">
        <f t="shared" si="7"/>
        <v>105.3475</v>
      </c>
      <c r="M114" s="187">
        <f>IF(B114="","",SUM($L$63:L114))</f>
        <v>5708.0300000000007</v>
      </c>
      <c r="N114" s="190">
        <f t="shared" si="9"/>
        <v>9621.6000000000022</v>
      </c>
      <c r="O114" s="191"/>
      <c r="P114" s="192">
        <f t="shared" si="10"/>
        <v>0</v>
      </c>
      <c r="Q114" s="193"/>
      <c r="S114" s="193"/>
      <c r="T114" s="193"/>
      <c r="U114" s="193"/>
      <c r="V114" s="67"/>
    </row>
    <row r="115" spans="2:22" x14ac:dyDescent="0.15">
      <c r="B115" s="194">
        <f t="shared" si="0"/>
        <v>53</v>
      </c>
      <c r="C115" s="185">
        <f t="shared" si="1"/>
        <v>43221</v>
      </c>
      <c r="D115" s="186">
        <f>IF(B115="","",IF(variable,IF(OR(B115=1,B115&lt;$I$16*periods_per_year),start_rate,MIN($I$17,IF(MOD(B115-1,$I$19)=0,MAX($I$18,D114+$I$20),D114))),start_rate))</f>
        <v>4.3749999999999997E-2</v>
      </c>
      <c r="E115" s="187">
        <f t="shared" si="2"/>
        <v>420.65</v>
      </c>
      <c r="F115" s="187">
        <f>IF(B115="","",IF(B115=nper,J114+E115,MIN(J114+E115,IF(D115=D114,F114,IF($E$13="Acc Bi-Weekly",ROUND((-PMT(((1+D115/CP)^(CP/12))-1,(nper-B115+1)*12/26,J114))/2,2),IF($E$13="Acc Weekly",ROUND((-PMT(((1+D115/CP)^(CP/12))-1,(nper-B115+1)*12/52,J114))/4,2),ROUND(-PMT(((1+D115/CP)^(CP/periods_per_year))-1,nper-B115+1,J114),2)))))))</f>
        <v>624.11</v>
      </c>
      <c r="G115" s="187">
        <f t="shared" si="3"/>
        <v>0</v>
      </c>
      <c r="H115" s="188"/>
      <c r="I115" s="187">
        <f t="shared" si="4"/>
        <v>203.46000000000004</v>
      </c>
      <c r="J115" s="187">
        <f t="shared" si="5"/>
        <v>115174.94000000003</v>
      </c>
      <c r="K115" s="189" t="str">
        <f t="shared" si="6"/>
        <v/>
      </c>
      <c r="L115" s="187">
        <f t="shared" si="7"/>
        <v>105.16249999999999</v>
      </c>
      <c r="M115" s="187">
        <f>IF(B115="","",SUM($L$63:L115))</f>
        <v>5813.192500000001</v>
      </c>
      <c r="N115" s="190">
        <f t="shared" si="9"/>
        <v>9825.0600000000013</v>
      </c>
      <c r="O115" s="191"/>
      <c r="P115" s="192">
        <f t="shared" si="10"/>
        <v>0</v>
      </c>
      <c r="Q115" s="193"/>
      <c r="S115" s="193"/>
      <c r="T115" s="193"/>
      <c r="U115" s="193"/>
      <c r="V115" s="67"/>
    </row>
    <row r="116" spans="2:22" x14ac:dyDescent="0.15">
      <c r="B116" s="194">
        <f t="shared" si="0"/>
        <v>54</v>
      </c>
      <c r="C116" s="185">
        <f t="shared" si="1"/>
        <v>43252</v>
      </c>
      <c r="D116" s="186">
        <f>IF(B116="","",IF(variable,IF(OR(B116=1,B116&lt;$I$16*periods_per_year),start_rate,MIN($I$17,IF(MOD(B116-1,$I$19)=0,MAX($I$18,D115+$I$20),D115))),start_rate))</f>
        <v>4.3749999999999997E-2</v>
      </c>
      <c r="E116" s="187">
        <f t="shared" si="2"/>
        <v>419.91</v>
      </c>
      <c r="F116" s="187">
        <f>IF(B116="","",IF(B116=nper,J115+E116,MIN(J115+E116,IF(D116=D115,F115,IF($E$13="Acc Bi-Weekly",ROUND((-PMT(((1+D116/CP)^(CP/12))-1,(nper-B116+1)*12/26,J115))/2,2),IF($E$13="Acc Weekly",ROUND((-PMT(((1+D116/CP)^(CP/12))-1,(nper-B116+1)*12/52,J115))/4,2),ROUND(-PMT(((1+D116/CP)^(CP/periods_per_year))-1,nper-B116+1,J115),2)))))))</f>
        <v>624.11</v>
      </c>
      <c r="G116" s="187">
        <f t="shared" si="3"/>
        <v>0</v>
      </c>
      <c r="H116" s="188"/>
      <c r="I116" s="187">
        <f t="shared" si="4"/>
        <v>204.2</v>
      </c>
      <c r="J116" s="187">
        <f t="shared" si="5"/>
        <v>114970.74000000003</v>
      </c>
      <c r="K116" s="189" t="str">
        <f t="shared" si="6"/>
        <v/>
      </c>
      <c r="L116" s="187">
        <f t="shared" si="7"/>
        <v>104.97750000000001</v>
      </c>
      <c r="M116" s="187">
        <f>IF(B116="","",SUM($L$63:L116))</f>
        <v>5918.170000000001</v>
      </c>
      <c r="N116" s="190">
        <f t="shared" si="9"/>
        <v>10029.260000000002</v>
      </c>
      <c r="O116" s="191"/>
      <c r="P116" s="192">
        <f t="shared" si="10"/>
        <v>0</v>
      </c>
      <c r="Q116" s="193"/>
      <c r="S116" s="193"/>
      <c r="T116" s="193"/>
      <c r="U116" s="193"/>
      <c r="V116" s="67"/>
    </row>
    <row r="117" spans="2:22" x14ac:dyDescent="0.15">
      <c r="B117" s="194">
        <f t="shared" si="0"/>
        <v>55</v>
      </c>
      <c r="C117" s="185">
        <f t="shared" si="1"/>
        <v>43282</v>
      </c>
      <c r="D117" s="186">
        <f>IF(B117="","",IF(variable,IF(OR(B117=1,B117&lt;$I$16*periods_per_year),start_rate,MIN($I$17,IF(MOD(B117-1,$I$19)=0,MAX($I$18,D116+$I$20),D116))),start_rate))</f>
        <v>4.3749999999999997E-2</v>
      </c>
      <c r="E117" s="187">
        <f t="shared" si="2"/>
        <v>419.16</v>
      </c>
      <c r="F117" s="187">
        <f>IF(B117="","",IF(B117=nper,J116+E117,MIN(J116+E117,IF(D117=D116,F116,IF($E$13="Acc Bi-Weekly",ROUND((-PMT(((1+D117/CP)^(CP/12))-1,(nper-B117+1)*12/26,J116))/2,2),IF($E$13="Acc Weekly",ROUND((-PMT(((1+D117/CP)^(CP/12))-1,(nper-B117+1)*12/52,J116))/4,2),ROUND(-PMT(((1+D117/CP)^(CP/periods_per_year))-1,nper-B117+1,J116),2)))))))</f>
        <v>624.11</v>
      </c>
      <c r="G117" s="187">
        <f t="shared" si="3"/>
        <v>0</v>
      </c>
      <c r="H117" s="188"/>
      <c r="I117" s="187">
        <f t="shared" si="4"/>
        <v>204.95</v>
      </c>
      <c r="J117" s="187">
        <f t="shared" si="5"/>
        <v>114765.79000000004</v>
      </c>
      <c r="K117" s="189" t="str">
        <f t="shared" si="6"/>
        <v/>
      </c>
      <c r="L117" s="187">
        <f t="shared" si="7"/>
        <v>104.79</v>
      </c>
      <c r="M117" s="187">
        <f>IF(B117="","",SUM($L$63:L117))</f>
        <v>6022.9600000000009</v>
      </c>
      <c r="N117" s="190">
        <f t="shared" si="9"/>
        <v>10234.210000000003</v>
      </c>
      <c r="O117" s="191"/>
      <c r="P117" s="192">
        <f t="shared" si="10"/>
        <v>0</v>
      </c>
      <c r="Q117" s="193"/>
      <c r="S117" s="193"/>
      <c r="T117" s="193"/>
      <c r="U117" s="193"/>
      <c r="V117" s="67"/>
    </row>
    <row r="118" spans="2:22" x14ac:dyDescent="0.15">
      <c r="B118" s="194">
        <f t="shared" si="0"/>
        <v>56</v>
      </c>
      <c r="C118" s="185">
        <f t="shared" si="1"/>
        <v>43313</v>
      </c>
      <c r="D118" s="186">
        <f>IF(B118="","",IF(variable,IF(OR(B118=1,B118&lt;$I$16*periods_per_year),start_rate,MIN($I$17,IF(MOD(B118-1,$I$19)=0,MAX($I$18,D117+$I$20),D117))),start_rate))</f>
        <v>4.3749999999999997E-2</v>
      </c>
      <c r="E118" s="187">
        <f t="shared" si="2"/>
        <v>418.42</v>
      </c>
      <c r="F118" s="187">
        <f>IF(B118="","",IF(B118=nper,J117+E118,MIN(J117+E118,IF(D118=D117,F117,IF($E$13="Acc Bi-Weekly",ROUND((-PMT(((1+D118/CP)^(CP/12))-1,(nper-B118+1)*12/26,J117))/2,2),IF($E$13="Acc Weekly",ROUND((-PMT(((1+D118/CP)^(CP/12))-1,(nper-B118+1)*12/52,J117))/4,2),ROUND(-PMT(((1+D118/CP)^(CP/periods_per_year))-1,nper-B118+1,J117),2)))))))</f>
        <v>624.11</v>
      </c>
      <c r="G118" s="187">
        <f t="shared" si="3"/>
        <v>0</v>
      </c>
      <c r="H118" s="188"/>
      <c r="I118" s="187">
        <f t="shared" si="4"/>
        <v>205.69</v>
      </c>
      <c r="J118" s="187">
        <f t="shared" si="5"/>
        <v>114560.10000000003</v>
      </c>
      <c r="K118" s="189" t="str">
        <f t="shared" si="6"/>
        <v/>
      </c>
      <c r="L118" s="187">
        <f t="shared" si="7"/>
        <v>104.605</v>
      </c>
      <c r="M118" s="187">
        <f>IF(B118="","",SUM($L$63:L118))</f>
        <v>6127.5650000000005</v>
      </c>
      <c r="N118" s="190">
        <f t="shared" si="9"/>
        <v>10439.900000000003</v>
      </c>
      <c r="O118" s="191"/>
      <c r="P118" s="192">
        <f t="shared" si="10"/>
        <v>0</v>
      </c>
      <c r="Q118" s="193"/>
      <c r="S118" s="193"/>
      <c r="T118" s="193"/>
      <c r="U118" s="193"/>
      <c r="V118" s="67"/>
    </row>
    <row r="119" spans="2:22" x14ac:dyDescent="0.15">
      <c r="B119" s="194">
        <f t="shared" si="0"/>
        <v>57</v>
      </c>
      <c r="C119" s="185">
        <f t="shared" si="1"/>
        <v>43344</v>
      </c>
      <c r="D119" s="186">
        <f>IF(B119="","",IF(variable,IF(OR(B119=1,B119&lt;$I$16*periods_per_year),start_rate,MIN($I$17,IF(MOD(B119-1,$I$19)=0,MAX($I$18,D118+$I$20),D118))),start_rate))</f>
        <v>4.3749999999999997E-2</v>
      </c>
      <c r="E119" s="187">
        <f t="shared" si="2"/>
        <v>417.67</v>
      </c>
      <c r="F119" s="187">
        <f>IF(B119="","",IF(B119=nper,J118+E119,MIN(J118+E119,IF(D119=D118,F118,IF($E$13="Acc Bi-Weekly",ROUND((-PMT(((1+D119/CP)^(CP/12))-1,(nper-B119+1)*12/26,J118))/2,2),IF($E$13="Acc Weekly",ROUND((-PMT(((1+D119/CP)^(CP/12))-1,(nper-B119+1)*12/52,J118))/4,2),ROUND(-PMT(((1+D119/CP)^(CP/periods_per_year))-1,nper-B119+1,J118),2)))))))</f>
        <v>624.11</v>
      </c>
      <c r="G119" s="187">
        <f t="shared" si="3"/>
        <v>0</v>
      </c>
      <c r="H119" s="188"/>
      <c r="I119" s="187">
        <f t="shared" si="4"/>
        <v>206.44</v>
      </c>
      <c r="J119" s="187">
        <f t="shared" si="5"/>
        <v>114353.66000000003</v>
      </c>
      <c r="K119" s="189" t="str">
        <f t="shared" si="6"/>
        <v/>
      </c>
      <c r="L119" s="187">
        <f t="shared" si="7"/>
        <v>104.4175</v>
      </c>
      <c r="M119" s="187">
        <f>IF(B119="","",SUM($L$63:L119))</f>
        <v>6231.9825000000001</v>
      </c>
      <c r="N119" s="190">
        <f t="shared" si="9"/>
        <v>10646.340000000004</v>
      </c>
      <c r="O119" s="191"/>
      <c r="P119" s="192">
        <f t="shared" si="10"/>
        <v>0</v>
      </c>
      <c r="Q119" s="193"/>
      <c r="S119" s="193"/>
      <c r="T119" s="193"/>
      <c r="U119" s="193"/>
      <c r="V119" s="67"/>
    </row>
    <row r="120" spans="2:22" x14ac:dyDescent="0.15">
      <c r="B120" s="194">
        <f t="shared" si="0"/>
        <v>58</v>
      </c>
      <c r="C120" s="185">
        <f t="shared" si="1"/>
        <v>43374</v>
      </c>
      <c r="D120" s="186">
        <f>IF(B120="","",IF(variable,IF(OR(B120=1,B120&lt;$I$16*periods_per_year),start_rate,MIN($I$17,IF(MOD(B120-1,$I$19)=0,MAX($I$18,D119+$I$20),D119))),start_rate))</f>
        <v>4.3749999999999997E-2</v>
      </c>
      <c r="E120" s="187">
        <f t="shared" si="2"/>
        <v>416.91</v>
      </c>
      <c r="F120" s="187">
        <f>IF(B120="","",IF(B120=nper,J119+E120,MIN(J119+E120,IF(D120=D119,F119,IF($E$13="Acc Bi-Weekly",ROUND((-PMT(((1+D120/CP)^(CP/12))-1,(nper-B120+1)*12/26,J119))/2,2),IF($E$13="Acc Weekly",ROUND((-PMT(((1+D120/CP)^(CP/12))-1,(nper-B120+1)*12/52,J119))/4,2),ROUND(-PMT(((1+D120/CP)^(CP/periods_per_year))-1,nper-B120+1,J119),2)))))))</f>
        <v>624.11</v>
      </c>
      <c r="G120" s="187">
        <f t="shared" si="3"/>
        <v>0</v>
      </c>
      <c r="H120" s="188"/>
      <c r="I120" s="187">
        <f t="shared" si="4"/>
        <v>207.2</v>
      </c>
      <c r="J120" s="187">
        <f t="shared" si="5"/>
        <v>114146.46000000004</v>
      </c>
      <c r="K120" s="189" t="str">
        <f t="shared" si="6"/>
        <v/>
      </c>
      <c r="L120" s="187">
        <f t="shared" si="7"/>
        <v>104.22750000000001</v>
      </c>
      <c r="M120" s="187">
        <f>IF(B120="","",SUM($L$63:L120))</f>
        <v>6336.21</v>
      </c>
      <c r="N120" s="190">
        <f t="shared" si="9"/>
        <v>10853.540000000005</v>
      </c>
      <c r="O120" s="191"/>
      <c r="P120" s="192">
        <f t="shared" si="10"/>
        <v>0</v>
      </c>
      <c r="Q120" s="193"/>
      <c r="S120" s="193"/>
      <c r="T120" s="193"/>
      <c r="U120" s="193"/>
      <c r="V120" s="67"/>
    </row>
    <row r="121" spans="2:22" x14ac:dyDescent="0.15">
      <c r="B121" s="194">
        <f t="shared" si="0"/>
        <v>59</v>
      </c>
      <c r="C121" s="185">
        <f t="shared" si="1"/>
        <v>43405</v>
      </c>
      <c r="D121" s="186">
        <f>IF(B121="","",IF(variable,IF(OR(B121=1,B121&lt;$I$16*periods_per_year),start_rate,MIN($I$17,IF(MOD(B121-1,$I$19)=0,MAX($I$18,D120+$I$20),D120))),start_rate))</f>
        <v>4.3749999999999997E-2</v>
      </c>
      <c r="E121" s="187">
        <f t="shared" si="2"/>
        <v>416.16</v>
      </c>
      <c r="F121" s="187">
        <f>IF(B121="","",IF(B121=nper,J120+E121,MIN(J120+E121,IF(D121=D120,F120,IF($E$13="Acc Bi-Weekly",ROUND((-PMT(((1+D121/CP)^(CP/12))-1,(nper-B121+1)*12/26,J120))/2,2),IF($E$13="Acc Weekly",ROUND((-PMT(((1+D121/CP)^(CP/12))-1,(nper-B121+1)*12/52,J120))/4,2),ROUND(-PMT(((1+D121/CP)^(CP/periods_per_year))-1,nper-B121+1,J120),2)))))))</f>
        <v>624.11</v>
      </c>
      <c r="G121" s="187">
        <f t="shared" si="3"/>
        <v>0</v>
      </c>
      <c r="H121" s="188"/>
      <c r="I121" s="187">
        <f t="shared" si="4"/>
        <v>207.95</v>
      </c>
      <c r="J121" s="187">
        <f t="shared" si="5"/>
        <v>113938.51000000004</v>
      </c>
      <c r="K121" s="189" t="str">
        <f t="shared" si="6"/>
        <v/>
      </c>
      <c r="L121" s="187">
        <f t="shared" si="7"/>
        <v>104.04</v>
      </c>
      <c r="M121" s="187">
        <f>IF(B121="","",SUM($L$63:L121))</f>
        <v>6440.25</v>
      </c>
      <c r="N121" s="190">
        <f t="shared" si="9"/>
        <v>11061.490000000005</v>
      </c>
      <c r="O121" s="191"/>
      <c r="P121" s="192">
        <f t="shared" si="10"/>
        <v>0</v>
      </c>
      <c r="Q121" s="193"/>
      <c r="S121" s="193"/>
      <c r="T121" s="193"/>
      <c r="U121" s="193"/>
      <c r="V121" s="67"/>
    </row>
    <row r="122" spans="2:22" x14ac:dyDescent="0.15">
      <c r="B122" s="194">
        <f t="shared" si="0"/>
        <v>60</v>
      </c>
      <c r="C122" s="185">
        <f t="shared" si="1"/>
        <v>43435</v>
      </c>
      <c r="D122" s="186">
        <f>IF(B122="","",IF(variable,IF(OR(B122=1,B122&lt;$I$16*periods_per_year),start_rate,MIN($I$17,IF(MOD(B122-1,$I$19)=0,MAX($I$18,D121+$I$20),D121))),start_rate))</f>
        <v>4.3749999999999997E-2</v>
      </c>
      <c r="E122" s="187">
        <f t="shared" si="2"/>
        <v>415.4</v>
      </c>
      <c r="F122" s="187">
        <f>IF(B122="","",IF(B122=nper,J121+E122,MIN(J121+E122,IF(D122=D121,F121,IF($E$13="Acc Bi-Weekly",ROUND((-PMT(((1+D122/CP)^(CP/12))-1,(nper-B122+1)*12/26,J121))/2,2),IF($E$13="Acc Weekly",ROUND((-PMT(((1+D122/CP)^(CP/12))-1,(nper-B122+1)*12/52,J121))/4,2),ROUND(-PMT(((1+D122/CP)^(CP/periods_per_year))-1,nper-B122+1,J121),2)))))))</f>
        <v>624.11</v>
      </c>
      <c r="G122" s="187">
        <f t="shared" si="3"/>
        <v>0</v>
      </c>
      <c r="H122" s="188"/>
      <c r="I122" s="187">
        <f t="shared" si="4"/>
        <v>208.71000000000004</v>
      </c>
      <c r="J122" s="187">
        <f t="shared" si="5"/>
        <v>113729.80000000003</v>
      </c>
      <c r="K122" s="189">
        <f t="shared" si="6"/>
        <v>5</v>
      </c>
      <c r="L122" s="187">
        <f t="shared" si="7"/>
        <v>103.85</v>
      </c>
      <c r="M122" s="187">
        <f>IF(B122="","",SUM($L$63:L122))</f>
        <v>6544.1</v>
      </c>
      <c r="N122" s="190">
        <f t="shared" si="9"/>
        <v>11270.200000000004</v>
      </c>
      <c r="O122" s="191"/>
      <c r="P122" s="192">
        <f t="shared" si="10"/>
        <v>13400.281557119592</v>
      </c>
      <c r="Q122" s="193"/>
      <c r="S122" s="193"/>
      <c r="T122" s="193"/>
      <c r="U122" s="193"/>
      <c r="V122" s="67"/>
    </row>
    <row r="123" spans="2:22" x14ac:dyDescent="0.15">
      <c r="B123" s="194">
        <f t="shared" si="0"/>
        <v>61</v>
      </c>
      <c r="C123" s="185">
        <f t="shared" si="1"/>
        <v>43466</v>
      </c>
      <c r="D123" s="186">
        <f>IF(B123="","",IF(variable,IF(OR(B123=1,B123&lt;$I$16*periods_per_year),start_rate,MIN($I$17,IF(MOD(B123-1,$I$19)=0,MAX($I$18,D122+$I$20),D122))),start_rate))</f>
        <v>4.3749999999999997E-2</v>
      </c>
      <c r="E123" s="187">
        <f t="shared" si="2"/>
        <v>414.64</v>
      </c>
      <c r="F123" s="187">
        <f>IF(B123="","",IF(B123=nper,J122+E123,MIN(J122+E123,IF(D123=D122,F122,IF($E$13="Acc Bi-Weekly",ROUND((-PMT(((1+D123/CP)^(CP/12))-1,(nper-B123+1)*12/26,J122))/2,2),IF($E$13="Acc Weekly",ROUND((-PMT(((1+D123/CP)^(CP/12))-1,(nper-B123+1)*12/52,J122))/4,2),ROUND(-PMT(((1+D123/CP)^(CP/periods_per_year))-1,nper-B123+1,J122),2)))))))</f>
        <v>624.11</v>
      </c>
      <c r="G123" s="187">
        <f t="shared" si="3"/>
        <v>0</v>
      </c>
      <c r="H123" s="188"/>
      <c r="I123" s="187">
        <f t="shared" si="4"/>
        <v>209.47000000000003</v>
      </c>
      <c r="J123" s="187">
        <f t="shared" si="5"/>
        <v>113520.33000000003</v>
      </c>
      <c r="K123" s="189" t="str">
        <f t="shared" si="6"/>
        <v/>
      </c>
      <c r="L123" s="187">
        <f t="shared" si="7"/>
        <v>103.66</v>
      </c>
      <c r="M123" s="187">
        <f>IF(B123="","",SUM($L$63:L123))</f>
        <v>6647.76</v>
      </c>
      <c r="N123" s="190">
        <f t="shared" si="9"/>
        <v>11479.670000000004</v>
      </c>
      <c r="O123" s="191"/>
      <c r="P123" s="192">
        <f t="shared" si="10"/>
        <v>0</v>
      </c>
      <c r="Q123" s="193"/>
      <c r="S123" s="193"/>
      <c r="T123" s="193"/>
      <c r="U123" s="193"/>
      <c r="V123" s="67"/>
    </row>
    <row r="124" spans="2:22" x14ac:dyDescent="0.15">
      <c r="B124" s="194">
        <f t="shared" si="0"/>
        <v>62</v>
      </c>
      <c r="C124" s="185">
        <f t="shared" si="1"/>
        <v>43497</v>
      </c>
      <c r="D124" s="186">
        <f>IF(B124="","",IF(variable,IF(OR(B124=1,B124&lt;$I$16*periods_per_year),start_rate,MIN($I$17,IF(MOD(B124-1,$I$19)=0,MAX($I$18,D123+$I$20),D123))),start_rate))</f>
        <v>4.3749999999999997E-2</v>
      </c>
      <c r="E124" s="187">
        <f t="shared" si="2"/>
        <v>413.88</v>
      </c>
      <c r="F124" s="187">
        <f>IF(B124="","",IF(B124=nper,J123+E124,MIN(J123+E124,IF(D124=D123,F123,IF($E$13="Acc Bi-Weekly",ROUND((-PMT(((1+D124/CP)^(CP/12))-1,(nper-B124+1)*12/26,J123))/2,2),IF($E$13="Acc Weekly",ROUND((-PMT(((1+D124/CP)^(CP/12))-1,(nper-B124+1)*12/52,J123))/4,2),ROUND(-PMT(((1+D124/CP)^(CP/periods_per_year))-1,nper-B124+1,J123),2)))))))</f>
        <v>624.11</v>
      </c>
      <c r="G124" s="187">
        <f t="shared" si="3"/>
        <v>0</v>
      </c>
      <c r="H124" s="188"/>
      <c r="I124" s="187">
        <f t="shared" si="4"/>
        <v>210.23000000000002</v>
      </c>
      <c r="J124" s="187">
        <f t="shared" si="5"/>
        <v>113310.10000000003</v>
      </c>
      <c r="K124" s="189" t="str">
        <f t="shared" si="6"/>
        <v/>
      </c>
      <c r="L124" s="187">
        <f t="shared" si="7"/>
        <v>103.47</v>
      </c>
      <c r="M124" s="187">
        <f>IF(B124="","",SUM($L$63:L124))</f>
        <v>6751.2300000000005</v>
      </c>
      <c r="N124" s="190">
        <f t="shared" si="9"/>
        <v>11689.900000000003</v>
      </c>
      <c r="O124" s="191"/>
      <c r="P124" s="192">
        <f t="shared" si="10"/>
        <v>0</v>
      </c>
      <c r="Q124" s="193"/>
      <c r="S124" s="193"/>
      <c r="T124" s="193"/>
      <c r="U124" s="193"/>
      <c r="V124" s="67"/>
    </row>
    <row r="125" spans="2:22" x14ac:dyDescent="0.15">
      <c r="B125" s="194">
        <f t="shared" si="0"/>
        <v>63</v>
      </c>
      <c r="C125" s="185">
        <f t="shared" si="1"/>
        <v>43525</v>
      </c>
      <c r="D125" s="186">
        <f>IF(B125="","",IF(variable,IF(OR(B125=1,B125&lt;$I$16*periods_per_year),start_rate,MIN($I$17,IF(MOD(B125-1,$I$19)=0,MAX($I$18,D124+$I$20),D124))),start_rate))</f>
        <v>4.3749999999999997E-2</v>
      </c>
      <c r="E125" s="187">
        <f t="shared" si="2"/>
        <v>413.11</v>
      </c>
      <c r="F125" s="187">
        <f>IF(B125="","",IF(B125=nper,J124+E125,MIN(J124+E125,IF(D125=D124,F124,IF($E$13="Acc Bi-Weekly",ROUND((-PMT(((1+D125/CP)^(CP/12))-1,(nper-B125+1)*12/26,J124))/2,2),IF($E$13="Acc Weekly",ROUND((-PMT(((1+D125/CP)^(CP/12))-1,(nper-B125+1)*12/52,J124))/4,2),ROUND(-PMT(((1+D125/CP)^(CP/periods_per_year))-1,nper-B125+1,J124),2)))))))</f>
        <v>624.11</v>
      </c>
      <c r="G125" s="187">
        <f t="shared" si="3"/>
        <v>0</v>
      </c>
      <c r="H125" s="188"/>
      <c r="I125" s="187">
        <f t="shared" si="4"/>
        <v>211</v>
      </c>
      <c r="J125" s="187">
        <f t="shared" si="5"/>
        <v>113099.10000000003</v>
      </c>
      <c r="K125" s="189" t="str">
        <f t="shared" si="6"/>
        <v/>
      </c>
      <c r="L125" s="187">
        <f t="shared" si="7"/>
        <v>103.2775</v>
      </c>
      <c r="M125" s="187">
        <f>IF(B125="","",SUM($L$63:L125))</f>
        <v>6854.5075000000006</v>
      </c>
      <c r="N125" s="190">
        <f t="shared" si="9"/>
        <v>11900.900000000003</v>
      </c>
      <c r="O125" s="191"/>
      <c r="P125" s="192">
        <f t="shared" si="10"/>
        <v>0</v>
      </c>
      <c r="Q125" s="193"/>
      <c r="S125" s="193"/>
      <c r="T125" s="193"/>
      <c r="U125" s="193"/>
      <c r="V125" s="67"/>
    </row>
    <row r="126" spans="2:22" x14ac:dyDescent="0.15">
      <c r="B126" s="194">
        <f t="shared" si="0"/>
        <v>64</v>
      </c>
      <c r="C126" s="185">
        <f t="shared" si="1"/>
        <v>43556</v>
      </c>
      <c r="D126" s="186">
        <f>IF(B126="","",IF(variable,IF(OR(B126=1,B126&lt;$I$16*periods_per_year),start_rate,MIN($I$17,IF(MOD(B126-1,$I$19)=0,MAX($I$18,D125+$I$20),D125))),start_rate))</f>
        <v>4.3749999999999997E-2</v>
      </c>
      <c r="E126" s="187">
        <f t="shared" si="2"/>
        <v>412.34</v>
      </c>
      <c r="F126" s="187">
        <f>IF(B126="","",IF(B126=nper,J125+E126,MIN(J125+E126,IF(D126=D125,F125,IF($E$13="Acc Bi-Weekly",ROUND((-PMT(((1+D126/CP)^(CP/12))-1,(nper-B126+1)*12/26,J125))/2,2),IF($E$13="Acc Weekly",ROUND((-PMT(((1+D126/CP)^(CP/12))-1,(nper-B126+1)*12/52,J125))/4,2),ROUND(-PMT(((1+D126/CP)^(CP/periods_per_year))-1,nper-B126+1,J125),2)))))))</f>
        <v>624.11</v>
      </c>
      <c r="G126" s="187">
        <f t="shared" si="3"/>
        <v>0</v>
      </c>
      <c r="H126" s="188"/>
      <c r="I126" s="187">
        <f t="shared" si="4"/>
        <v>211.77000000000004</v>
      </c>
      <c r="J126" s="187">
        <f t="shared" si="5"/>
        <v>112887.33000000003</v>
      </c>
      <c r="K126" s="189" t="str">
        <f t="shared" si="6"/>
        <v/>
      </c>
      <c r="L126" s="187">
        <f t="shared" si="7"/>
        <v>103.08499999999999</v>
      </c>
      <c r="M126" s="187">
        <f>IF(B126="","",SUM($L$63:L126))</f>
        <v>6957.5925000000007</v>
      </c>
      <c r="N126" s="190">
        <f t="shared" si="9"/>
        <v>12112.670000000004</v>
      </c>
      <c r="O126" s="191"/>
      <c r="P126" s="192">
        <f t="shared" si="10"/>
        <v>0</v>
      </c>
      <c r="Q126" s="193"/>
      <c r="S126" s="193"/>
      <c r="T126" s="193"/>
      <c r="U126" s="193"/>
      <c r="V126" s="67"/>
    </row>
    <row r="127" spans="2:22" x14ac:dyDescent="0.15">
      <c r="B127" s="194">
        <f t="shared" ref="B127:B190" si="11">IF(J126="","",IF(OR(B126&gt;=nper,ROUND(J126,2)&lt;=0),"",B126+1))</f>
        <v>65</v>
      </c>
      <c r="C127" s="185">
        <f t="shared" ref="C127:C190" si="12">IF(B127="","",IF(OR(periods_per_year=26,periods_per_year=52),IF(periods_per_year=26,IF(B127=1,fpdate,C126+14),IF(periods_per_year=52,IF(B127=1,fpdate,C126+7),"n/a")),IF(periods_per_year=24,DATE(YEAR(fpdate),MONTH(fpdate)+(B127-1)/2+IF(AND(DAY(fpdate)&gt;=15,MOD(B127,2)=0),1,0),IF(MOD(B127,2)=0,IF(DAY(fpdate)&gt;=15,DAY(fpdate)-14,DAY(fpdate)+14),DAY(fpdate))),IF(DAY(DATE(YEAR(fpdate),MONTH(fpdate)+B127-1,DAY(fpdate)))&lt;&gt;DAY(fpdate),DATE(YEAR(fpdate),MONTH(fpdate)+B127,0),DATE(YEAR(fpdate),MONTH(fpdate)+B127-1,DAY(fpdate))))))</f>
        <v>43586</v>
      </c>
      <c r="D127" s="186">
        <f>IF(B127="","",IF(variable,IF(OR(B127=1,B127&lt;$I$16*periods_per_year),start_rate,MIN($I$17,IF(MOD(B127-1,$I$19)=0,MAX($I$18,D126+$I$20),D126))),start_rate))</f>
        <v>4.3749999999999997E-2</v>
      </c>
      <c r="E127" s="187">
        <f t="shared" ref="E127:E190" si="13">IF(B127="","",ROUND((((1+D127/CP)^(CP/periods_per_year))-1)*J126,2))</f>
        <v>411.57</v>
      </c>
      <c r="F127" s="187">
        <f>IF(B127="","",IF(B127=nper,J126+E127,MIN(J126+E127,IF(D127=D126,F126,IF($E$13="Acc Bi-Weekly",ROUND((-PMT(((1+D127/CP)^(CP/12))-1,(nper-B127+1)*12/26,J126))/2,2),IF($E$13="Acc Weekly",ROUND((-PMT(((1+D127/CP)^(CP/12))-1,(nper-B127+1)*12/52,J126))/4,2),ROUND(-PMT(((1+D127/CP)^(CP/periods_per_year))-1,nper-B127+1,J126),2)))))))</f>
        <v>624.11</v>
      </c>
      <c r="G127" s="187">
        <f t="shared" ref="G127:G190" si="14">IF(B127="","",IF(J126&lt;=F127,0,IF(IF(MOD(B127,int)=0,$E$25,0)+F127&gt;=J126+E127,J126+E127-F127,IF(MOD(B127,int)=0,$E$25,0)+IF(IF(MOD(B127,int)=0,$E$25,0)+IF(MOD(B127-$E$28,periods_per_year)=0,$E$27,0)+F127&lt;J126+E127,IF(MOD(B127-$E$28,periods_per_year)=0,$E$27,0),J126+E127-IF(MOD(B127,int)=0,$E$25,0)-F127))))</f>
        <v>0</v>
      </c>
      <c r="H127" s="188"/>
      <c r="I127" s="187">
        <f t="shared" ref="I127:I190" si="15">IF(B127="","",F127-E127+H127+IF(G127="",0,G127))</f>
        <v>212.54000000000002</v>
      </c>
      <c r="J127" s="187">
        <f t="shared" ref="J127:J190" si="16">IF(B127="","",J126-I127)</f>
        <v>112674.79000000004</v>
      </c>
      <c r="K127" s="189" t="str">
        <f t="shared" ref="K127:K190" si="17">IF(B127="","",IF(MOD(B127,periods_per_year)=0,B127/periods_per_year,""))</f>
        <v/>
      </c>
      <c r="L127" s="187">
        <f t="shared" ref="L127:L190" si="18">IF(B127="","",$S$16*E127)</f>
        <v>102.8925</v>
      </c>
      <c r="M127" s="187">
        <f>IF(B127="","",SUM($L$63:L127))</f>
        <v>7060.4850000000006</v>
      </c>
      <c r="N127" s="190">
        <f t="shared" si="9"/>
        <v>12325.210000000005</v>
      </c>
      <c r="O127" s="191"/>
      <c r="P127" s="192">
        <f t="shared" si="10"/>
        <v>0</v>
      </c>
      <c r="Q127" s="193"/>
      <c r="S127" s="193"/>
      <c r="T127" s="193"/>
      <c r="U127" s="193"/>
      <c r="V127" s="67"/>
    </row>
    <row r="128" spans="2:22" x14ac:dyDescent="0.15">
      <c r="B128" s="194">
        <f t="shared" si="11"/>
        <v>66</v>
      </c>
      <c r="C128" s="185">
        <f t="shared" si="12"/>
        <v>43617</v>
      </c>
      <c r="D128" s="186">
        <f>IF(B128="","",IF(variable,IF(OR(B128=1,B128&lt;$I$16*periods_per_year),start_rate,MIN($I$17,IF(MOD(B128-1,$I$19)=0,MAX($I$18,D127+$I$20),D127))),start_rate))</f>
        <v>4.3749999999999997E-2</v>
      </c>
      <c r="E128" s="187">
        <f t="shared" si="13"/>
        <v>410.79</v>
      </c>
      <c r="F128" s="187">
        <f>IF(B128="","",IF(B128=nper,J127+E128,MIN(J127+E128,IF(D128=D127,F127,IF($E$13="Acc Bi-Weekly",ROUND((-PMT(((1+D128/CP)^(CP/12))-1,(nper-B128+1)*12/26,J127))/2,2),IF($E$13="Acc Weekly",ROUND((-PMT(((1+D128/CP)^(CP/12))-1,(nper-B128+1)*12/52,J127))/4,2),ROUND(-PMT(((1+D128/CP)^(CP/periods_per_year))-1,nper-B128+1,J127),2)))))))</f>
        <v>624.11</v>
      </c>
      <c r="G128" s="187">
        <f t="shared" si="14"/>
        <v>0</v>
      </c>
      <c r="H128" s="188"/>
      <c r="I128" s="187">
        <f t="shared" si="15"/>
        <v>213.32</v>
      </c>
      <c r="J128" s="187">
        <f t="shared" si="16"/>
        <v>112461.47000000003</v>
      </c>
      <c r="K128" s="189" t="str">
        <f t="shared" si="17"/>
        <v/>
      </c>
      <c r="L128" s="187">
        <f t="shared" si="18"/>
        <v>102.69750000000001</v>
      </c>
      <c r="M128" s="187">
        <f>IF(B128="","",SUM($L$63:L128))</f>
        <v>7163.1825000000008</v>
      </c>
      <c r="N128" s="190">
        <f t="shared" si="9"/>
        <v>12538.530000000004</v>
      </c>
      <c r="O128" s="191"/>
      <c r="P128" s="192">
        <f t="shared" si="10"/>
        <v>0</v>
      </c>
      <c r="Q128" s="193"/>
      <c r="S128" s="193"/>
      <c r="T128" s="193"/>
      <c r="U128" s="193"/>
      <c r="V128" s="67"/>
    </row>
    <row r="129" spans="2:22" x14ac:dyDescent="0.15">
      <c r="B129" s="194">
        <f t="shared" si="11"/>
        <v>67</v>
      </c>
      <c r="C129" s="185">
        <f t="shared" si="12"/>
        <v>43647</v>
      </c>
      <c r="D129" s="186">
        <f>IF(B129="","",IF(variable,IF(OR(B129=1,B129&lt;$I$16*periods_per_year),start_rate,MIN($I$17,IF(MOD(B129-1,$I$19)=0,MAX($I$18,D128+$I$20),D128))),start_rate))</f>
        <v>4.3749999999999997E-2</v>
      </c>
      <c r="E129" s="187">
        <f t="shared" si="13"/>
        <v>410.02</v>
      </c>
      <c r="F129" s="187">
        <f>IF(B129="","",IF(B129=nper,J128+E129,MIN(J128+E129,IF(D129=D128,F128,IF($E$13="Acc Bi-Weekly",ROUND((-PMT(((1+D129/CP)^(CP/12))-1,(nper-B129+1)*12/26,J128))/2,2),IF($E$13="Acc Weekly",ROUND((-PMT(((1+D129/CP)^(CP/12))-1,(nper-B129+1)*12/52,J128))/4,2),ROUND(-PMT(((1+D129/CP)^(CP/periods_per_year))-1,nper-B129+1,J128),2)))))))</f>
        <v>624.11</v>
      </c>
      <c r="G129" s="187">
        <f t="shared" si="14"/>
        <v>0</v>
      </c>
      <c r="H129" s="188"/>
      <c r="I129" s="187">
        <f t="shared" si="15"/>
        <v>214.09000000000003</v>
      </c>
      <c r="J129" s="187">
        <f t="shared" si="16"/>
        <v>112247.38000000003</v>
      </c>
      <c r="K129" s="189" t="str">
        <f t="shared" si="17"/>
        <v/>
      </c>
      <c r="L129" s="187">
        <f t="shared" si="18"/>
        <v>102.505</v>
      </c>
      <c r="M129" s="187">
        <f>IF(B129="","",SUM($L$63:L129))</f>
        <v>7265.6875000000009</v>
      </c>
      <c r="N129" s="190">
        <f t="shared" ref="N129:N192" si="19">IF(B129="","",I129+N128)</f>
        <v>12752.620000000004</v>
      </c>
      <c r="O129" s="191"/>
      <c r="P129" s="192">
        <f t="shared" si="10"/>
        <v>0</v>
      </c>
      <c r="Q129" s="193"/>
      <c r="S129" s="193"/>
      <c r="T129" s="193"/>
      <c r="U129" s="193"/>
      <c r="V129" s="67"/>
    </row>
    <row r="130" spans="2:22" x14ac:dyDescent="0.15">
      <c r="B130" s="194">
        <f t="shared" si="11"/>
        <v>68</v>
      </c>
      <c r="C130" s="185">
        <f t="shared" si="12"/>
        <v>43678</v>
      </c>
      <c r="D130" s="186">
        <f>IF(B130="","",IF(variable,IF(OR(B130=1,B130&lt;$I$16*periods_per_year),start_rate,MIN($I$17,IF(MOD(B130-1,$I$19)=0,MAX($I$18,D129+$I$20),D129))),start_rate))</f>
        <v>4.3749999999999997E-2</v>
      </c>
      <c r="E130" s="187">
        <f t="shared" si="13"/>
        <v>409.24</v>
      </c>
      <c r="F130" s="187">
        <f>IF(B130="","",IF(B130=nper,J129+E130,MIN(J129+E130,IF(D130=D129,F129,IF($E$13="Acc Bi-Weekly",ROUND((-PMT(((1+D130/CP)^(CP/12))-1,(nper-B130+1)*12/26,J129))/2,2),IF($E$13="Acc Weekly",ROUND((-PMT(((1+D130/CP)^(CP/12))-1,(nper-B130+1)*12/52,J129))/4,2),ROUND(-PMT(((1+D130/CP)^(CP/periods_per_year))-1,nper-B130+1,J129),2)))))))</f>
        <v>624.11</v>
      </c>
      <c r="G130" s="187">
        <f t="shared" si="14"/>
        <v>0</v>
      </c>
      <c r="H130" s="188"/>
      <c r="I130" s="187">
        <f t="shared" si="15"/>
        <v>214.87</v>
      </c>
      <c r="J130" s="187">
        <f t="shared" si="16"/>
        <v>112032.51000000004</v>
      </c>
      <c r="K130" s="189" t="str">
        <f t="shared" si="17"/>
        <v/>
      </c>
      <c r="L130" s="187">
        <f t="shared" si="18"/>
        <v>102.31</v>
      </c>
      <c r="M130" s="187">
        <f>IF(B130="","",SUM($L$63:L130))</f>
        <v>7367.9975000000013</v>
      </c>
      <c r="N130" s="190">
        <f t="shared" si="19"/>
        <v>12967.490000000005</v>
      </c>
      <c r="O130" s="191"/>
      <c r="P130" s="192">
        <f t="shared" si="10"/>
        <v>0</v>
      </c>
      <c r="Q130" s="193"/>
      <c r="S130" s="193"/>
      <c r="T130" s="193"/>
      <c r="U130" s="193"/>
      <c r="V130" s="67"/>
    </row>
    <row r="131" spans="2:22" x14ac:dyDescent="0.15">
      <c r="B131" s="194">
        <f t="shared" si="11"/>
        <v>69</v>
      </c>
      <c r="C131" s="185">
        <f t="shared" si="12"/>
        <v>43709</v>
      </c>
      <c r="D131" s="186">
        <f>IF(B131="","",IF(variable,IF(OR(B131=1,B131&lt;$I$16*periods_per_year),start_rate,MIN($I$17,IF(MOD(B131-1,$I$19)=0,MAX($I$18,D130+$I$20),D130))),start_rate))</f>
        <v>4.3749999999999997E-2</v>
      </c>
      <c r="E131" s="187">
        <f t="shared" si="13"/>
        <v>408.45</v>
      </c>
      <c r="F131" s="187">
        <f>IF(B131="","",IF(B131=nper,J130+E131,MIN(J130+E131,IF(D131=D130,F130,IF($E$13="Acc Bi-Weekly",ROUND((-PMT(((1+D131/CP)^(CP/12))-1,(nper-B131+1)*12/26,J130))/2,2),IF($E$13="Acc Weekly",ROUND((-PMT(((1+D131/CP)^(CP/12))-1,(nper-B131+1)*12/52,J130))/4,2),ROUND(-PMT(((1+D131/CP)^(CP/periods_per_year))-1,nper-B131+1,J130),2)))))))</f>
        <v>624.11</v>
      </c>
      <c r="G131" s="187">
        <f t="shared" si="14"/>
        <v>0</v>
      </c>
      <c r="H131" s="188"/>
      <c r="I131" s="187">
        <f t="shared" si="15"/>
        <v>215.66000000000003</v>
      </c>
      <c r="J131" s="187">
        <f t="shared" si="16"/>
        <v>111816.85000000003</v>
      </c>
      <c r="K131" s="189" t="str">
        <f t="shared" si="17"/>
        <v/>
      </c>
      <c r="L131" s="187">
        <f t="shared" si="18"/>
        <v>102.1125</v>
      </c>
      <c r="M131" s="187">
        <f>IF(B131="","",SUM($L$63:L131))</f>
        <v>7470.1100000000015</v>
      </c>
      <c r="N131" s="190">
        <f t="shared" si="19"/>
        <v>13183.150000000005</v>
      </c>
      <c r="O131" s="191"/>
      <c r="P131" s="192">
        <f t="shared" si="10"/>
        <v>0</v>
      </c>
      <c r="Q131" s="193"/>
      <c r="S131" s="193"/>
      <c r="T131" s="193"/>
      <c r="U131" s="193"/>
      <c r="V131" s="67"/>
    </row>
    <row r="132" spans="2:22" x14ac:dyDescent="0.15">
      <c r="B132" s="194">
        <f t="shared" si="11"/>
        <v>70</v>
      </c>
      <c r="C132" s="185">
        <f t="shared" si="12"/>
        <v>43739</v>
      </c>
      <c r="D132" s="186">
        <f>IF(B132="","",IF(variable,IF(OR(B132=1,B132&lt;$I$16*periods_per_year),start_rate,MIN($I$17,IF(MOD(B132-1,$I$19)=0,MAX($I$18,D131+$I$20),D131))),start_rate))</f>
        <v>4.3749999999999997E-2</v>
      </c>
      <c r="E132" s="187">
        <f t="shared" si="13"/>
        <v>407.67</v>
      </c>
      <c r="F132" s="187">
        <f>IF(B132="","",IF(B132=nper,J131+E132,MIN(J131+E132,IF(D132=D131,F131,IF($E$13="Acc Bi-Weekly",ROUND((-PMT(((1+D132/CP)^(CP/12))-1,(nper-B132+1)*12/26,J131))/2,2),IF($E$13="Acc Weekly",ROUND((-PMT(((1+D132/CP)^(CP/12))-1,(nper-B132+1)*12/52,J131))/4,2),ROUND(-PMT(((1+D132/CP)^(CP/periods_per_year))-1,nper-B132+1,J131),2)))))))</f>
        <v>624.11</v>
      </c>
      <c r="G132" s="187">
        <f t="shared" si="14"/>
        <v>0</v>
      </c>
      <c r="H132" s="188"/>
      <c r="I132" s="187">
        <f t="shared" si="15"/>
        <v>216.44</v>
      </c>
      <c r="J132" s="187">
        <f t="shared" si="16"/>
        <v>111600.41000000003</v>
      </c>
      <c r="K132" s="189" t="str">
        <f t="shared" si="17"/>
        <v/>
      </c>
      <c r="L132" s="187">
        <f t="shared" si="18"/>
        <v>101.9175</v>
      </c>
      <c r="M132" s="187">
        <f>IF(B132="","",SUM($L$63:L132))</f>
        <v>7572.0275000000011</v>
      </c>
      <c r="N132" s="190">
        <f t="shared" si="19"/>
        <v>13399.590000000006</v>
      </c>
      <c r="O132" s="191"/>
      <c r="P132" s="192">
        <f t="shared" si="10"/>
        <v>0</v>
      </c>
      <c r="Q132" s="193"/>
      <c r="S132" s="193"/>
      <c r="T132" s="193"/>
      <c r="U132" s="193"/>
      <c r="V132" s="67"/>
    </row>
    <row r="133" spans="2:22" x14ac:dyDescent="0.15">
      <c r="B133" s="194">
        <f t="shared" si="11"/>
        <v>71</v>
      </c>
      <c r="C133" s="185">
        <f t="shared" si="12"/>
        <v>43770</v>
      </c>
      <c r="D133" s="186">
        <f>IF(B133="","",IF(variable,IF(OR(B133=1,B133&lt;$I$16*periods_per_year),start_rate,MIN($I$17,IF(MOD(B133-1,$I$19)=0,MAX($I$18,D132+$I$20),D132))),start_rate))</f>
        <v>4.3749999999999997E-2</v>
      </c>
      <c r="E133" s="187">
        <f t="shared" si="13"/>
        <v>406.88</v>
      </c>
      <c r="F133" s="187">
        <f>IF(B133="","",IF(B133=nper,J132+E133,MIN(J132+E133,IF(D133=D132,F132,IF($E$13="Acc Bi-Weekly",ROUND((-PMT(((1+D133/CP)^(CP/12))-1,(nper-B133+1)*12/26,J132))/2,2),IF($E$13="Acc Weekly",ROUND((-PMT(((1+D133/CP)^(CP/12))-1,(nper-B133+1)*12/52,J132))/4,2),ROUND(-PMT(((1+D133/CP)^(CP/periods_per_year))-1,nper-B133+1,J132),2)))))))</f>
        <v>624.11</v>
      </c>
      <c r="G133" s="187">
        <f t="shared" si="14"/>
        <v>0</v>
      </c>
      <c r="H133" s="188"/>
      <c r="I133" s="187">
        <f t="shared" si="15"/>
        <v>217.23000000000002</v>
      </c>
      <c r="J133" s="187">
        <f t="shared" si="16"/>
        <v>111383.18000000004</v>
      </c>
      <c r="K133" s="189" t="str">
        <f t="shared" si="17"/>
        <v/>
      </c>
      <c r="L133" s="187">
        <f t="shared" si="18"/>
        <v>101.72</v>
      </c>
      <c r="M133" s="187">
        <f>IF(B133="","",SUM($L$63:L133))</f>
        <v>7673.7475000000013</v>
      </c>
      <c r="N133" s="190">
        <f t="shared" si="19"/>
        <v>13616.820000000005</v>
      </c>
      <c r="O133" s="191"/>
      <c r="P133" s="192">
        <f t="shared" si="10"/>
        <v>0</v>
      </c>
      <c r="Q133" s="193"/>
      <c r="S133" s="193"/>
      <c r="T133" s="193"/>
      <c r="U133" s="193"/>
      <c r="V133" s="67"/>
    </row>
    <row r="134" spans="2:22" x14ac:dyDescent="0.15">
      <c r="B134" s="194">
        <f t="shared" si="11"/>
        <v>72</v>
      </c>
      <c r="C134" s="185">
        <f t="shared" si="12"/>
        <v>43800</v>
      </c>
      <c r="D134" s="186">
        <f>IF(B134="","",IF(variable,IF(OR(B134=1,B134&lt;$I$16*periods_per_year),start_rate,MIN($I$17,IF(MOD(B134-1,$I$19)=0,MAX($I$18,D133+$I$20),D133))),start_rate))</f>
        <v>4.3749999999999997E-2</v>
      </c>
      <c r="E134" s="187">
        <f t="shared" si="13"/>
        <v>406.08</v>
      </c>
      <c r="F134" s="187">
        <f>IF(B134="","",IF(B134=nper,J133+E134,MIN(J133+E134,IF(D134=D133,F133,IF($E$13="Acc Bi-Weekly",ROUND((-PMT(((1+D134/CP)^(CP/12))-1,(nper-B134+1)*12/26,J133))/2,2),IF($E$13="Acc Weekly",ROUND((-PMT(((1+D134/CP)^(CP/12))-1,(nper-B134+1)*12/52,J133))/4,2),ROUND(-PMT(((1+D134/CP)^(CP/periods_per_year))-1,nper-B134+1,J133),2)))))))</f>
        <v>624.11</v>
      </c>
      <c r="G134" s="187">
        <f t="shared" si="14"/>
        <v>0</v>
      </c>
      <c r="H134" s="188"/>
      <c r="I134" s="187">
        <f t="shared" si="15"/>
        <v>218.03000000000003</v>
      </c>
      <c r="J134" s="187">
        <f t="shared" si="16"/>
        <v>111165.15000000004</v>
      </c>
      <c r="K134" s="189">
        <f t="shared" si="17"/>
        <v>6</v>
      </c>
      <c r="L134" s="187">
        <f t="shared" si="18"/>
        <v>101.52</v>
      </c>
      <c r="M134" s="187">
        <f>IF(B134="","",SUM($L$63:L134))</f>
        <v>7775.2675000000017</v>
      </c>
      <c r="N134" s="190">
        <f t="shared" si="19"/>
        <v>13834.850000000006</v>
      </c>
      <c r="O134" s="191"/>
      <c r="P134" s="192">
        <f t="shared" si="10"/>
        <v>16922.827450546771</v>
      </c>
      <c r="Q134" s="193"/>
      <c r="S134" s="193"/>
      <c r="T134" s="193"/>
      <c r="U134" s="193"/>
      <c r="V134" s="67"/>
    </row>
    <row r="135" spans="2:22" x14ac:dyDescent="0.15">
      <c r="B135" s="194">
        <f t="shared" si="11"/>
        <v>73</v>
      </c>
      <c r="C135" s="185">
        <f t="shared" si="12"/>
        <v>43831</v>
      </c>
      <c r="D135" s="186">
        <f>IF(B135="","",IF(variable,IF(OR(B135=1,B135&lt;$I$16*periods_per_year),start_rate,MIN($I$17,IF(MOD(B135-1,$I$19)=0,MAX($I$18,D134+$I$20),D134))),start_rate))</f>
        <v>4.3749999999999997E-2</v>
      </c>
      <c r="E135" s="187">
        <f t="shared" si="13"/>
        <v>405.29</v>
      </c>
      <c r="F135" s="187">
        <f>IF(B135="","",IF(B135=nper,J134+E135,MIN(J134+E135,IF(D135=D134,F134,IF($E$13="Acc Bi-Weekly",ROUND((-PMT(((1+D135/CP)^(CP/12))-1,(nper-B135+1)*12/26,J134))/2,2),IF($E$13="Acc Weekly",ROUND((-PMT(((1+D135/CP)^(CP/12))-1,(nper-B135+1)*12/52,J134))/4,2),ROUND(-PMT(((1+D135/CP)^(CP/periods_per_year))-1,nper-B135+1,J134),2)))))))</f>
        <v>624.11</v>
      </c>
      <c r="G135" s="187">
        <f t="shared" si="14"/>
        <v>0</v>
      </c>
      <c r="H135" s="188"/>
      <c r="I135" s="187">
        <f t="shared" si="15"/>
        <v>218.82</v>
      </c>
      <c r="J135" s="187">
        <f t="shared" si="16"/>
        <v>110946.33000000003</v>
      </c>
      <c r="K135" s="189" t="str">
        <f t="shared" si="17"/>
        <v/>
      </c>
      <c r="L135" s="187">
        <f t="shared" si="18"/>
        <v>101.32250000000001</v>
      </c>
      <c r="M135" s="187">
        <f>IF(B135="","",SUM($L$63:L135))</f>
        <v>7876.590000000002</v>
      </c>
      <c r="N135" s="190">
        <f t="shared" si="19"/>
        <v>14053.670000000006</v>
      </c>
      <c r="O135" s="191"/>
      <c r="P135" s="192">
        <f t="shared" si="10"/>
        <v>0</v>
      </c>
      <c r="Q135" s="193"/>
      <c r="S135" s="193"/>
      <c r="T135" s="193"/>
      <c r="U135" s="193"/>
      <c r="V135" s="67"/>
    </row>
    <row r="136" spans="2:22" x14ac:dyDescent="0.15">
      <c r="B136" s="194">
        <f t="shared" si="11"/>
        <v>74</v>
      </c>
      <c r="C136" s="185">
        <f t="shared" si="12"/>
        <v>43862</v>
      </c>
      <c r="D136" s="186">
        <f>IF(B136="","",IF(variable,IF(OR(B136=1,B136&lt;$I$16*periods_per_year),start_rate,MIN($I$17,IF(MOD(B136-1,$I$19)=0,MAX($I$18,D135+$I$20),D135))),start_rate))</f>
        <v>4.3749999999999997E-2</v>
      </c>
      <c r="E136" s="187">
        <f t="shared" si="13"/>
        <v>404.49</v>
      </c>
      <c r="F136" s="187">
        <f>IF(B136="","",IF(B136=nper,J135+E136,MIN(J135+E136,IF(D136=D135,F135,IF($E$13="Acc Bi-Weekly",ROUND((-PMT(((1+D136/CP)^(CP/12))-1,(nper-B136+1)*12/26,J135))/2,2),IF($E$13="Acc Weekly",ROUND((-PMT(((1+D136/CP)^(CP/12))-1,(nper-B136+1)*12/52,J135))/4,2),ROUND(-PMT(((1+D136/CP)^(CP/periods_per_year))-1,nper-B136+1,J135),2)))))))</f>
        <v>624.11</v>
      </c>
      <c r="G136" s="187">
        <f t="shared" si="14"/>
        <v>0</v>
      </c>
      <c r="H136" s="188"/>
      <c r="I136" s="187">
        <f t="shared" si="15"/>
        <v>219.62</v>
      </c>
      <c r="J136" s="187">
        <f t="shared" si="16"/>
        <v>110726.71000000004</v>
      </c>
      <c r="K136" s="189" t="str">
        <f t="shared" si="17"/>
        <v/>
      </c>
      <c r="L136" s="187">
        <f t="shared" si="18"/>
        <v>101.1225</v>
      </c>
      <c r="M136" s="187">
        <f>IF(B136="","",SUM($L$63:L136))</f>
        <v>7977.7125000000024</v>
      </c>
      <c r="N136" s="190">
        <f t="shared" si="19"/>
        <v>14273.290000000006</v>
      </c>
      <c r="O136" s="191"/>
      <c r="P136" s="192">
        <f t="shared" si="10"/>
        <v>0</v>
      </c>
      <c r="Q136" s="193"/>
      <c r="S136" s="193"/>
      <c r="T136" s="193"/>
      <c r="U136" s="193"/>
      <c r="V136" s="67"/>
    </row>
    <row r="137" spans="2:22" x14ac:dyDescent="0.15">
      <c r="B137" s="194">
        <f t="shared" si="11"/>
        <v>75</v>
      </c>
      <c r="C137" s="185">
        <f t="shared" si="12"/>
        <v>43891</v>
      </c>
      <c r="D137" s="186">
        <f>IF(B137="","",IF(variable,IF(OR(B137=1,B137&lt;$I$16*periods_per_year),start_rate,MIN($I$17,IF(MOD(B137-1,$I$19)=0,MAX($I$18,D136+$I$20),D136))),start_rate))</f>
        <v>4.3749999999999997E-2</v>
      </c>
      <c r="E137" s="187">
        <f t="shared" si="13"/>
        <v>403.69</v>
      </c>
      <c r="F137" s="187">
        <f>IF(B137="","",IF(B137=nper,J136+E137,MIN(J136+E137,IF(D137=D136,F136,IF($E$13="Acc Bi-Weekly",ROUND((-PMT(((1+D137/CP)^(CP/12))-1,(nper-B137+1)*12/26,J136))/2,2),IF($E$13="Acc Weekly",ROUND((-PMT(((1+D137/CP)^(CP/12))-1,(nper-B137+1)*12/52,J136))/4,2),ROUND(-PMT(((1+D137/CP)^(CP/periods_per_year))-1,nper-B137+1,J136),2)))))))</f>
        <v>624.11</v>
      </c>
      <c r="G137" s="187">
        <f t="shared" si="14"/>
        <v>0</v>
      </c>
      <c r="H137" s="188"/>
      <c r="I137" s="187">
        <f t="shared" si="15"/>
        <v>220.42000000000002</v>
      </c>
      <c r="J137" s="187">
        <f t="shared" si="16"/>
        <v>110506.29000000004</v>
      </c>
      <c r="K137" s="189" t="str">
        <f t="shared" si="17"/>
        <v/>
      </c>
      <c r="L137" s="187">
        <f t="shared" si="18"/>
        <v>100.9225</v>
      </c>
      <c r="M137" s="187">
        <f>IF(B137="","",SUM($L$63:L137))</f>
        <v>8078.635000000002</v>
      </c>
      <c r="N137" s="190">
        <f t="shared" si="19"/>
        <v>14493.710000000006</v>
      </c>
      <c r="O137" s="191"/>
      <c r="P137" s="192">
        <f t="shared" si="10"/>
        <v>0</v>
      </c>
      <c r="Q137" s="193"/>
      <c r="S137" s="193"/>
      <c r="T137" s="193"/>
      <c r="U137" s="193"/>
      <c r="V137" s="67"/>
    </row>
    <row r="138" spans="2:22" x14ac:dyDescent="0.15">
      <c r="B138" s="194">
        <f t="shared" si="11"/>
        <v>76</v>
      </c>
      <c r="C138" s="185">
        <f t="shared" si="12"/>
        <v>43922</v>
      </c>
      <c r="D138" s="186">
        <f>IF(B138="","",IF(variable,IF(OR(B138=1,B138&lt;$I$16*periods_per_year),start_rate,MIN($I$17,IF(MOD(B138-1,$I$19)=0,MAX($I$18,D137+$I$20),D137))),start_rate))</f>
        <v>4.3749999999999997E-2</v>
      </c>
      <c r="E138" s="187">
        <f t="shared" si="13"/>
        <v>402.89</v>
      </c>
      <c r="F138" s="187">
        <f>IF(B138="","",IF(B138=nper,J137+E138,MIN(J137+E138,IF(D138=D137,F137,IF($E$13="Acc Bi-Weekly",ROUND((-PMT(((1+D138/CP)^(CP/12))-1,(nper-B138+1)*12/26,J137))/2,2),IF($E$13="Acc Weekly",ROUND((-PMT(((1+D138/CP)^(CP/12))-1,(nper-B138+1)*12/52,J137))/4,2),ROUND(-PMT(((1+D138/CP)^(CP/periods_per_year))-1,nper-B138+1,J137),2)))))))</f>
        <v>624.11</v>
      </c>
      <c r="G138" s="187">
        <f t="shared" si="14"/>
        <v>0</v>
      </c>
      <c r="H138" s="188"/>
      <c r="I138" s="187">
        <f t="shared" si="15"/>
        <v>221.22000000000003</v>
      </c>
      <c r="J138" s="187">
        <f t="shared" si="16"/>
        <v>110285.07000000004</v>
      </c>
      <c r="K138" s="189" t="str">
        <f t="shared" si="17"/>
        <v/>
      </c>
      <c r="L138" s="187">
        <f t="shared" si="18"/>
        <v>100.7225</v>
      </c>
      <c r="M138" s="187">
        <f>IF(B138="","",SUM($L$63:L138))</f>
        <v>8179.3575000000019</v>
      </c>
      <c r="N138" s="190">
        <f t="shared" si="19"/>
        <v>14714.930000000006</v>
      </c>
      <c r="O138" s="191"/>
      <c r="P138" s="192">
        <f t="shared" si="10"/>
        <v>0</v>
      </c>
      <c r="Q138" s="193"/>
      <c r="S138" s="193"/>
      <c r="T138" s="193"/>
      <c r="U138" s="193"/>
      <c r="V138" s="67"/>
    </row>
    <row r="139" spans="2:22" x14ac:dyDescent="0.15">
      <c r="B139" s="194">
        <f t="shared" si="11"/>
        <v>77</v>
      </c>
      <c r="C139" s="185">
        <f t="shared" si="12"/>
        <v>43952</v>
      </c>
      <c r="D139" s="186">
        <f>IF(B139="","",IF(variable,IF(OR(B139=1,B139&lt;$I$16*periods_per_year),start_rate,MIN($I$17,IF(MOD(B139-1,$I$19)=0,MAX($I$18,D138+$I$20),D138))),start_rate))</f>
        <v>4.3749999999999997E-2</v>
      </c>
      <c r="E139" s="187">
        <f t="shared" si="13"/>
        <v>402.08</v>
      </c>
      <c r="F139" s="187">
        <f>IF(B139="","",IF(B139=nper,J138+E139,MIN(J138+E139,IF(D139=D138,F138,IF($E$13="Acc Bi-Weekly",ROUND((-PMT(((1+D139/CP)^(CP/12))-1,(nper-B139+1)*12/26,J138))/2,2),IF($E$13="Acc Weekly",ROUND((-PMT(((1+D139/CP)^(CP/12))-1,(nper-B139+1)*12/52,J138))/4,2),ROUND(-PMT(((1+D139/CP)^(CP/periods_per_year))-1,nper-B139+1,J138),2)))))))</f>
        <v>624.11</v>
      </c>
      <c r="G139" s="187">
        <f t="shared" si="14"/>
        <v>0</v>
      </c>
      <c r="H139" s="188"/>
      <c r="I139" s="187">
        <f t="shared" si="15"/>
        <v>222.03000000000003</v>
      </c>
      <c r="J139" s="187">
        <f t="shared" si="16"/>
        <v>110063.04000000004</v>
      </c>
      <c r="K139" s="189" t="str">
        <f t="shared" si="17"/>
        <v/>
      </c>
      <c r="L139" s="187">
        <f t="shared" si="18"/>
        <v>100.52</v>
      </c>
      <c r="M139" s="187">
        <f>IF(B139="","",SUM($L$63:L139))</f>
        <v>8279.8775000000023</v>
      </c>
      <c r="N139" s="190">
        <f t="shared" si="19"/>
        <v>14936.960000000006</v>
      </c>
      <c r="O139" s="191"/>
      <c r="P139" s="192">
        <f t="shared" ref="P139:P202" si="20">IF(B139="","",IF(K139="",0,(N139-N127)*(1+$E$44)+P127*(1+$E$44)))</f>
        <v>0</v>
      </c>
      <c r="Q139" s="193"/>
      <c r="S139" s="193"/>
      <c r="T139" s="193"/>
      <c r="U139" s="193"/>
      <c r="V139" s="67"/>
    </row>
    <row r="140" spans="2:22" x14ac:dyDescent="0.15">
      <c r="B140" s="194">
        <f t="shared" si="11"/>
        <v>78</v>
      </c>
      <c r="C140" s="185">
        <f t="shared" si="12"/>
        <v>43983</v>
      </c>
      <c r="D140" s="186">
        <f>IF(B140="","",IF(variable,IF(OR(B140=1,B140&lt;$I$16*periods_per_year),start_rate,MIN($I$17,IF(MOD(B140-1,$I$19)=0,MAX($I$18,D139+$I$20),D139))),start_rate))</f>
        <v>4.3749999999999997E-2</v>
      </c>
      <c r="E140" s="187">
        <f t="shared" si="13"/>
        <v>401.27</v>
      </c>
      <c r="F140" s="187">
        <f>IF(B140="","",IF(B140=nper,J139+E140,MIN(J139+E140,IF(D140=D139,F139,IF($E$13="Acc Bi-Weekly",ROUND((-PMT(((1+D140/CP)^(CP/12))-1,(nper-B140+1)*12/26,J139))/2,2),IF($E$13="Acc Weekly",ROUND((-PMT(((1+D140/CP)^(CP/12))-1,(nper-B140+1)*12/52,J139))/4,2),ROUND(-PMT(((1+D140/CP)^(CP/periods_per_year))-1,nper-B140+1,J139),2)))))))</f>
        <v>624.11</v>
      </c>
      <c r="G140" s="187">
        <f t="shared" si="14"/>
        <v>0</v>
      </c>
      <c r="H140" s="188"/>
      <c r="I140" s="187">
        <f t="shared" si="15"/>
        <v>222.84000000000003</v>
      </c>
      <c r="J140" s="187">
        <f t="shared" si="16"/>
        <v>109840.20000000004</v>
      </c>
      <c r="K140" s="189" t="str">
        <f t="shared" si="17"/>
        <v/>
      </c>
      <c r="L140" s="187">
        <f t="shared" si="18"/>
        <v>100.3175</v>
      </c>
      <c r="M140" s="187">
        <f>IF(B140="","",SUM($L$63:L140))</f>
        <v>8380.1950000000015</v>
      </c>
      <c r="N140" s="190">
        <f t="shared" si="19"/>
        <v>15159.800000000007</v>
      </c>
      <c r="O140" s="191"/>
      <c r="P140" s="192">
        <f t="shared" si="20"/>
        <v>0</v>
      </c>
      <c r="Q140" s="193"/>
      <c r="S140" s="193"/>
      <c r="T140" s="193"/>
      <c r="U140" s="193"/>
      <c r="V140" s="67"/>
    </row>
    <row r="141" spans="2:22" x14ac:dyDescent="0.15">
      <c r="B141" s="194">
        <f t="shared" si="11"/>
        <v>79</v>
      </c>
      <c r="C141" s="185">
        <f t="shared" si="12"/>
        <v>44013</v>
      </c>
      <c r="D141" s="186">
        <f>IF(B141="","",IF(variable,IF(OR(B141=1,B141&lt;$I$16*periods_per_year),start_rate,MIN($I$17,IF(MOD(B141-1,$I$19)=0,MAX($I$18,D140+$I$20),D140))),start_rate))</f>
        <v>4.3749999999999997E-2</v>
      </c>
      <c r="E141" s="187">
        <f t="shared" si="13"/>
        <v>400.46</v>
      </c>
      <c r="F141" s="187">
        <f>IF(B141="","",IF(B141=nper,J140+E141,MIN(J140+E141,IF(D141=D140,F140,IF($E$13="Acc Bi-Weekly",ROUND((-PMT(((1+D141/CP)^(CP/12))-1,(nper-B141+1)*12/26,J140))/2,2),IF($E$13="Acc Weekly",ROUND((-PMT(((1+D141/CP)^(CP/12))-1,(nper-B141+1)*12/52,J140))/4,2),ROUND(-PMT(((1+D141/CP)^(CP/periods_per_year))-1,nper-B141+1,J140),2)))))))</f>
        <v>624.11</v>
      </c>
      <c r="G141" s="187">
        <f t="shared" si="14"/>
        <v>0</v>
      </c>
      <c r="H141" s="188"/>
      <c r="I141" s="187">
        <f t="shared" si="15"/>
        <v>223.65000000000003</v>
      </c>
      <c r="J141" s="187">
        <f t="shared" si="16"/>
        <v>109616.55000000005</v>
      </c>
      <c r="K141" s="189" t="str">
        <f t="shared" si="17"/>
        <v/>
      </c>
      <c r="L141" s="187">
        <f t="shared" si="18"/>
        <v>100.11499999999999</v>
      </c>
      <c r="M141" s="187">
        <f>IF(B141="","",SUM($L$63:L141))</f>
        <v>8480.3100000000013</v>
      </c>
      <c r="N141" s="190">
        <f t="shared" si="19"/>
        <v>15383.450000000006</v>
      </c>
      <c r="O141" s="191"/>
      <c r="P141" s="192">
        <f t="shared" si="20"/>
        <v>0</v>
      </c>
      <c r="Q141" s="193"/>
      <c r="S141" s="193"/>
      <c r="T141" s="193"/>
      <c r="U141" s="193"/>
      <c r="V141" s="67"/>
    </row>
    <row r="142" spans="2:22" x14ac:dyDescent="0.15">
      <c r="B142" s="194">
        <f t="shared" si="11"/>
        <v>80</v>
      </c>
      <c r="C142" s="185">
        <f t="shared" si="12"/>
        <v>44044</v>
      </c>
      <c r="D142" s="186">
        <f>IF(B142="","",IF(variable,IF(OR(B142=1,B142&lt;$I$16*periods_per_year),start_rate,MIN($I$17,IF(MOD(B142-1,$I$19)=0,MAX($I$18,D141+$I$20),D141))),start_rate))</f>
        <v>4.3749999999999997E-2</v>
      </c>
      <c r="E142" s="187">
        <f t="shared" si="13"/>
        <v>399.64</v>
      </c>
      <c r="F142" s="187">
        <f>IF(B142="","",IF(B142=nper,J141+E142,MIN(J141+E142,IF(D142=D141,F141,IF($E$13="Acc Bi-Weekly",ROUND((-PMT(((1+D142/CP)^(CP/12))-1,(nper-B142+1)*12/26,J141))/2,2),IF($E$13="Acc Weekly",ROUND((-PMT(((1+D142/CP)^(CP/12))-1,(nper-B142+1)*12/52,J141))/4,2),ROUND(-PMT(((1+D142/CP)^(CP/periods_per_year))-1,nper-B142+1,J141),2)))))))</f>
        <v>624.11</v>
      </c>
      <c r="G142" s="187">
        <f t="shared" si="14"/>
        <v>0</v>
      </c>
      <c r="H142" s="188"/>
      <c r="I142" s="187">
        <f t="shared" si="15"/>
        <v>224.47000000000003</v>
      </c>
      <c r="J142" s="187">
        <f t="shared" si="16"/>
        <v>109392.08000000005</v>
      </c>
      <c r="K142" s="189" t="str">
        <f t="shared" si="17"/>
        <v/>
      </c>
      <c r="L142" s="187">
        <f t="shared" si="18"/>
        <v>99.91</v>
      </c>
      <c r="M142" s="187">
        <f>IF(B142="","",SUM($L$63:L142))</f>
        <v>8580.2200000000012</v>
      </c>
      <c r="N142" s="190">
        <f t="shared" si="19"/>
        <v>15607.920000000006</v>
      </c>
      <c r="O142" s="191"/>
      <c r="P142" s="192">
        <f t="shared" si="20"/>
        <v>0</v>
      </c>
      <c r="Q142" s="193"/>
      <c r="S142" s="193"/>
      <c r="T142" s="193"/>
      <c r="U142" s="193"/>
      <c r="V142" s="67"/>
    </row>
    <row r="143" spans="2:22" x14ac:dyDescent="0.15">
      <c r="B143" s="194">
        <f t="shared" si="11"/>
        <v>81</v>
      </c>
      <c r="C143" s="185">
        <f t="shared" si="12"/>
        <v>44075</v>
      </c>
      <c r="D143" s="186">
        <f>IF(B143="","",IF(variable,IF(OR(B143=1,B143&lt;$I$16*periods_per_year),start_rate,MIN($I$17,IF(MOD(B143-1,$I$19)=0,MAX($I$18,D142+$I$20),D142))),start_rate))</f>
        <v>4.3749999999999997E-2</v>
      </c>
      <c r="E143" s="187">
        <f t="shared" si="13"/>
        <v>398.83</v>
      </c>
      <c r="F143" s="187">
        <f>IF(B143="","",IF(B143=nper,J142+E143,MIN(J142+E143,IF(D143=D142,F142,IF($E$13="Acc Bi-Weekly",ROUND((-PMT(((1+D143/CP)^(CP/12))-1,(nper-B143+1)*12/26,J142))/2,2),IF($E$13="Acc Weekly",ROUND((-PMT(((1+D143/CP)^(CP/12))-1,(nper-B143+1)*12/52,J142))/4,2),ROUND(-PMT(((1+D143/CP)^(CP/periods_per_year))-1,nper-B143+1,J142),2)))))))</f>
        <v>624.11</v>
      </c>
      <c r="G143" s="187">
        <f t="shared" si="14"/>
        <v>0</v>
      </c>
      <c r="H143" s="188"/>
      <c r="I143" s="187">
        <f t="shared" si="15"/>
        <v>225.28000000000003</v>
      </c>
      <c r="J143" s="187">
        <f t="shared" si="16"/>
        <v>109166.80000000005</v>
      </c>
      <c r="K143" s="189" t="str">
        <f t="shared" si="17"/>
        <v/>
      </c>
      <c r="L143" s="187">
        <f t="shared" si="18"/>
        <v>99.707499999999996</v>
      </c>
      <c r="M143" s="187">
        <f>IF(B143="","",SUM($L$63:L143))</f>
        <v>8679.9275000000016</v>
      </c>
      <c r="N143" s="190">
        <f t="shared" si="19"/>
        <v>15833.200000000006</v>
      </c>
      <c r="O143" s="191"/>
      <c r="P143" s="192">
        <f t="shared" si="20"/>
        <v>0</v>
      </c>
      <c r="Q143" s="193"/>
      <c r="S143" s="193"/>
      <c r="T143" s="193"/>
      <c r="U143" s="193"/>
      <c r="V143" s="67"/>
    </row>
    <row r="144" spans="2:22" x14ac:dyDescent="0.15">
      <c r="B144" s="194">
        <f t="shared" si="11"/>
        <v>82</v>
      </c>
      <c r="C144" s="185">
        <f t="shared" si="12"/>
        <v>44105</v>
      </c>
      <c r="D144" s="186">
        <f>IF(B144="","",IF(variable,IF(OR(B144=1,B144&lt;$I$16*periods_per_year),start_rate,MIN($I$17,IF(MOD(B144-1,$I$19)=0,MAX($I$18,D143+$I$20),D143))),start_rate))</f>
        <v>4.3749999999999997E-2</v>
      </c>
      <c r="E144" s="187">
        <f t="shared" si="13"/>
        <v>398</v>
      </c>
      <c r="F144" s="187">
        <f>IF(B144="","",IF(B144=nper,J143+E144,MIN(J143+E144,IF(D144=D143,F143,IF($E$13="Acc Bi-Weekly",ROUND((-PMT(((1+D144/CP)^(CP/12))-1,(nper-B144+1)*12/26,J143))/2,2),IF($E$13="Acc Weekly",ROUND((-PMT(((1+D144/CP)^(CP/12))-1,(nper-B144+1)*12/52,J143))/4,2),ROUND(-PMT(((1+D144/CP)^(CP/periods_per_year))-1,nper-B144+1,J143),2)))))))</f>
        <v>624.11</v>
      </c>
      <c r="G144" s="187">
        <f t="shared" si="14"/>
        <v>0</v>
      </c>
      <c r="H144" s="188"/>
      <c r="I144" s="187">
        <f t="shared" si="15"/>
        <v>226.11</v>
      </c>
      <c r="J144" s="187">
        <f t="shared" si="16"/>
        <v>108940.69000000005</v>
      </c>
      <c r="K144" s="189" t="str">
        <f t="shared" si="17"/>
        <v/>
      </c>
      <c r="L144" s="187">
        <f t="shared" si="18"/>
        <v>99.5</v>
      </c>
      <c r="M144" s="187">
        <f>IF(B144="","",SUM($L$63:L144))</f>
        <v>8779.4275000000016</v>
      </c>
      <c r="N144" s="190">
        <f t="shared" si="19"/>
        <v>16059.310000000007</v>
      </c>
      <c r="O144" s="191"/>
      <c r="P144" s="192">
        <f t="shared" si="20"/>
        <v>0</v>
      </c>
      <c r="Q144" s="193"/>
      <c r="S144" s="193"/>
      <c r="T144" s="193"/>
      <c r="U144" s="193"/>
      <c r="V144" s="67"/>
    </row>
    <row r="145" spans="2:22" x14ac:dyDescent="0.15">
      <c r="B145" s="194">
        <f t="shared" si="11"/>
        <v>83</v>
      </c>
      <c r="C145" s="185">
        <f t="shared" si="12"/>
        <v>44136</v>
      </c>
      <c r="D145" s="186">
        <f>IF(B145="","",IF(variable,IF(OR(B145=1,B145&lt;$I$16*periods_per_year),start_rate,MIN($I$17,IF(MOD(B145-1,$I$19)=0,MAX($I$18,D144+$I$20),D144))),start_rate))</f>
        <v>4.3749999999999997E-2</v>
      </c>
      <c r="E145" s="187">
        <f t="shared" si="13"/>
        <v>397.18</v>
      </c>
      <c r="F145" s="187">
        <f>IF(B145="","",IF(B145=nper,J144+E145,MIN(J144+E145,IF(D145=D144,F144,IF($E$13="Acc Bi-Weekly",ROUND((-PMT(((1+D145/CP)^(CP/12))-1,(nper-B145+1)*12/26,J144))/2,2),IF($E$13="Acc Weekly",ROUND((-PMT(((1+D145/CP)^(CP/12))-1,(nper-B145+1)*12/52,J144))/4,2),ROUND(-PMT(((1+D145/CP)^(CP/periods_per_year))-1,nper-B145+1,J144),2)))))))</f>
        <v>624.11</v>
      </c>
      <c r="G145" s="187">
        <f t="shared" si="14"/>
        <v>0</v>
      </c>
      <c r="H145" s="188"/>
      <c r="I145" s="187">
        <f t="shared" si="15"/>
        <v>226.93</v>
      </c>
      <c r="J145" s="187">
        <f t="shared" si="16"/>
        <v>108713.76000000005</v>
      </c>
      <c r="K145" s="189" t="str">
        <f t="shared" si="17"/>
        <v/>
      </c>
      <c r="L145" s="187">
        <f t="shared" si="18"/>
        <v>99.295000000000002</v>
      </c>
      <c r="M145" s="187">
        <f>IF(B145="","",SUM($L$63:L145))</f>
        <v>8878.7225000000017</v>
      </c>
      <c r="N145" s="190">
        <f t="shared" si="19"/>
        <v>16286.240000000007</v>
      </c>
      <c r="O145" s="191"/>
      <c r="P145" s="192">
        <f t="shared" si="20"/>
        <v>0</v>
      </c>
      <c r="Q145" s="193"/>
      <c r="S145" s="193"/>
      <c r="T145" s="193"/>
      <c r="U145" s="193"/>
      <c r="V145" s="67"/>
    </row>
    <row r="146" spans="2:22" x14ac:dyDescent="0.15">
      <c r="B146" s="194">
        <f t="shared" si="11"/>
        <v>84</v>
      </c>
      <c r="C146" s="185">
        <f t="shared" si="12"/>
        <v>44166</v>
      </c>
      <c r="D146" s="186">
        <f>IF(B146="","",IF(variable,IF(OR(B146=1,B146&lt;$I$16*periods_per_year),start_rate,MIN($I$17,IF(MOD(B146-1,$I$19)=0,MAX($I$18,D145+$I$20),D145))),start_rate))</f>
        <v>4.3749999999999997E-2</v>
      </c>
      <c r="E146" s="187">
        <f t="shared" si="13"/>
        <v>396.35</v>
      </c>
      <c r="F146" s="187">
        <f>IF(B146="","",IF(B146=nper,J145+E146,MIN(J145+E146,IF(D146=D145,F145,IF($E$13="Acc Bi-Weekly",ROUND((-PMT(((1+D146/CP)^(CP/12))-1,(nper-B146+1)*12/26,J145))/2,2),IF($E$13="Acc Weekly",ROUND((-PMT(((1+D146/CP)^(CP/12))-1,(nper-B146+1)*12/52,J145))/4,2),ROUND(-PMT(((1+D146/CP)^(CP/periods_per_year))-1,nper-B146+1,J145),2)))))))</f>
        <v>624.11</v>
      </c>
      <c r="G146" s="187">
        <f t="shared" si="14"/>
        <v>0</v>
      </c>
      <c r="H146" s="188"/>
      <c r="I146" s="187">
        <f t="shared" si="15"/>
        <v>227.76</v>
      </c>
      <c r="J146" s="187">
        <f t="shared" si="16"/>
        <v>108486.00000000006</v>
      </c>
      <c r="K146" s="189">
        <f t="shared" si="17"/>
        <v>7</v>
      </c>
      <c r="L146" s="187">
        <f t="shared" si="18"/>
        <v>99.087500000000006</v>
      </c>
      <c r="M146" s="187">
        <f>IF(B146="","",SUM($L$63:L146))</f>
        <v>8977.8100000000013</v>
      </c>
      <c r="N146" s="190">
        <f t="shared" si="19"/>
        <v>16514.000000000007</v>
      </c>
      <c r="O146" s="191"/>
      <c r="P146" s="192">
        <f t="shared" si="20"/>
        <v>20778.096097579579</v>
      </c>
      <c r="Q146" s="193"/>
      <c r="S146" s="193"/>
      <c r="T146" s="193"/>
      <c r="U146" s="193"/>
      <c r="V146" s="67"/>
    </row>
    <row r="147" spans="2:22" x14ac:dyDescent="0.15">
      <c r="B147" s="194">
        <f t="shared" si="11"/>
        <v>85</v>
      </c>
      <c r="C147" s="185">
        <f t="shared" si="12"/>
        <v>44197</v>
      </c>
      <c r="D147" s="186">
        <f>IF(B147="","",IF(variable,IF(OR(B147=1,B147&lt;$I$16*periods_per_year),start_rate,MIN($I$17,IF(MOD(B147-1,$I$19)=0,MAX($I$18,D146+$I$20),D146))),start_rate))</f>
        <v>4.3749999999999997E-2</v>
      </c>
      <c r="E147" s="187">
        <f t="shared" si="13"/>
        <v>395.52</v>
      </c>
      <c r="F147" s="187">
        <f>IF(B147="","",IF(B147=nper,J146+E147,MIN(J146+E147,IF(D147=D146,F146,IF($E$13="Acc Bi-Weekly",ROUND((-PMT(((1+D147/CP)^(CP/12))-1,(nper-B147+1)*12/26,J146))/2,2),IF($E$13="Acc Weekly",ROUND((-PMT(((1+D147/CP)^(CP/12))-1,(nper-B147+1)*12/52,J146))/4,2),ROUND(-PMT(((1+D147/CP)^(CP/periods_per_year))-1,nper-B147+1,J146),2)))))))</f>
        <v>624.11</v>
      </c>
      <c r="G147" s="187">
        <f t="shared" si="14"/>
        <v>0</v>
      </c>
      <c r="H147" s="188"/>
      <c r="I147" s="187">
        <f t="shared" si="15"/>
        <v>228.59000000000003</v>
      </c>
      <c r="J147" s="187">
        <f t="shared" si="16"/>
        <v>108257.41000000006</v>
      </c>
      <c r="K147" s="189" t="str">
        <f t="shared" si="17"/>
        <v/>
      </c>
      <c r="L147" s="187">
        <f t="shared" si="18"/>
        <v>98.88</v>
      </c>
      <c r="M147" s="187">
        <f>IF(B147="","",SUM($L$63:L147))</f>
        <v>9076.69</v>
      </c>
      <c r="N147" s="190">
        <f t="shared" si="19"/>
        <v>16742.590000000007</v>
      </c>
      <c r="O147" s="191"/>
      <c r="P147" s="192">
        <f t="shared" si="20"/>
        <v>0</v>
      </c>
      <c r="Q147" s="193"/>
      <c r="S147" s="193"/>
      <c r="T147" s="193"/>
      <c r="U147" s="193"/>
      <c r="V147" s="67"/>
    </row>
    <row r="148" spans="2:22" x14ac:dyDescent="0.15">
      <c r="B148" s="194">
        <f t="shared" si="11"/>
        <v>86</v>
      </c>
      <c r="C148" s="185">
        <f t="shared" si="12"/>
        <v>44228</v>
      </c>
      <c r="D148" s="186">
        <f>IF(B148="","",IF(variable,IF(OR(B148=1,B148&lt;$I$16*periods_per_year),start_rate,MIN($I$17,IF(MOD(B148-1,$I$19)=0,MAX($I$18,D147+$I$20),D147))),start_rate))</f>
        <v>4.3749999999999997E-2</v>
      </c>
      <c r="E148" s="187">
        <f t="shared" si="13"/>
        <v>394.69</v>
      </c>
      <c r="F148" s="187">
        <f>IF(B148="","",IF(B148=nper,J147+E148,MIN(J147+E148,IF(D148=D147,F147,IF($E$13="Acc Bi-Weekly",ROUND((-PMT(((1+D148/CP)^(CP/12))-1,(nper-B148+1)*12/26,J147))/2,2),IF($E$13="Acc Weekly",ROUND((-PMT(((1+D148/CP)^(CP/12))-1,(nper-B148+1)*12/52,J147))/4,2),ROUND(-PMT(((1+D148/CP)^(CP/periods_per_year))-1,nper-B148+1,J147),2)))))))</f>
        <v>624.11</v>
      </c>
      <c r="G148" s="187">
        <f t="shared" si="14"/>
        <v>0</v>
      </c>
      <c r="H148" s="188"/>
      <c r="I148" s="187">
        <f t="shared" si="15"/>
        <v>229.42000000000002</v>
      </c>
      <c r="J148" s="187">
        <f t="shared" si="16"/>
        <v>108027.99000000006</v>
      </c>
      <c r="K148" s="189" t="str">
        <f t="shared" si="17"/>
        <v/>
      </c>
      <c r="L148" s="187">
        <f t="shared" si="18"/>
        <v>98.672499999999999</v>
      </c>
      <c r="M148" s="187">
        <f>IF(B148="","",SUM($L$63:L148))</f>
        <v>9175.3625000000011</v>
      </c>
      <c r="N148" s="190">
        <f t="shared" si="19"/>
        <v>16972.010000000006</v>
      </c>
      <c r="O148" s="191"/>
      <c r="P148" s="192">
        <f t="shared" si="20"/>
        <v>0</v>
      </c>
      <c r="Q148" s="193"/>
      <c r="S148" s="193"/>
      <c r="T148" s="193"/>
      <c r="U148" s="193"/>
      <c r="V148" s="67"/>
    </row>
    <row r="149" spans="2:22" x14ac:dyDescent="0.15">
      <c r="B149" s="194">
        <f t="shared" si="11"/>
        <v>87</v>
      </c>
      <c r="C149" s="185">
        <f t="shared" si="12"/>
        <v>44256</v>
      </c>
      <c r="D149" s="186">
        <f>IF(B149="","",IF(variable,IF(OR(B149=1,B149&lt;$I$16*periods_per_year),start_rate,MIN($I$17,IF(MOD(B149-1,$I$19)=0,MAX($I$18,D148+$I$20),D148))),start_rate))</f>
        <v>4.3749999999999997E-2</v>
      </c>
      <c r="E149" s="187">
        <f t="shared" si="13"/>
        <v>393.85</v>
      </c>
      <c r="F149" s="187">
        <f>IF(B149="","",IF(B149=nper,J148+E149,MIN(J148+E149,IF(D149=D148,F148,IF($E$13="Acc Bi-Weekly",ROUND((-PMT(((1+D149/CP)^(CP/12))-1,(nper-B149+1)*12/26,J148))/2,2),IF($E$13="Acc Weekly",ROUND((-PMT(((1+D149/CP)^(CP/12))-1,(nper-B149+1)*12/52,J148))/4,2),ROUND(-PMT(((1+D149/CP)^(CP/periods_per_year))-1,nper-B149+1,J148),2)))))))</f>
        <v>624.11</v>
      </c>
      <c r="G149" s="187">
        <f t="shared" si="14"/>
        <v>0</v>
      </c>
      <c r="H149" s="188"/>
      <c r="I149" s="187">
        <f t="shared" si="15"/>
        <v>230.26</v>
      </c>
      <c r="J149" s="187">
        <f t="shared" si="16"/>
        <v>107797.73000000007</v>
      </c>
      <c r="K149" s="189" t="str">
        <f t="shared" si="17"/>
        <v/>
      </c>
      <c r="L149" s="187">
        <f t="shared" si="18"/>
        <v>98.462500000000006</v>
      </c>
      <c r="M149" s="187">
        <f>IF(B149="","",SUM($L$63:L149))</f>
        <v>9273.8250000000007</v>
      </c>
      <c r="N149" s="190">
        <f t="shared" si="19"/>
        <v>17202.270000000004</v>
      </c>
      <c r="O149" s="191"/>
      <c r="P149" s="192">
        <f t="shared" si="20"/>
        <v>0</v>
      </c>
      <c r="Q149" s="193"/>
      <c r="S149" s="193"/>
      <c r="T149" s="193"/>
      <c r="U149" s="193"/>
      <c r="V149" s="67"/>
    </row>
    <row r="150" spans="2:22" x14ac:dyDescent="0.15">
      <c r="B150" s="194">
        <f t="shared" si="11"/>
        <v>88</v>
      </c>
      <c r="C150" s="185">
        <f t="shared" si="12"/>
        <v>44287</v>
      </c>
      <c r="D150" s="186">
        <f>IF(B150="","",IF(variable,IF(OR(B150=1,B150&lt;$I$16*periods_per_year),start_rate,MIN($I$17,IF(MOD(B150-1,$I$19)=0,MAX($I$18,D149+$I$20),D149))),start_rate))</f>
        <v>4.3749999999999997E-2</v>
      </c>
      <c r="E150" s="187">
        <f t="shared" si="13"/>
        <v>393.01</v>
      </c>
      <c r="F150" s="187">
        <f>IF(B150="","",IF(B150=nper,J149+E150,MIN(J149+E150,IF(D150=D149,F149,IF($E$13="Acc Bi-Weekly",ROUND((-PMT(((1+D150/CP)^(CP/12))-1,(nper-B150+1)*12/26,J149))/2,2),IF($E$13="Acc Weekly",ROUND((-PMT(((1+D150/CP)^(CP/12))-1,(nper-B150+1)*12/52,J149))/4,2),ROUND(-PMT(((1+D150/CP)^(CP/periods_per_year))-1,nper-B150+1,J149),2)))))))</f>
        <v>624.11</v>
      </c>
      <c r="G150" s="187">
        <f t="shared" si="14"/>
        <v>0</v>
      </c>
      <c r="H150" s="188"/>
      <c r="I150" s="187">
        <f t="shared" si="15"/>
        <v>231.10000000000002</v>
      </c>
      <c r="J150" s="187">
        <f t="shared" si="16"/>
        <v>107566.63000000006</v>
      </c>
      <c r="K150" s="189" t="str">
        <f t="shared" si="17"/>
        <v/>
      </c>
      <c r="L150" s="187">
        <f t="shared" si="18"/>
        <v>98.252499999999998</v>
      </c>
      <c r="M150" s="187">
        <f>IF(B150="","",SUM($L$63:L150))</f>
        <v>9372.0775000000012</v>
      </c>
      <c r="N150" s="190">
        <f t="shared" si="19"/>
        <v>17433.370000000003</v>
      </c>
      <c r="O150" s="191"/>
      <c r="P150" s="192">
        <f t="shared" si="20"/>
        <v>0</v>
      </c>
      <c r="Q150" s="193"/>
      <c r="S150" s="193"/>
      <c r="T150" s="193"/>
      <c r="U150" s="193"/>
      <c r="V150" s="67"/>
    </row>
    <row r="151" spans="2:22" x14ac:dyDescent="0.15">
      <c r="B151" s="194">
        <f t="shared" si="11"/>
        <v>89</v>
      </c>
      <c r="C151" s="185">
        <f t="shared" si="12"/>
        <v>44317</v>
      </c>
      <c r="D151" s="186">
        <f>IF(B151="","",IF(variable,IF(OR(B151=1,B151&lt;$I$16*periods_per_year),start_rate,MIN($I$17,IF(MOD(B151-1,$I$19)=0,MAX($I$18,D150+$I$20),D150))),start_rate))</f>
        <v>4.3749999999999997E-2</v>
      </c>
      <c r="E151" s="187">
        <f t="shared" si="13"/>
        <v>392.17</v>
      </c>
      <c r="F151" s="187">
        <f>IF(B151="","",IF(B151=nper,J150+E151,MIN(J150+E151,IF(D151=D150,F150,IF($E$13="Acc Bi-Weekly",ROUND((-PMT(((1+D151/CP)^(CP/12))-1,(nper-B151+1)*12/26,J150))/2,2),IF($E$13="Acc Weekly",ROUND((-PMT(((1+D151/CP)^(CP/12))-1,(nper-B151+1)*12/52,J150))/4,2),ROUND(-PMT(((1+D151/CP)^(CP/periods_per_year))-1,nper-B151+1,J150),2)))))))</f>
        <v>624.11</v>
      </c>
      <c r="G151" s="187">
        <f t="shared" si="14"/>
        <v>0</v>
      </c>
      <c r="H151" s="188"/>
      <c r="I151" s="187">
        <f t="shared" si="15"/>
        <v>231.94</v>
      </c>
      <c r="J151" s="187">
        <f t="shared" si="16"/>
        <v>107334.69000000006</v>
      </c>
      <c r="K151" s="189" t="str">
        <f t="shared" si="17"/>
        <v/>
      </c>
      <c r="L151" s="187">
        <f t="shared" si="18"/>
        <v>98.042500000000004</v>
      </c>
      <c r="M151" s="187">
        <f>IF(B151="","",SUM($L$63:L151))</f>
        <v>9470.1200000000008</v>
      </c>
      <c r="N151" s="190">
        <f t="shared" si="19"/>
        <v>17665.310000000001</v>
      </c>
      <c r="O151" s="191"/>
      <c r="P151" s="192">
        <f t="shared" si="20"/>
        <v>0</v>
      </c>
      <c r="Q151" s="193"/>
      <c r="S151" s="193"/>
      <c r="T151" s="193"/>
      <c r="U151" s="193"/>
      <c r="V151" s="67"/>
    </row>
    <row r="152" spans="2:22" x14ac:dyDescent="0.15">
      <c r="B152" s="194">
        <f t="shared" si="11"/>
        <v>90</v>
      </c>
      <c r="C152" s="185">
        <f t="shared" si="12"/>
        <v>44348</v>
      </c>
      <c r="D152" s="186">
        <f>IF(B152="","",IF(variable,IF(OR(B152=1,B152&lt;$I$16*periods_per_year),start_rate,MIN($I$17,IF(MOD(B152-1,$I$19)=0,MAX($I$18,D151+$I$20),D151))),start_rate))</f>
        <v>4.3749999999999997E-2</v>
      </c>
      <c r="E152" s="187">
        <f t="shared" si="13"/>
        <v>391.32</v>
      </c>
      <c r="F152" s="187">
        <f>IF(B152="","",IF(B152=nper,J151+E152,MIN(J151+E152,IF(D152=D151,F151,IF($E$13="Acc Bi-Weekly",ROUND((-PMT(((1+D152/CP)^(CP/12))-1,(nper-B152+1)*12/26,J151))/2,2),IF($E$13="Acc Weekly",ROUND((-PMT(((1+D152/CP)^(CP/12))-1,(nper-B152+1)*12/52,J151))/4,2),ROUND(-PMT(((1+D152/CP)^(CP/periods_per_year))-1,nper-B152+1,J151),2)))))))</f>
        <v>624.11</v>
      </c>
      <c r="G152" s="187">
        <f t="shared" si="14"/>
        <v>0</v>
      </c>
      <c r="H152" s="188"/>
      <c r="I152" s="187">
        <f t="shared" si="15"/>
        <v>232.79000000000002</v>
      </c>
      <c r="J152" s="187">
        <f t="shared" si="16"/>
        <v>107101.90000000007</v>
      </c>
      <c r="K152" s="189" t="str">
        <f t="shared" si="17"/>
        <v/>
      </c>
      <c r="L152" s="187">
        <f t="shared" si="18"/>
        <v>97.83</v>
      </c>
      <c r="M152" s="187">
        <f>IF(B152="","",SUM($L$63:L152))</f>
        <v>9567.9500000000007</v>
      </c>
      <c r="N152" s="190">
        <f t="shared" si="19"/>
        <v>17898.100000000002</v>
      </c>
      <c r="O152" s="191"/>
      <c r="P152" s="192">
        <f t="shared" si="20"/>
        <v>0</v>
      </c>
      <c r="Q152" s="193"/>
      <c r="S152" s="193"/>
      <c r="T152" s="193"/>
      <c r="U152" s="193"/>
      <c r="V152" s="67"/>
    </row>
    <row r="153" spans="2:22" x14ac:dyDescent="0.15">
      <c r="B153" s="194">
        <f t="shared" si="11"/>
        <v>91</v>
      </c>
      <c r="C153" s="185">
        <f t="shared" si="12"/>
        <v>44378</v>
      </c>
      <c r="D153" s="186">
        <f>IF(B153="","",IF(variable,IF(OR(B153=1,B153&lt;$I$16*periods_per_year),start_rate,MIN($I$17,IF(MOD(B153-1,$I$19)=0,MAX($I$18,D152+$I$20),D152))),start_rate))</f>
        <v>4.3749999999999997E-2</v>
      </c>
      <c r="E153" s="187">
        <f t="shared" si="13"/>
        <v>390.48</v>
      </c>
      <c r="F153" s="187">
        <f>IF(B153="","",IF(B153=nper,J152+E153,MIN(J152+E153,IF(D153=D152,F152,IF($E$13="Acc Bi-Weekly",ROUND((-PMT(((1+D153/CP)^(CP/12))-1,(nper-B153+1)*12/26,J152))/2,2),IF($E$13="Acc Weekly",ROUND((-PMT(((1+D153/CP)^(CP/12))-1,(nper-B153+1)*12/52,J152))/4,2),ROUND(-PMT(((1+D153/CP)^(CP/periods_per_year))-1,nper-B153+1,J152),2)))))))</f>
        <v>624.11</v>
      </c>
      <c r="G153" s="187">
        <f t="shared" si="14"/>
        <v>0</v>
      </c>
      <c r="H153" s="188"/>
      <c r="I153" s="187">
        <f t="shared" si="15"/>
        <v>233.63</v>
      </c>
      <c r="J153" s="187">
        <f t="shared" si="16"/>
        <v>106868.27000000006</v>
      </c>
      <c r="K153" s="189" t="str">
        <f t="shared" si="17"/>
        <v/>
      </c>
      <c r="L153" s="187">
        <f t="shared" si="18"/>
        <v>97.62</v>
      </c>
      <c r="M153" s="187">
        <f>IF(B153="","",SUM($L$63:L153))</f>
        <v>9665.5700000000015</v>
      </c>
      <c r="N153" s="190">
        <f t="shared" si="19"/>
        <v>18131.730000000003</v>
      </c>
      <c r="O153" s="191"/>
      <c r="P153" s="192">
        <f t="shared" si="20"/>
        <v>0</v>
      </c>
      <c r="Q153" s="193"/>
      <c r="S153" s="193"/>
      <c r="T153" s="193"/>
      <c r="U153" s="193"/>
      <c r="V153" s="67"/>
    </row>
    <row r="154" spans="2:22" x14ac:dyDescent="0.15">
      <c r="B154" s="194">
        <f t="shared" si="11"/>
        <v>92</v>
      </c>
      <c r="C154" s="185">
        <f t="shared" si="12"/>
        <v>44409</v>
      </c>
      <c r="D154" s="186">
        <f>IF(B154="","",IF(variable,IF(OR(B154=1,B154&lt;$I$16*periods_per_year),start_rate,MIN($I$17,IF(MOD(B154-1,$I$19)=0,MAX($I$18,D153+$I$20),D153))),start_rate))</f>
        <v>4.3749999999999997E-2</v>
      </c>
      <c r="E154" s="187">
        <f t="shared" si="13"/>
        <v>389.62</v>
      </c>
      <c r="F154" s="187">
        <f>IF(B154="","",IF(B154=nper,J153+E154,MIN(J153+E154,IF(D154=D153,F153,IF($E$13="Acc Bi-Weekly",ROUND((-PMT(((1+D154/CP)^(CP/12))-1,(nper-B154+1)*12/26,J153))/2,2),IF($E$13="Acc Weekly",ROUND((-PMT(((1+D154/CP)^(CP/12))-1,(nper-B154+1)*12/52,J153))/4,2),ROUND(-PMT(((1+D154/CP)^(CP/periods_per_year))-1,nper-B154+1,J153),2)))))))</f>
        <v>624.11</v>
      </c>
      <c r="G154" s="187">
        <f t="shared" si="14"/>
        <v>0</v>
      </c>
      <c r="H154" s="188"/>
      <c r="I154" s="187">
        <f t="shared" si="15"/>
        <v>234.49</v>
      </c>
      <c r="J154" s="187">
        <f t="shared" si="16"/>
        <v>106633.78000000006</v>
      </c>
      <c r="K154" s="189" t="str">
        <f t="shared" si="17"/>
        <v/>
      </c>
      <c r="L154" s="187">
        <f t="shared" si="18"/>
        <v>97.405000000000001</v>
      </c>
      <c r="M154" s="187">
        <f>IF(B154="","",SUM($L$63:L154))</f>
        <v>9762.9750000000022</v>
      </c>
      <c r="N154" s="190">
        <f t="shared" si="19"/>
        <v>18366.220000000005</v>
      </c>
      <c r="O154" s="191"/>
      <c r="P154" s="192">
        <f t="shared" si="20"/>
        <v>0</v>
      </c>
      <c r="Q154" s="193"/>
      <c r="S154" s="193"/>
      <c r="T154" s="193"/>
      <c r="U154" s="193"/>
      <c r="V154" s="67"/>
    </row>
    <row r="155" spans="2:22" x14ac:dyDescent="0.15">
      <c r="B155" s="194">
        <f t="shared" si="11"/>
        <v>93</v>
      </c>
      <c r="C155" s="185">
        <f t="shared" si="12"/>
        <v>44440</v>
      </c>
      <c r="D155" s="186">
        <f>IF(B155="","",IF(variable,IF(OR(B155=1,B155&lt;$I$16*periods_per_year),start_rate,MIN($I$17,IF(MOD(B155-1,$I$19)=0,MAX($I$18,D154+$I$20),D154))),start_rate))</f>
        <v>4.3749999999999997E-2</v>
      </c>
      <c r="E155" s="187">
        <f t="shared" si="13"/>
        <v>388.77</v>
      </c>
      <c r="F155" s="187">
        <f>IF(B155="","",IF(B155=nper,J154+E155,MIN(J154+E155,IF(D155=D154,F154,IF($E$13="Acc Bi-Weekly",ROUND((-PMT(((1+D155/CP)^(CP/12))-1,(nper-B155+1)*12/26,J154))/2,2),IF($E$13="Acc Weekly",ROUND((-PMT(((1+D155/CP)^(CP/12))-1,(nper-B155+1)*12/52,J154))/4,2),ROUND(-PMT(((1+D155/CP)^(CP/periods_per_year))-1,nper-B155+1,J154),2)))))))</f>
        <v>624.11</v>
      </c>
      <c r="G155" s="187">
        <f t="shared" si="14"/>
        <v>0</v>
      </c>
      <c r="H155" s="188"/>
      <c r="I155" s="187">
        <f t="shared" si="15"/>
        <v>235.34000000000003</v>
      </c>
      <c r="J155" s="187">
        <f t="shared" si="16"/>
        <v>106398.44000000006</v>
      </c>
      <c r="K155" s="189" t="str">
        <f t="shared" si="17"/>
        <v/>
      </c>
      <c r="L155" s="187">
        <f t="shared" si="18"/>
        <v>97.192499999999995</v>
      </c>
      <c r="M155" s="187">
        <f>IF(B155="","",SUM($L$63:L155))</f>
        <v>9860.1675000000014</v>
      </c>
      <c r="N155" s="190">
        <f t="shared" si="19"/>
        <v>18601.560000000005</v>
      </c>
      <c r="O155" s="191"/>
      <c r="P155" s="192">
        <f t="shared" si="20"/>
        <v>0</v>
      </c>
      <c r="Q155" s="193"/>
      <c r="S155" s="193"/>
      <c r="T155" s="193"/>
      <c r="U155" s="193"/>
      <c r="V155" s="67"/>
    </row>
    <row r="156" spans="2:22" x14ac:dyDescent="0.15">
      <c r="B156" s="194">
        <f t="shared" si="11"/>
        <v>94</v>
      </c>
      <c r="C156" s="185">
        <f t="shared" si="12"/>
        <v>44470</v>
      </c>
      <c r="D156" s="186">
        <f>IF(B156="","",IF(variable,IF(OR(B156=1,B156&lt;$I$16*periods_per_year),start_rate,MIN($I$17,IF(MOD(B156-1,$I$19)=0,MAX($I$18,D155+$I$20),D155))),start_rate))</f>
        <v>4.3749999999999997E-2</v>
      </c>
      <c r="E156" s="187">
        <f t="shared" si="13"/>
        <v>387.91</v>
      </c>
      <c r="F156" s="187">
        <f>IF(B156="","",IF(B156=nper,J155+E156,MIN(J155+E156,IF(D156=D155,F155,IF($E$13="Acc Bi-Weekly",ROUND((-PMT(((1+D156/CP)^(CP/12))-1,(nper-B156+1)*12/26,J155))/2,2),IF($E$13="Acc Weekly",ROUND((-PMT(((1+D156/CP)^(CP/12))-1,(nper-B156+1)*12/52,J155))/4,2),ROUND(-PMT(((1+D156/CP)^(CP/periods_per_year))-1,nper-B156+1,J155),2)))))))</f>
        <v>624.11</v>
      </c>
      <c r="G156" s="187">
        <f t="shared" si="14"/>
        <v>0</v>
      </c>
      <c r="H156" s="188"/>
      <c r="I156" s="187">
        <f t="shared" si="15"/>
        <v>236.2</v>
      </c>
      <c r="J156" s="187">
        <f t="shared" si="16"/>
        <v>106162.24000000006</v>
      </c>
      <c r="K156" s="189" t="str">
        <f t="shared" si="17"/>
        <v/>
      </c>
      <c r="L156" s="187">
        <f t="shared" si="18"/>
        <v>96.977500000000006</v>
      </c>
      <c r="M156" s="187">
        <f>IF(B156="","",SUM($L$63:L156))</f>
        <v>9957.1450000000023</v>
      </c>
      <c r="N156" s="190">
        <f t="shared" si="19"/>
        <v>18837.760000000006</v>
      </c>
      <c r="O156" s="191"/>
      <c r="P156" s="192">
        <f t="shared" si="20"/>
        <v>0</v>
      </c>
      <c r="Q156" s="193"/>
      <c r="S156" s="193"/>
      <c r="T156" s="193"/>
      <c r="U156" s="193"/>
      <c r="V156" s="67"/>
    </row>
    <row r="157" spans="2:22" x14ac:dyDescent="0.15">
      <c r="B157" s="194">
        <f t="shared" si="11"/>
        <v>95</v>
      </c>
      <c r="C157" s="185">
        <f t="shared" si="12"/>
        <v>44501</v>
      </c>
      <c r="D157" s="186">
        <f>IF(B157="","",IF(variable,IF(OR(B157=1,B157&lt;$I$16*periods_per_year),start_rate,MIN($I$17,IF(MOD(B157-1,$I$19)=0,MAX($I$18,D156+$I$20),D156))),start_rate))</f>
        <v>4.3749999999999997E-2</v>
      </c>
      <c r="E157" s="187">
        <f t="shared" si="13"/>
        <v>387.05</v>
      </c>
      <c r="F157" s="187">
        <f>IF(B157="","",IF(B157=nper,J156+E157,MIN(J156+E157,IF(D157=D156,F156,IF($E$13="Acc Bi-Weekly",ROUND((-PMT(((1+D157/CP)^(CP/12))-1,(nper-B157+1)*12/26,J156))/2,2),IF($E$13="Acc Weekly",ROUND((-PMT(((1+D157/CP)^(CP/12))-1,(nper-B157+1)*12/52,J156))/4,2),ROUND(-PMT(((1+D157/CP)^(CP/periods_per_year))-1,nper-B157+1,J156),2)))))))</f>
        <v>624.11</v>
      </c>
      <c r="G157" s="187">
        <f t="shared" si="14"/>
        <v>0</v>
      </c>
      <c r="H157" s="188"/>
      <c r="I157" s="187">
        <f t="shared" si="15"/>
        <v>237.06</v>
      </c>
      <c r="J157" s="187">
        <f t="shared" si="16"/>
        <v>105925.18000000007</v>
      </c>
      <c r="K157" s="189" t="str">
        <f t="shared" si="17"/>
        <v/>
      </c>
      <c r="L157" s="187">
        <f t="shared" si="18"/>
        <v>96.762500000000003</v>
      </c>
      <c r="M157" s="187">
        <f>IF(B157="","",SUM($L$63:L157))</f>
        <v>10053.907500000003</v>
      </c>
      <c r="N157" s="190">
        <f t="shared" si="19"/>
        <v>19074.820000000007</v>
      </c>
      <c r="O157" s="191"/>
      <c r="P157" s="192">
        <f t="shared" si="20"/>
        <v>0</v>
      </c>
      <c r="Q157" s="193"/>
      <c r="S157" s="193"/>
      <c r="T157" s="193"/>
      <c r="U157" s="193"/>
      <c r="V157" s="67"/>
    </row>
    <row r="158" spans="2:22" x14ac:dyDescent="0.15">
      <c r="B158" s="194">
        <f t="shared" si="11"/>
        <v>96</v>
      </c>
      <c r="C158" s="185">
        <f t="shared" si="12"/>
        <v>44531</v>
      </c>
      <c r="D158" s="186">
        <f>IF(B158="","",IF(variable,IF(OR(B158=1,B158&lt;$I$16*periods_per_year),start_rate,MIN($I$17,IF(MOD(B158-1,$I$19)=0,MAX($I$18,D157+$I$20),D157))),start_rate))</f>
        <v>4.3749999999999997E-2</v>
      </c>
      <c r="E158" s="187">
        <f t="shared" si="13"/>
        <v>386.19</v>
      </c>
      <c r="F158" s="187">
        <f>IF(B158="","",IF(B158=nper,J157+E158,MIN(J157+E158,IF(D158=D157,F157,IF($E$13="Acc Bi-Weekly",ROUND((-PMT(((1+D158/CP)^(CP/12))-1,(nper-B158+1)*12/26,J157))/2,2),IF($E$13="Acc Weekly",ROUND((-PMT(((1+D158/CP)^(CP/12))-1,(nper-B158+1)*12/52,J157))/4,2),ROUND(-PMT(((1+D158/CP)^(CP/periods_per_year))-1,nper-B158+1,J157),2)))))))</f>
        <v>624.11</v>
      </c>
      <c r="G158" s="187">
        <f t="shared" si="14"/>
        <v>0</v>
      </c>
      <c r="H158" s="188"/>
      <c r="I158" s="187">
        <f t="shared" si="15"/>
        <v>237.92000000000002</v>
      </c>
      <c r="J158" s="187">
        <f t="shared" si="16"/>
        <v>105687.26000000007</v>
      </c>
      <c r="K158" s="189">
        <f t="shared" si="17"/>
        <v>8</v>
      </c>
      <c r="L158" s="187">
        <f t="shared" si="18"/>
        <v>96.547499999999999</v>
      </c>
      <c r="M158" s="187">
        <f>IF(B158="","",SUM($L$63:L158))</f>
        <v>10150.455000000004</v>
      </c>
      <c r="N158" s="190">
        <f t="shared" si="19"/>
        <v>19312.740000000005</v>
      </c>
      <c r="O158" s="191"/>
      <c r="P158" s="192">
        <f t="shared" si="20"/>
        <v>24991.446263434351</v>
      </c>
      <c r="Q158" s="193"/>
      <c r="S158" s="193"/>
      <c r="T158" s="193"/>
      <c r="U158" s="193"/>
      <c r="V158" s="67"/>
    </row>
    <row r="159" spans="2:22" x14ac:dyDescent="0.15">
      <c r="B159" s="194">
        <f t="shared" si="11"/>
        <v>97</v>
      </c>
      <c r="C159" s="185">
        <f t="shared" si="12"/>
        <v>44562</v>
      </c>
      <c r="D159" s="186">
        <f>IF(B159="","",IF(variable,IF(OR(B159=1,B159&lt;$I$16*periods_per_year),start_rate,MIN($I$17,IF(MOD(B159-1,$I$19)=0,MAX($I$18,D158+$I$20),D158))),start_rate))</f>
        <v>4.3749999999999997E-2</v>
      </c>
      <c r="E159" s="187">
        <f t="shared" si="13"/>
        <v>385.32</v>
      </c>
      <c r="F159" s="187">
        <f>IF(B159="","",IF(B159=nper,J158+E159,MIN(J158+E159,IF(D159=D158,F158,IF($E$13="Acc Bi-Weekly",ROUND((-PMT(((1+D159/CP)^(CP/12))-1,(nper-B159+1)*12/26,J158))/2,2),IF($E$13="Acc Weekly",ROUND((-PMT(((1+D159/CP)^(CP/12))-1,(nper-B159+1)*12/52,J158))/4,2),ROUND(-PMT(((1+D159/CP)^(CP/periods_per_year))-1,nper-B159+1,J158),2)))))))</f>
        <v>624.11</v>
      </c>
      <c r="G159" s="187">
        <f t="shared" si="14"/>
        <v>0</v>
      </c>
      <c r="H159" s="188"/>
      <c r="I159" s="187">
        <f t="shared" si="15"/>
        <v>238.79000000000002</v>
      </c>
      <c r="J159" s="187">
        <f t="shared" si="16"/>
        <v>105448.47000000007</v>
      </c>
      <c r="K159" s="189" t="str">
        <f t="shared" si="17"/>
        <v/>
      </c>
      <c r="L159" s="187">
        <f t="shared" si="18"/>
        <v>96.33</v>
      </c>
      <c r="M159" s="187">
        <f>IF(B159="","",SUM($L$63:L159))</f>
        <v>10246.785000000003</v>
      </c>
      <c r="N159" s="190">
        <f t="shared" si="19"/>
        <v>19551.530000000006</v>
      </c>
      <c r="O159" s="191"/>
      <c r="P159" s="192">
        <f t="shared" si="20"/>
        <v>0</v>
      </c>
      <c r="Q159" s="193"/>
      <c r="S159" s="193"/>
      <c r="T159" s="193"/>
      <c r="U159" s="193"/>
      <c r="V159" s="67"/>
    </row>
    <row r="160" spans="2:22" x14ac:dyDescent="0.15">
      <c r="B160" s="194">
        <f t="shared" si="11"/>
        <v>98</v>
      </c>
      <c r="C160" s="185">
        <f t="shared" si="12"/>
        <v>44593</v>
      </c>
      <c r="D160" s="186">
        <f>IF(B160="","",IF(variable,IF(OR(B160=1,B160&lt;$I$16*periods_per_year),start_rate,MIN($I$17,IF(MOD(B160-1,$I$19)=0,MAX($I$18,D159+$I$20),D159))),start_rate))</f>
        <v>4.3749999999999997E-2</v>
      </c>
      <c r="E160" s="187">
        <f t="shared" si="13"/>
        <v>384.45</v>
      </c>
      <c r="F160" s="187">
        <f>IF(B160="","",IF(B160=nper,J159+E160,MIN(J159+E160,IF(D160=D159,F159,IF($E$13="Acc Bi-Weekly",ROUND((-PMT(((1+D160/CP)^(CP/12))-1,(nper-B160+1)*12/26,J159))/2,2),IF($E$13="Acc Weekly",ROUND((-PMT(((1+D160/CP)^(CP/12))-1,(nper-B160+1)*12/52,J159))/4,2),ROUND(-PMT(((1+D160/CP)^(CP/periods_per_year))-1,nper-B160+1,J159),2)))))))</f>
        <v>624.11</v>
      </c>
      <c r="G160" s="187">
        <f t="shared" si="14"/>
        <v>0</v>
      </c>
      <c r="H160" s="188"/>
      <c r="I160" s="187">
        <f t="shared" si="15"/>
        <v>239.66000000000003</v>
      </c>
      <c r="J160" s="187">
        <f t="shared" si="16"/>
        <v>105208.81000000007</v>
      </c>
      <c r="K160" s="189" t="str">
        <f t="shared" si="17"/>
        <v/>
      </c>
      <c r="L160" s="187">
        <f t="shared" si="18"/>
        <v>96.112499999999997</v>
      </c>
      <c r="M160" s="187">
        <f>IF(B160="","",SUM($L$63:L160))</f>
        <v>10342.897500000003</v>
      </c>
      <c r="N160" s="190">
        <f t="shared" si="19"/>
        <v>19791.190000000006</v>
      </c>
      <c r="O160" s="191"/>
      <c r="P160" s="192">
        <f t="shared" si="20"/>
        <v>0</v>
      </c>
      <c r="Q160" s="193"/>
      <c r="S160" s="193"/>
      <c r="T160" s="193"/>
      <c r="U160" s="193"/>
      <c r="V160" s="67"/>
    </row>
    <row r="161" spans="2:22" x14ac:dyDescent="0.15">
      <c r="B161" s="194">
        <f t="shared" si="11"/>
        <v>99</v>
      </c>
      <c r="C161" s="185">
        <f t="shared" si="12"/>
        <v>44621</v>
      </c>
      <c r="D161" s="186">
        <f>IF(B161="","",IF(variable,IF(OR(B161=1,B161&lt;$I$16*periods_per_year),start_rate,MIN($I$17,IF(MOD(B161-1,$I$19)=0,MAX($I$18,D160+$I$20),D160))),start_rate))</f>
        <v>4.3749999999999997E-2</v>
      </c>
      <c r="E161" s="187">
        <f t="shared" si="13"/>
        <v>383.57</v>
      </c>
      <c r="F161" s="187">
        <f>IF(B161="","",IF(B161=nper,J160+E161,MIN(J160+E161,IF(D161=D160,F160,IF($E$13="Acc Bi-Weekly",ROUND((-PMT(((1+D161/CP)^(CP/12))-1,(nper-B161+1)*12/26,J160))/2,2),IF($E$13="Acc Weekly",ROUND((-PMT(((1+D161/CP)^(CP/12))-1,(nper-B161+1)*12/52,J160))/4,2),ROUND(-PMT(((1+D161/CP)^(CP/periods_per_year))-1,nper-B161+1,J160),2)))))))</f>
        <v>624.11</v>
      </c>
      <c r="G161" s="187">
        <f t="shared" si="14"/>
        <v>0</v>
      </c>
      <c r="H161" s="188"/>
      <c r="I161" s="187">
        <f t="shared" si="15"/>
        <v>240.54000000000002</v>
      </c>
      <c r="J161" s="187">
        <f t="shared" si="16"/>
        <v>104968.27000000008</v>
      </c>
      <c r="K161" s="189" t="str">
        <f t="shared" si="17"/>
        <v/>
      </c>
      <c r="L161" s="187">
        <f t="shared" si="18"/>
        <v>95.892499999999998</v>
      </c>
      <c r="M161" s="187">
        <f>IF(B161="","",SUM($L$63:L161))</f>
        <v>10438.790000000003</v>
      </c>
      <c r="N161" s="190">
        <f t="shared" si="19"/>
        <v>20031.730000000007</v>
      </c>
      <c r="O161" s="191"/>
      <c r="P161" s="192">
        <f t="shared" si="20"/>
        <v>0</v>
      </c>
      <c r="Q161" s="193"/>
      <c r="S161" s="193"/>
      <c r="T161" s="193"/>
      <c r="U161" s="193"/>
      <c r="V161" s="67"/>
    </row>
    <row r="162" spans="2:22" x14ac:dyDescent="0.15">
      <c r="B162" s="194">
        <f t="shared" si="11"/>
        <v>100</v>
      </c>
      <c r="C162" s="185">
        <f t="shared" si="12"/>
        <v>44652</v>
      </c>
      <c r="D162" s="186">
        <f>IF(B162="","",IF(variable,IF(OR(B162=1,B162&lt;$I$16*periods_per_year),start_rate,MIN($I$17,IF(MOD(B162-1,$I$19)=0,MAX($I$18,D161+$I$20),D161))),start_rate))</f>
        <v>4.3749999999999997E-2</v>
      </c>
      <c r="E162" s="187">
        <f t="shared" si="13"/>
        <v>382.7</v>
      </c>
      <c r="F162" s="187">
        <f>IF(B162="","",IF(B162=nper,J161+E162,MIN(J161+E162,IF(D162=D161,F161,IF($E$13="Acc Bi-Weekly",ROUND((-PMT(((1+D162/CP)^(CP/12))-1,(nper-B162+1)*12/26,J161))/2,2),IF($E$13="Acc Weekly",ROUND((-PMT(((1+D162/CP)^(CP/12))-1,(nper-B162+1)*12/52,J161))/4,2),ROUND(-PMT(((1+D162/CP)^(CP/periods_per_year))-1,nper-B162+1,J161),2)))))))</f>
        <v>624.11</v>
      </c>
      <c r="G162" s="187">
        <f t="shared" si="14"/>
        <v>0</v>
      </c>
      <c r="H162" s="188"/>
      <c r="I162" s="187">
        <f t="shared" si="15"/>
        <v>241.41000000000003</v>
      </c>
      <c r="J162" s="187">
        <f t="shared" si="16"/>
        <v>104726.86000000007</v>
      </c>
      <c r="K162" s="189" t="str">
        <f t="shared" si="17"/>
        <v/>
      </c>
      <c r="L162" s="187">
        <f t="shared" si="18"/>
        <v>95.674999999999997</v>
      </c>
      <c r="M162" s="187">
        <f>IF(B162="","",SUM($L$63:L162))</f>
        <v>10534.465000000002</v>
      </c>
      <c r="N162" s="190">
        <f t="shared" si="19"/>
        <v>20273.140000000007</v>
      </c>
      <c r="O162" s="191"/>
      <c r="P162" s="192">
        <f t="shared" si="20"/>
        <v>0</v>
      </c>
      <c r="Q162" s="193"/>
      <c r="S162" s="193"/>
      <c r="T162" s="193"/>
      <c r="U162" s="193"/>
      <c r="V162" s="67"/>
    </row>
    <row r="163" spans="2:22" x14ac:dyDescent="0.15">
      <c r="B163" s="194">
        <f t="shared" si="11"/>
        <v>101</v>
      </c>
      <c r="C163" s="185">
        <f t="shared" si="12"/>
        <v>44682</v>
      </c>
      <c r="D163" s="186">
        <f>IF(B163="","",IF(variable,IF(OR(B163=1,B163&lt;$I$16*periods_per_year),start_rate,MIN($I$17,IF(MOD(B163-1,$I$19)=0,MAX($I$18,D162+$I$20),D162))),start_rate))</f>
        <v>4.3749999999999997E-2</v>
      </c>
      <c r="E163" s="187">
        <f t="shared" si="13"/>
        <v>381.82</v>
      </c>
      <c r="F163" s="187">
        <f>IF(B163="","",IF(B163=nper,J162+E163,MIN(J162+E163,IF(D163=D162,F162,IF($E$13="Acc Bi-Weekly",ROUND((-PMT(((1+D163/CP)^(CP/12))-1,(nper-B163+1)*12/26,J162))/2,2),IF($E$13="Acc Weekly",ROUND((-PMT(((1+D163/CP)^(CP/12))-1,(nper-B163+1)*12/52,J162))/4,2),ROUND(-PMT(((1+D163/CP)^(CP/periods_per_year))-1,nper-B163+1,J162),2)))))))</f>
        <v>624.11</v>
      </c>
      <c r="G163" s="187">
        <f t="shared" si="14"/>
        <v>0</v>
      </c>
      <c r="H163" s="188"/>
      <c r="I163" s="187">
        <f t="shared" si="15"/>
        <v>242.29000000000002</v>
      </c>
      <c r="J163" s="187">
        <f t="shared" si="16"/>
        <v>104484.57000000008</v>
      </c>
      <c r="K163" s="189" t="str">
        <f t="shared" si="17"/>
        <v/>
      </c>
      <c r="L163" s="187">
        <f t="shared" si="18"/>
        <v>95.454999999999998</v>
      </c>
      <c r="M163" s="187">
        <f>IF(B163="","",SUM($L$63:L163))</f>
        <v>10629.920000000002</v>
      </c>
      <c r="N163" s="190">
        <f t="shared" si="19"/>
        <v>20515.430000000008</v>
      </c>
      <c r="O163" s="191"/>
      <c r="P163" s="192">
        <f t="shared" si="20"/>
        <v>0</v>
      </c>
      <c r="Q163" s="193"/>
      <c r="S163" s="193"/>
      <c r="T163" s="193"/>
      <c r="U163" s="193"/>
      <c r="V163" s="67"/>
    </row>
    <row r="164" spans="2:22" x14ac:dyDescent="0.15">
      <c r="B164" s="194">
        <f t="shared" si="11"/>
        <v>102</v>
      </c>
      <c r="C164" s="185">
        <f t="shared" si="12"/>
        <v>44713</v>
      </c>
      <c r="D164" s="186">
        <f>IF(B164="","",IF(variable,IF(OR(B164=1,B164&lt;$I$16*periods_per_year),start_rate,MIN($I$17,IF(MOD(B164-1,$I$19)=0,MAX($I$18,D163+$I$20),D163))),start_rate))</f>
        <v>4.3749999999999997E-2</v>
      </c>
      <c r="E164" s="187">
        <f t="shared" si="13"/>
        <v>380.93</v>
      </c>
      <c r="F164" s="187">
        <f>IF(B164="","",IF(B164=nper,J163+E164,MIN(J163+E164,IF(D164=D163,F163,IF($E$13="Acc Bi-Weekly",ROUND((-PMT(((1+D164/CP)^(CP/12))-1,(nper-B164+1)*12/26,J163))/2,2),IF($E$13="Acc Weekly",ROUND((-PMT(((1+D164/CP)^(CP/12))-1,(nper-B164+1)*12/52,J163))/4,2),ROUND(-PMT(((1+D164/CP)^(CP/periods_per_year))-1,nper-B164+1,J163),2)))))))</f>
        <v>624.11</v>
      </c>
      <c r="G164" s="187">
        <f t="shared" si="14"/>
        <v>0</v>
      </c>
      <c r="H164" s="188"/>
      <c r="I164" s="187">
        <f t="shared" si="15"/>
        <v>243.18</v>
      </c>
      <c r="J164" s="187">
        <f t="shared" si="16"/>
        <v>104241.39000000009</v>
      </c>
      <c r="K164" s="189" t="str">
        <f t="shared" si="17"/>
        <v/>
      </c>
      <c r="L164" s="187">
        <f t="shared" si="18"/>
        <v>95.232500000000002</v>
      </c>
      <c r="M164" s="187">
        <f>IF(B164="","",SUM($L$63:L164))</f>
        <v>10725.152500000002</v>
      </c>
      <c r="N164" s="190">
        <f t="shared" si="19"/>
        <v>20758.610000000008</v>
      </c>
      <c r="O164" s="191"/>
      <c r="P164" s="192">
        <f t="shared" si="20"/>
        <v>0</v>
      </c>
      <c r="Q164" s="193"/>
      <c r="S164" s="193"/>
      <c r="T164" s="193"/>
      <c r="U164" s="193"/>
      <c r="V164" s="67"/>
    </row>
    <row r="165" spans="2:22" x14ac:dyDescent="0.15">
      <c r="B165" s="194">
        <f t="shared" si="11"/>
        <v>103</v>
      </c>
      <c r="C165" s="185">
        <f t="shared" si="12"/>
        <v>44743</v>
      </c>
      <c r="D165" s="186">
        <f>IF(B165="","",IF(variable,IF(OR(B165=1,B165&lt;$I$16*periods_per_year),start_rate,MIN($I$17,IF(MOD(B165-1,$I$19)=0,MAX($I$18,D164+$I$20),D164))),start_rate))</f>
        <v>4.3749999999999997E-2</v>
      </c>
      <c r="E165" s="187">
        <f t="shared" si="13"/>
        <v>380.05</v>
      </c>
      <c r="F165" s="187">
        <f>IF(B165="","",IF(B165=nper,J164+E165,MIN(J164+E165,IF(D165=D164,F164,IF($E$13="Acc Bi-Weekly",ROUND((-PMT(((1+D165/CP)^(CP/12))-1,(nper-B165+1)*12/26,J164))/2,2),IF($E$13="Acc Weekly",ROUND((-PMT(((1+D165/CP)^(CP/12))-1,(nper-B165+1)*12/52,J164))/4,2),ROUND(-PMT(((1+D165/CP)^(CP/periods_per_year))-1,nper-B165+1,J164),2)))))))</f>
        <v>624.11</v>
      </c>
      <c r="G165" s="187">
        <f t="shared" si="14"/>
        <v>0</v>
      </c>
      <c r="H165" s="188"/>
      <c r="I165" s="187">
        <f t="shared" si="15"/>
        <v>244.06</v>
      </c>
      <c r="J165" s="187">
        <f t="shared" si="16"/>
        <v>103997.33000000009</v>
      </c>
      <c r="K165" s="189" t="str">
        <f t="shared" si="17"/>
        <v/>
      </c>
      <c r="L165" s="187">
        <f t="shared" si="18"/>
        <v>95.012500000000003</v>
      </c>
      <c r="M165" s="187">
        <f>IF(B165="","",SUM($L$63:L165))</f>
        <v>10820.165000000003</v>
      </c>
      <c r="N165" s="190">
        <f t="shared" si="19"/>
        <v>21002.670000000009</v>
      </c>
      <c r="O165" s="191"/>
      <c r="P165" s="192">
        <f t="shared" si="20"/>
        <v>0</v>
      </c>
      <c r="Q165" s="193"/>
      <c r="S165" s="193"/>
      <c r="T165" s="193"/>
      <c r="U165" s="193"/>
      <c r="V165" s="67"/>
    </row>
    <row r="166" spans="2:22" x14ac:dyDescent="0.15">
      <c r="B166" s="194">
        <f t="shared" si="11"/>
        <v>104</v>
      </c>
      <c r="C166" s="185">
        <f t="shared" si="12"/>
        <v>44774</v>
      </c>
      <c r="D166" s="186">
        <f>IF(B166="","",IF(variable,IF(OR(B166=1,B166&lt;$I$16*periods_per_year),start_rate,MIN($I$17,IF(MOD(B166-1,$I$19)=0,MAX($I$18,D165+$I$20),D165))),start_rate))</f>
        <v>4.3749999999999997E-2</v>
      </c>
      <c r="E166" s="187">
        <f t="shared" si="13"/>
        <v>379.16</v>
      </c>
      <c r="F166" s="187">
        <f>IF(B166="","",IF(B166=nper,J165+E166,MIN(J165+E166,IF(D166=D165,F165,IF($E$13="Acc Bi-Weekly",ROUND((-PMT(((1+D166/CP)^(CP/12))-1,(nper-B166+1)*12/26,J165))/2,2),IF($E$13="Acc Weekly",ROUND((-PMT(((1+D166/CP)^(CP/12))-1,(nper-B166+1)*12/52,J165))/4,2),ROUND(-PMT(((1+D166/CP)^(CP/periods_per_year))-1,nper-B166+1,J165),2)))))))</f>
        <v>624.11</v>
      </c>
      <c r="G166" s="187">
        <f t="shared" si="14"/>
        <v>0</v>
      </c>
      <c r="H166" s="188"/>
      <c r="I166" s="187">
        <f t="shared" si="15"/>
        <v>244.95</v>
      </c>
      <c r="J166" s="187">
        <f t="shared" si="16"/>
        <v>103752.38000000009</v>
      </c>
      <c r="K166" s="189" t="str">
        <f t="shared" si="17"/>
        <v/>
      </c>
      <c r="L166" s="187">
        <f t="shared" si="18"/>
        <v>94.79</v>
      </c>
      <c r="M166" s="187">
        <f>IF(B166="","",SUM($L$63:L166))</f>
        <v>10914.955000000004</v>
      </c>
      <c r="N166" s="190">
        <f t="shared" si="19"/>
        <v>21247.62000000001</v>
      </c>
      <c r="O166" s="191"/>
      <c r="P166" s="192">
        <f t="shared" si="20"/>
        <v>0</v>
      </c>
      <c r="Q166" s="193"/>
      <c r="S166" s="193"/>
      <c r="T166" s="193"/>
      <c r="U166" s="193"/>
      <c r="V166" s="67"/>
    </row>
    <row r="167" spans="2:22" x14ac:dyDescent="0.15">
      <c r="B167" s="194">
        <f t="shared" si="11"/>
        <v>105</v>
      </c>
      <c r="C167" s="185">
        <f t="shared" si="12"/>
        <v>44805</v>
      </c>
      <c r="D167" s="186">
        <f>IF(B167="","",IF(variable,IF(OR(B167=1,B167&lt;$I$16*periods_per_year),start_rate,MIN($I$17,IF(MOD(B167-1,$I$19)=0,MAX($I$18,D166+$I$20),D166))),start_rate))</f>
        <v>4.3749999999999997E-2</v>
      </c>
      <c r="E167" s="187">
        <f t="shared" si="13"/>
        <v>378.26</v>
      </c>
      <c r="F167" s="187">
        <f>IF(B167="","",IF(B167=nper,J166+E167,MIN(J166+E167,IF(D167=D166,F166,IF($E$13="Acc Bi-Weekly",ROUND((-PMT(((1+D167/CP)^(CP/12))-1,(nper-B167+1)*12/26,J166))/2,2),IF($E$13="Acc Weekly",ROUND((-PMT(((1+D167/CP)^(CP/12))-1,(nper-B167+1)*12/52,J166))/4,2),ROUND(-PMT(((1+D167/CP)^(CP/periods_per_year))-1,nper-B167+1,J166),2)))))))</f>
        <v>624.11</v>
      </c>
      <c r="G167" s="187">
        <f t="shared" si="14"/>
        <v>0</v>
      </c>
      <c r="H167" s="188"/>
      <c r="I167" s="187">
        <f t="shared" si="15"/>
        <v>245.85000000000002</v>
      </c>
      <c r="J167" s="187">
        <f t="shared" si="16"/>
        <v>103506.53000000009</v>
      </c>
      <c r="K167" s="189" t="str">
        <f t="shared" si="17"/>
        <v/>
      </c>
      <c r="L167" s="187">
        <f t="shared" si="18"/>
        <v>94.564999999999998</v>
      </c>
      <c r="M167" s="187">
        <f>IF(B167="","",SUM($L$63:L167))</f>
        <v>11009.520000000004</v>
      </c>
      <c r="N167" s="190">
        <f t="shared" si="19"/>
        <v>21493.470000000008</v>
      </c>
      <c r="O167" s="191"/>
      <c r="P167" s="192">
        <f t="shared" si="20"/>
        <v>0</v>
      </c>
      <c r="Q167" s="193"/>
      <c r="S167" s="193"/>
      <c r="T167" s="193"/>
      <c r="U167" s="193"/>
      <c r="V167" s="67"/>
    </row>
    <row r="168" spans="2:22" x14ac:dyDescent="0.15">
      <c r="B168" s="194">
        <f t="shared" si="11"/>
        <v>106</v>
      </c>
      <c r="C168" s="185">
        <f t="shared" si="12"/>
        <v>44835</v>
      </c>
      <c r="D168" s="186">
        <f>IF(B168="","",IF(variable,IF(OR(B168=1,B168&lt;$I$16*periods_per_year),start_rate,MIN($I$17,IF(MOD(B168-1,$I$19)=0,MAX($I$18,D167+$I$20),D167))),start_rate))</f>
        <v>4.3749999999999997E-2</v>
      </c>
      <c r="E168" s="187">
        <f t="shared" si="13"/>
        <v>377.37</v>
      </c>
      <c r="F168" s="187">
        <f>IF(B168="","",IF(B168=nper,J167+E168,MIN(J167+E168,IF(D168=D167,F167,IF($E$13="Acc Bi-Weekly",ROUND((-PMT(((1+D168/CP)^(CP/12))-1,(nper-B168+1)*12/26,J167))/2,2),IF($E$13="Acc Weekly",ROUND((-PMT(((1+D168/CP)^(CP/12))-1,(nper-B168+1)*12/52,J167))/4,2),ROUND(-PMT(((1+D168/CP)^(CP/periods_per_year))-1,nper-B168+1,J167),2)))))))</f>
        <v>624.11</v>
      </c>
      <c r="G168" s="187">
        <f t="shared" si="14"/>
        <v>0</v>
      </c>
      <c r="H168" s="188"/>
      <c r="I168" s="187">
        <f t="shared" si="15"/>
        <v>246.74</v>
      </c>
      <c r="J168" s="187">
        <f t="shared" si="16"/>
        <v>103259.79000000008</v>
      </c>
      <c r="K168" s="189" t="str">
        <f t="shared" si="17"/>
        <v/>
      </c>
      <c r="L168" s="187">
        <f t="shared" si="18"/>
        <v>94.342500000000001</v>
      </c>
      <c r="M168" s="187">
        <f>IF(B168="","",SUM($L$63:L168))</f>
        <v>11103.862500000005</v>
      </c>
      <c r="N168" s="190">
        <f t="shared" si="19"/>
        <v>21740.21000000001</v>
      </c>
      <c r="O168" s="191"/>
      <c r="P168" s="192">
        <f t="shared" si="20"/>
        <v>0</v>
      </c>
      <c r="Q168" s="193"/>
      <c r="S168" s="193"/>
      <c r="T168" s="193"/>
      <c r="U168" s="193"/>
      <c r="V168" s="67"/>
    </row>
    <row r="169" spans="2:22" x14ac:dyDescent="0.15">
      <c r="B169" s="194">
        <f t="shared" si="11"/>
        <v>107</v>
      </c>
      <c r="C169" s="185">
        <f t="shared" si="12"/>
        <v>44866</v>
      </c>
      <c r="D169" s="186">
        <f>IF(B169="","",IF(variable,IF(OR(B169=1,B169&lt;$I$16*periods_per_year),start_rate,MIN($I$17,IF(MOD(B169-1,$I$19)=0,MAX($I$18,D168+$I$20),D168))),start_rate))</f>
        <v>4.3749999999999997E-2</v>
      </c>
      <c r="E169" s="187">
        <f t="shared" si="13"/>
        <v>376.47</v>
      </c>
      <c r="F169" s="187">
        <f>IF(B169="","",IF(B169=nper,J168+E169,MIN(J168+E169,IF(D169=D168,F168,IF($E$13="Acc Bi-Weekly",ROUND((-PMT(((1+D169/CP)^(CP/12))-1,(nper-B169+1)*12/26,J168))/2,2),IF($E$13="Acc Weekly",ROUND((-PMT(((1+D169/CP)^(CP/12))-1,(nper-B169+1)*12/52,J168))/4,2),ROUND(-PMT(((1+D169/CP)^(CP/periods_per_year))-1,nper-B169+1,J168),2)))))))</f>
        <v>624.11</v>
      </c>
      <c r="G169" s="187">
        <f t="shared" si="14"/>
        <v>0</v>
      </c>
      <c r="H169" s="188"/>
      <c r="I169" s="187">
        <f t="shared" si="15"/>
        <v>247.64</v>
      </c>
      <c r="J169" s="187">
        <f t="shared" si="16"/>
        <v>103012.15000000008</v>
      </c>
      <c r="K169" s="189" t="str">
        <f t="shared" si="17"/>
        <v/>
      </c>
      <c r="L169" s="187">
        <f t="shared" si="18"/>
        <v>94.117500000000007</v>
      </c>
      <c r="M169" s="187">
        <f>IF(B169="","",SUM($L$63:L169))</f>
        <v>11197.980000000005</v>
      </c>
      <c r="N169" s="190">
        <f t="shared" si="19"/>
        <v>21987.850000000009</v>
      </c>
      <c r="O169" s="191"/>
      <c r="P169" s="192">
        <f t="shared" si="20"/>
        <v>0</v>
      </c>
      <c r="Q169" s="193"/>
      <c r="S169" s="193"/>
      <c r="T169" s="193"/>
      <c r="U169" s="193"/>
      <c r="V169" s="67"/>
    </row>
    <row r="170" spans="2:22" x14ac:dyDescent="0.15">
      <c r="B170" s="194">
        <f t="shared" si="11"/>
        <v>108</v>
      </c>
      <c r="C170" s="185">
        <f t="shared" si="12"/>
        <v>44896</v>
      </c>
      <c r="D170" s="186">
        <f>IF(B170="","",IF(variable,IF(OR(B170=1,B170&lt;$I$16*periods_per_year),start_rate,MIN($I$17,IF(MOD(B170-1,$I$19)=0,MAX($I$18,D169+$I$20),D169))),start_rate))</f>
        <v>4.3749999999999997E-2</v>
      </c>
      <c r="E170" s="187">
        <f t="shared" si="13"/>
        <v>375.57</v>
      </c>
      <c r="F170" s="187">
        <f>IF(B170="","",IF(B170=nper,J169+E170,MIN(J169+E170,IF(D170=D169,F169,IF($E$13="Acc Bi-Weekly",ROUND((-PMT(((1+D170/CP)^(CP/12))-1,(nper-B170+1)*12/26,J169))/2,2),IF($E$13="Acc Weekly",ROUND((-PMT(((1+D170/CP)^(CP/12))-1,(nper-B170+1)*12/52,J169))/4,2),ROUND(-PMT(((1+D170/CP)^(CP/periods_per_year))-1,nper-B170+1,J169),2)))))))</f>
        <v>624.11</v>
      </c>
      <c r="G170" s="187">
        <f t="shared" si="14"/>
        <v>0</v>
      </c>
      <c r="H170" s="188"/>
      <c r="I170" s="187">
        <f t="shared" si="15"/>
        <v>248.54000000000002</v>
      </c>
      <c r="J170" s="187">
        <f t="shared" si="16"/>
        <v>102763.61000000009</v>
      </c>
      <c r="K170" s="189">
        <f t="shared" si="17"/>
        <v>9</v>
      </c>
      <c r="L170" s="187">
        <f t="shared" si="18"/>
        <v>93.892499999999998</v>
      </c>
      <c r="M170" s="187">
        <f>IF(B170="","",SUM($L$63:L170))</f>
        <v>11291.872500000005</v>
      </c>
      <c r="N170" s="190">
        <f t="shared" si="19"/>
        <v>22236.39000000001</v>
      </c>
      <c r="O170" s="191"/>
      <c r="P170" s="192">
        <f t="shared" si="20"/>
        <v>29590.002039240419</v>
      </c>
      <c r="Q170" s="193"/>
      <c r="S170" s="193"/>
      <c r="T170" s="193"/>
      <c r="U170" s="193"/>
      <c r="V170" s="67"/>
    </row>
    <row r="171" spans="2:22" x14ac:dyDescent="0.15">
      <c r="B171" s="194">
        <f t="shared" si="11"/>
        <v>109</v>
      </c>
      <c r="C171" s="185">
        <f t="shared" si="12"/>
        <v>44927</v>
      </c>
      <c r="D171" s="186">
        <f>IF(B171="","",IF(variable,IF(OR(B171=1,B171&lt;$I$16*periods_per_year),start_rate,MIN($I$17,IF(MOD(B171-1,$I$19)=0,MAX($I$18,D170+$I$20),D170))),start_rate))</f>
        <v>4.3749999999999997E-2</v>
      </c>
      <c r="E171" s="187">
        <f t="shared" si="13"/>
        <v>374.66</v>
      </c>
      <c r="F171" s="187">
        <f>IF(B171="","",IF(B171=nper,J170+E171,MIN(J170+E171,IF(D171=D170,F170,IF($E$13="Acc Bi-Weekly",ROUND((-PMT(((1+D171/CP)^(CP/12))-1,(nper-B171+1)*12/26,J170))/2,2),IF($E$13="Acc Weekly",ROUND((-PMT(((1+D171/CP)^(CP/12))-1,(nper-B171+1)*12/52,J170))/4,2),ROUND(-PMT(((1+D171/CP)^(CP/periods_per_year))-1,nper-B171+1,J170),2)))))))</f>
        <v>624.11</v>
      </c>
      <c r="G171" s="187">
        <f t="shared" si="14"/>
        <v>0</v>
      </c>
      <c r="H171" s="188"/>
      <c r="I171" s="187">
        <f t="shared" si="15"/>
        <v>249.45</v>
      </c>
      <c r="J171" s="187">
        <f t="shared" si="16"/>
        <v>102514.16000000009</v>
      </c>
      <c r="K171" s="189" t="str">
        <f t="shared" si="17"/>
        <v/>
      </c>
      <c r="L171" s="187">
        <f t="shared" si="18"/>
        <v>93.665000000000006</v>
      </c>
      <c r="M171" s="187">
        <f>IF(B171="","",SUM($L$63:L171))</f>
        <v>11385.537500000006</v>
      </c>
      <c r="N171" s="190">
        <f t="shared" si="19"/>
        <v>22485.840000000011</v>
      </c>
      <c r="O171" s="191"/>
      <c r="P171" s="192">
        <f t="shared" si="20"/>
        <v>0</v>
      </c>
      <c r="Q171" s="193"/>
      <c r="S171" s="193"/>
      <c r="T171" s="193"/>
      <c r="U171" s="193"/>
      <c r="V171" s="67"/>
    </row>
    <row r="172" spans="2:22" x14ac:dyDescent="0.15">
      <c r="B172" s="194">
        <f t="shared" si="11"/>
        <v>110</v>
      </c>
      <c r="C172" s="185">
        <f t="shared" si="12"/>
        <v>44958</v>
      </c>
      <c r="D172" s="186">
        <f>IF(B172="","",IF(variable,IF(OR(B172=1,B172&lt;$I$16*periods_per_year),start_rate,MIN($I$17,IF(MOD(B172-1,$I$19)=0,MAX($I$18,D171+$I$20),D171))),start_rate))</f>
        <v>4.3749999999999997E-2</v>
      </c>
      <c r="E172" s="187">
        <f t="shared" si="13"/>
        <v>373.75</v>
      </c>
      <c r="F172" s="187">
        <f>IF(B172="","",IF(B172=nper,J171+E172,MIN(J171+E172,IF(D172=D171,F171,IF($E$13="Acc Bi-Weekly",ROUND((-PMT(((1+D172/CP)^(CP/12))-1,(nper-B172+1)*12/26,J171))/2,2),IF($E$13="Acc Weekly",ROUND((-PMT(((1+D172/CP)^(CP/12))-1,(nper-B172+1)*12/52,J171))/4,2),ROUND(-PMT(((1+D172/CP)^(CP/periods_per_year))-1,nper-B172+1,J171),2)))))))</f>
        <v>624.11</v>
      </c>
      <c r="G172" s="187">
        <f t="shared" si="14"/>
        <v>0</v>
      </c>
      <c r="H172" s="188"/>
      <c r="I172" s="187">
        <f t="shared" si="15"/>
        <v>250.36</v>
      </c>
      <c r="J172" s="187">
        <f t="shared" si="16"/>
        <v>102263.80000000009</v>
      </c>
      <c r="K172" s="189" t="str">
        <f t="shared" si="17"/>
        <v/>
      </c>
      <c r="L172" s="187">
        <f t="shared" si="18"/>
        <v>93.4375</v>
      </c>
      <c r="M172" s="187">
        <f>IF(B172="","",SUM($L$63:L172))</f>
        <v>11478.975000000006</v>
      </c>
      <c r="N172" s="190">
        <f t="shared" si="19"/>
        <v>22736.200000000012</v>
      </c>
      <c r="O172" s="191"/>
      <c r="P172" s="192">
        <f t="shared" si="20"/>
        <v>0</v>
      </c>
      <c r="Q172" s="193"/>
      <c r="S172" s="193"/>
      <c r="T172" s="193"/>
      <c r="U172" s="193"/>
      <c r="V172" s="67"/>
    </row>
    <row r="173" spans="2:22" x14ac:dyDescent="0.15">
      <c r="B173" s="194">
        <f t="shared" si="11"/>
        <v>111</v>
      </c>
      <c r="C173" s="185">
        <f t="shared" si="12"/>
        <v>44986</v>
      </c>
      <c r="D173" s="186">
        <f>IF(B173="","",IF(variable,IF(OR(B173=1,B173&lt;$I$16*periods_per_year),start_rate,MIN($I$17,IF(MOD(B173-1,$I$19)=0,MAX($I$18,D172+$I$20),D172))),start_rate))</f>
        <v>4.3749999999999997E-2</v>
      </c>
      <c r="E173" s="187">
        <f t="shared" si="13"/>
        <v>372.84</v>
      </c>
      <c r="F173" s="187">
        <f>IF(B173="","",IF(B173=nper,J172+E173,MIN(J172+E173,IF(D173=D172,F172,IF($E$13="Acc Bi-Weekly",ROUND((-PMT(((1+D173/CP)^(CP/12))-1,(nper-B173+1)*12/26,J172))/2,2),IF($E$13="Acc Weekly",ROUND((-PMT(((1+D173/CP)^(CP/12))-1,(nper-B173+1)*12/52,J172))/4,2),ROUND(-PMT(((1+D173/CP)^(CP/periods_per_year))-1,nper-B173+1,J172),2)))))))</f>
        <v>624.11</v>
      </c>
      <c r="G173" s="187">
        <f t="shared" si="14"/>
        <v>0</v>
      </c>
      <c r="H173" s="188"/>
      <c r="I173" s="187">
        <f t="shared" si="15"/>
        <v>251.27000000000004</v>
      </c>
      <c r="J173" s="187">
        <f t="shared" si="16"/>
        <v>102012.53000000009</v>
      </c>
      <c r="K173" s="189" t="str">
        <f t="shared" si="17"/>
        <v/>
      </c>
      <c r="L173" s="187">
        <f t="shared" si="18"/>
        <v>93.21</v>
      </c>
      <c r="M173" s="187">
        <f>IF(B173="","",SUM($L$63:L173))</f>
        <v>11572.185000000005</v>
      </c>
      <c r="N173" s="190">
        <f t="shared" si="19"/>
        <v>22987.470000000012</v>
      </c>
      <c r="O173" s="191"/>
      <c r="P173" s="192">
        <f t="shared" si="20"/>
        <v>0</v>
      </c>
      <c r="Q173" s="193"/>
      <c r="S173" s="193"/>
      <c r="T173" s="193"/>
      <c r="U173" s="193"/>
      <c r="V173" s="67"/>
    </row>
    <row r="174" spans="2:22" x14ac:dyDescent="0.15">
      <c r="B174" s="194">
        <f t="shared" si="11"/>
        <v>112</v>
      </c>
      <c r="C174" s="185">
        <f t="shared" si="12"/>
        <v>45017</v>
      </c>
      <c r="D174" s="186">
        <f>IF(B174="","",IF(variable,IF(OR(B174=1,B174&lt;$I$16*periods_per_year),start_rate,MIN($I$17,IF(MOD(B174-1,$I$19)=0,MAX($I$18,D173+$I$20),D173))),start_rate))</f>
        <v>4.3749999999999997E-2</v>
      </c>
      <c r="E174" s="187">
        <f t="shared" si="13"/>
        <v>371.92</v>
      </c>
      <c r="F174" s="187">
        <f>IF(B174="","",IF(B174=nper,J173+E174,MIN(J173+E174,IF(D174=D173,F173,IF($E$13="Acc Bi-Weekly",ROUND((-PMT(((1+D174/CP)^(CP/12))-1,(nper-B174+1)*12/26,J173))/2,2),IF($E$13="Acc Weekly",ROUND((-PMT(((1+D174/CP)^(CP/12))-1,(nper-B174+1)*12/52,J173))/4,2),ROUND(-PMT(((1+D174/CP)^(CP/periods_per_year))-1,nper-B174+1,J173),2)))))))</f>
        <v>624.11</v>
      </c>
      <c r="G174" s="187">
        <f t="shared" si="14"/>
        <v>0</v>
      </c>
      <c r="H174" s="188"/>
      <c r="I174" s="187">
        <f t="shared" si="15"/>
        <v>252.19</v>
      </c>
      <c r="J174" s="187">
        <f t="shared" si="16"/>
        <v>101760.34000000008</v>
      </c>
      <c r="K174" s="189" t="str">
        <f t="shared" si="17"/>
        <v/>
      </c>
      <c r="L174" s="187">
        <f t="shared" si="18"/>
        <v>92.98</v>
      </c>
      <c r="M174" s="187">
        <f>IF(B174="","",SUM($L$63:L174))</f>
        <v>11665.165000000005</v>
      </c>
      <c r="N174" s="190">
        <f t="shared" si="19"/>
        <v>23239.660000000011</v>
      </c>
      <c r="O174" s="191"/>
      <c r="P174" s="192">
        <f t="shared" si="20"/>
        <v>0</v>
      </c>
      <c r="Q174" s="193"/>
      <c r="S174" s="193"/>
      <c r="T174" s="193"/>
      <c r="U174" s="193"/>
      <c r="V174" s="67"/>
    </row>
    <row r="175" spans="2:22" x14ac:dyDescent="0.15">
      <c r="B175" s="194">
        <f t="shared" si="11"/>
        <v>113</v>
      </c>
      <c r="C175" s="185">
        <f t="shared" si="12"/>
        <v>45047</v>
      </c>
      <c r="D175" s="186">
        <f>IF(B175="","",IF(variable,IF(OR(B175=1,B175&lt;$I$16*periods_per_year),start_rate,MIN($I$17,IF(MOD(B175-1,$I$19)=0,MAX($I$18,D174+$I$20),D174))),start_rate))</f>
        <v>4.3749999999999997E-2</v>
      </c>
      <c r="E175" s="187">
        <f t="shared" si="13"/>
        <v>371</v>
      </c>
      <c r="F175" s="187">
        <f>IF(B175="","",IF(B175=nper,J174+E175,MIN(J174+E175,IF(D175=D174,F174,IF($E$13="Acc Bi-Weekly",ROUND((-PMT(((1+D175/CP)^(CP/12))-1,(nper-B175+1)*12/26,J174))/2,2),IF($E$13="Acc Weekly",ROUND((-PMT(((1+D175/CP)^(CP/12))-1,(nper-B175+1)*12/52,J174))/4,2),ROUND(-PMT(((1+D175/CP)^(CP/periods_per_year))-1,nper-B175+1,J174),2)))))))</f>
        <v>624.11</v>
      </c>
      <c r="G175" s="187">
        <f t="shared" si="14"/>
        <v>0</v>
      </c>
      <c r="H175" s="188"/>
      <c r="I175" s="187">
        <f t="shared" si="15"/>
        <v>253.11</v>
      </c>
      <c r="J175" s="187">
        <f t="shared" si="16"/>
        <v>101507.23000000008</v>
      </c>
      <c r="K175" s="189" t="str">
        <f t="shared" si="17"/>
        <v/>
      </c>
      <c r="L175" s="187">
        <f t="shared" si="18"/>
        <v>92.75</v>
      </c>
      <c r="M175" s="187">
        <f>IF(B175="","",SUM($L$63:L175))</f>
        <v>11757.915000000005</v>
      </c>
      <c r="N175" s="190">
        <f t="shared" si="19"/>
        <v>23492.770000000011</v>
      </c>
      <c r="O175" s="191"/>
      <c r="P175" s="192">
        <f t="shared" si="20"/>
        <v>0</v>
      </c>
      <c r="Q175" s="193"/>
      <c r="S175" s="193"/>
      <c r="T175" s="193"/>
      <c r="U175" s="193"/>
      <c r="V175" s="67"/>
    </row>
    <row r="176" spans="2:22" x14ac:dyDescent="0.15">
      <c r="B176" s="194">
        <f t="shared" si="11"/>
        <v>114</v>
      </c>
      <c r="C176" s="185">
        <f t="shared" si="12"/>
        <v>45078</v>
      </c>
      <c r="D176" s="186">
        <f>IF(B176="","",IF(variable,IF(OR(B176=1,B176&lt;$I$16*periods_per_year),start_rate,MIN($I$17,IF(MOD(B176-1,$I$19)=0,MAX($I$18,D175+$I$20),D175))),start_rate))</f>
        <v>4.3749999999999997E-2</v>
      </c>
      <c r="E176" s="187">
        <f t="shared" si="13"/>
        <v>370.08</v>
      </c>
      <c r="F176" s="187">
        <f>IF(B176="","",IF(B176=nper,J175+E176,MIN(J175+E176,IF(D176=D175,F175,IF($E$13="Acc Bi-Weekly",ROUND((-PMT(((1+D176/CP)^(CP/12))-1,(nper-B176+1)*12/26,J175))/2,2),IF($E$13="Acc Weekly",ROUND((-PMT(((1+D176/CP)^(CP/12))-1,(nper-B176+1)*12/52,J175))/4,2),ROUND(-PMT(((1+D176/CP)^(CP/periods_per_year))-1,nper-B176+1,J175),2)))))))</f>
        <v>624.11</v>
      </c>
      <c r="G176" s="187">
        <f t="shared" si="14"/>
        <v>0</v>
      </c>
      <c r="H176" s="188"/>
      <c r="I176" s="187">
        <f t="shared" si="15"/>
        <v>254.03000000000003</v>
      </c>
      <c r="J176" s="187">
        <f t="shared" si="16"/>
        <v>101253.20000000008</v>
      </c>
      <c r="K176" s="189" t="str">
        <f t="shared" si="17"/>
        <v/>
      </c>
      <c r="L176" s="187">
        <f t="shared" si="18"/>
        <v>92.52</v>
      </c>
      <c r="M176" s="187">
        <f>IF(B176="","",SUM($L$63:L176))</f>
        <v>11850.435000000005</v>
      </c>
      <c r="N176" s="190">
        <f t="shared" si="19"/>
        <v>23746.80000000001</v>
      </c>
      <c r="O176" s="191"/>
      <c r="P176" s="192">
        <f t="shared" si="20"/>
        <v>0</v>
      </c>
      <c r="Q176" s="193"/>
      <c r="S176" s="193"/>
      <c r="T176" s="193"/>
      <c r="U176" s="193"/>
      <c r="V176" s="67"/>
    </row>
    <row r="177" spans="2:22" x14ac:dyDescent="0.15">
      <c r="B177" s="194">
        <f t="shared" si="11"/>
        <v>115</v>
      </c>
      <c r="C177" s="185">
        <f t="shared" si="12"/>
        <v>45108</v>
      </c>
      <c r="D177" s="186">
        <f>IF(B177="","",IF(variable,IF(OR(B177=1,B177&lt;$I$16*periods_per_year),start_rate,MIN($I$17,IF(MOD(B177-1,$I$19)=0,MAX($I$18,D176+$I$20),D176))),start_rate))</f>
        <v>4.3749999999999997E-2</v>
      </c>
      <c r="E177" s="187">
        <f t="shared" si="13"/>
        <v>369.15</v>
      </c>
      <c r="F177" s="187">
        <f>IF(B177="","",IF(B177=nper,J176+E177,MIN(J176+E177,IF(D177=D176,F176,IF($E$13="Acc Bi-Weekly",ROUND((-PMT(((1+D177/CP)^(CP/12))-1,(nper-B177+1)*12/26,J176))/2,2),IF($E$13="Acc Weekly",ROUND((-PMT(((1+D177/CP)^(CP/12))-1,(nper-B177+1)*12/52,J176))/4,2),ROUND(-PMT(((1+D177/CP)^(CP/periods_per_year))-1,nper-B177+1,J176),2)))))))</f>
        <v>624.11</v>
      </c>
      <c r="G177" s="187">
        <f t="shared" si="14"/>
        <v>0</v>
      </c>
      <c r="H177" s="188"/>
      <c r="I177" s="187">
        <f t="shared" si="15"/>
        <v>254.96000000000004</v>
      </c>
      <c r="J177" s="187">
        <f t="shared" si="16"/>
        <v>100998.24000000008</v>
      </c>
      <c r="K177" s="189" t="str">
        <f t="shared" si="17"/>
        <v/>
      </c>
      <c r="L177" s="187">
        <f t="shared" si="18"/>
        <v>92.287499999999994</v>
      </c>
      <c r="M177" s="187">
        <f>IF(B177="","",SUM($L$63:L177))</f>
        <v>11942.722500000005</v>
      </c>
      <c r="N177" s="190">
        <f t="shared" si="19"/>
        <v>24001.760000000009</v>
      </c>
      <c r="O177" s="191"/>
      <c r="P177" s="192">
        <f t="shared" si="20"/>
        <v>0</v>
      </c>
      <c r="Q177" s="193"/>
      <c r="S177" s="193"/>
      <c r="T177" s="193"/>
      <c r="U177" s="193"/>
      <c r="V177" s="67"/>
    </row>
    <row r="178" spans="2:22" x14ac:dyDescent="0.15">
      <c r="B178" s="194">
        <f t="shared" si="11"/>
        <v>116</v>
      </c>
      <c r="C178" s="185">
        <f t="shared" si="12"/>
        <v>45139</v>
      </c>
      <c r="D178" s="186">
        <f>IF(B178="","",IF(variable,IF(OR(B178=1,B178&lt;$I$16*periods_per_year),start_rate,MIN($I$17,IF(MOD(B178-1,$I$19)=0,MAX($I$18,D177+$I$20),D177))),start_rate))</f>
        <v>4.3749999999999997E-2</v>
      </c>
      <c r="E178" s="187">
        <f t="shared" si="13"/>
        <v>368.22</v>
      </c>
      <c r="F178" s="187">
        <f>IF(B178="","",IF(B178=nper,J177+E178,MIN(J177+E178,IF(D178=D177,F177,IF($E$13="Acc Bi-Weekly",ROUND((-PMT(((1+D178/CP)^(CP/12))-1,(nper-B178+1)*12/26,J177))/2,2),IF($E$13="Acc Weekly",ROUND((-PMT(((1+D178/CP)^(CP/12))-1,(nper-B178+1)*12/52,J177))/4,2),ROUND(-PMT(((1+D178/CP)^(CP/periods_per_year))-1,nper-B178+1,J177),2)))))))</f>
        <v>624.11</v>
      </c>
      <c r="G178" s="187">
        <f t="shared" si="14"/>
        <v>0</v>
      </c>
      <c r="H178" s="188"/>
      <c r="I178" s="187">
        <f t="shared" si="15"/>
        <v>255.89</v>
      </c>
      <c r="J178" s="187">
        <f t="shared" si="16"/>
        <v>100742.35000000008</v>
      </c>
      <c r="K178" s="189" t="str">
        <f t="shared" si="17"/>
        <v/>
      </c>
      <c r="L178" s="187">
        <f t="shared" si="18"/>
        <v>92.055000000000007</v>
      </c>
      <c r="M178" s="187">
        <f>IF(B178="","",SUM($L$63:L178))</f>
        <v>12034.777500000006</v>
      </c>
      <c r="N178" s="190">
        <f t="shared" si="19"/>
        <v>24257.650000000009</v>
      </c>
      <c r="O178" s="191"/>
      <c r="P178" s="192">
        <f t="shared" si="20"/>
        <v>0</v>
      </c>
      <c r="Q178" s="193"/>
      <c r="S178" s="193"/>
      <c r="T178" s="193"/>
      <c r="U178" s="193"/>
      <c r="V178" s="67"/>
    </row>
    <row r="179" spans="2:22" x14ac:dyDescent="0.15">
      <c r="B179" s="194">
        <f t="shared" si="11"/>
        <v>117</v>
      </c>
      <c r="C179" s="185">
        <f t="shared" si="12"/>
        <v>45170</v>
      </c>
      <c r="D179" s="186">
        <f>IF(B179="","",IF(variable,IF(OR(B179=1,B179&lt;$I$16*periods_per_year),start_rate,MIN($I$17,IF(MOD(B179-1,$I$19)=0,MAX($I$18,D178+$I$20),D178))),start_rate))</f>
        <v>4.3749999999999997E-2</v>
      </c>
      <c r="E179" s="187">
        <f t="shared" si="13"/>
        <v>367.29</v>
      </c>
      <c r="F179" s="187">
        <f>IF(B179="","",IF(B179=nper,J178+E179,MIN(J178+E179,IF(D179=D178,F178,IF($E$13="Acc Bi-Weekly",ROUND((-PMT(((1+D179/CP)^(CP/12))-1,(nper-B179+1)*12/26,J178))/2,2),IF($E$13="Acc Weekly",ROUND((-PMT(((1+D179/CP)^(CP/12))-1,(nper-B179+1)*12/52,J178))/4,2),ROUND(-PMT(((1+D179/CP)^(CP/periods_per_year))-1,nper-B179+1,J178),2)))))))</f>
        <v>624.11</v>
      </c>
      <c r="G179" s="187">
        <f t="shared" si="14"/>
        <v>0</v>
      </c>
      <c r="H179" s="188"/>
      <c r="I179" s="187">
        <f t="shared" si="15"/>
        <v>256.82</v>
      </c>
      <c r="J179" s="187">
        <f t="shared" si="16"/>
        <v>100485.53000000007</v>
      </c>
      <c r="K179" s="189" t="str">
        <f t="shared" si="17"/>
        <v/>
      </c>
      <c r="L179" s="187">
        <f t="shared" si="18"/>
        <v>91.822500000000005</v>
      </c>
      <c r="M179" s="187">
        <f>IF(B179="","",SUM($L$63:L179))</f>
        <v>12126.600000000006</v>
      </c>
      <c r="N179" s="190">
        <f t="shared" si="19"/>
        <v>24514.470000000008</v>
      </c>
      <c r="O179" s="191"/>
      <c r="P179" s="192">
        <f t="shared" si="20"/>
        <v>0</v>
      </c>
      <c r="Q179" s="193"/>
      <c r="S179" s="193"/>
      <c r="T179" s="193"/>
      <c r="U179" s="193"/>
      <c r="V179" s="67"/>
    </row>
    <row r="180" spans="2:22" x14ac:dyDescent="0.15">
      <c r="B180" s="194">
        <f t="shared" si="11"/>
        <v>118</v>
      </c>
      <c r="C180" s="185">
        <f t="shared" si="12"/>
        <v>45200</v>
      </c>
      <c r="D180" s="186">
        <f>IF(B180="","",IF(variable,IF(OR(B180=1,B180&lt;$I$16*periods_per_year),start_rate,MIN($I$17,IF(MOD(B180-1,$I$19)=0,MAX($I$18,D179+$I$20),D179))),start_rate))</f>
        <v>4.3749999999999997E-2</v>
      </c>
      <c r="E180" s="187">
        <f t="shared" si="13"/>
        <v>366.35</v>
      </c>
      <c r="F180" s="187">
        <f>IF(B180="","",IF(B180=nper,J179+E180,MIN(J179+E180,IF(D180=D179,F179,IF($E$13="Acc Bi-Weekly",ROUND((-PMT(((1+D180/CP)^(CP/12))-1,(nper-B180+1)*12/26,J179))/2,2),IF($E$13="Acc Weekly",ROUND((-PMT(((1+D180/CP)^(CP/12))-1,(nper-B180+1)*12/52,J179))/4,2),ROUND(-PMT(((1+D180/CP)^(CP/periods_per_year))-1,nper-B180+1,J179),2)))))))</f>
        <v>624.11</v>
      </c>
      <c r="G180" s="187">
        <f t="shared" si="14"/>
        <v>0</v>
      </c>
      <c r="H180" s="188"/>
      <c r="I180" s="187">
        <f t="shared" si="15"/>
        <v>257.76</v>
      </c>
      <c r="J180" s="187">
        <f t="shared" si="16"/>
        <v>100227.77000000008</v>
      </c>
      <c r="K180" s="189" t="str">
        <f t="shared" si="17"/>
        <v/>
      </c>
      <c r="L180" s="187">
        <f t="shared" si="18"/>
        <v>91.587500000000006</v>
      </c>
      <c r="M180" s="187">
        <f>IF(B180="","",SUM($L$63:L180))</f>
        <v>12218.187500000005</v>
      </c>
      <c r="N180" s="190">
        <f t="shared" si="19"/>
        <v>24772.230000000007</v>
      </c>
      <c r="O180" s="191"/>
      <c r="P180" s="192">
        <f t="shared" si="20"/>
        <v>0</v>
      </c>
      <c r="Q180" s="193"/>
      <c r="S180" s="193"/>
      <c r="T180" s="193"/>
      <c r="U180" s="193"/>
      <c r="V180" s="67"/>
    </row>
    <row r="181" spans="2:22" x14ac:dyDescent="0.15">
      <c r="B181" s="194">
        <f t="shared" si="11"/>
        <v>119</v>
      </c>
      <c r="C181" s="185">
        <f t="shared" si="12"/>
        <v>45231</v>
      </c>
      <c r="D181" s="186">
        <f>IF(B181="","",IF(variable,IF(OR(B181=1,B181&lt;$I$16*periods_per_year),start_rate,MIN($I$17,IF(MOD(B181-1,$I$19)=0,MAX($I$18,D180+$I$20),D180))),start_rate))</f>
        <v>4.3749999999999997E-2</v>
      </c>
      <c r="E181" s="187">
        <f t="shared" si="13"/>
        <v>365.41</v>
      </c>
      <c r="F181" s="187">
        <f>IF(B181="","",IF(B181=nper,J180+E181,MIN(J180+E181,IF(D181=D180,F180,IF($E$13="Acc Bi-Weekly",ROUND((-PMT(((1+D181/CP)^(CP/12))-1,(nper-B181+1)*12/26,J180))/2,2),IF($E$13="Acc Weekly",ROUND((-PMT(((1+D181/CP)^(CP/12))-1,(nper-B181+1)*12/52,J180))/4,2),ROUND(-PMT(((1+D181/CP)^(CP/periods_per_year))-1,nper-B181+1,J180),2)))))))</f>
        <v>624.11</v>
      </c>
      <c r="G181" s="187">
        <f t="shared" si="14"/>
        <v>0</v>
      </c>
      <c r="H181" s="188"/>
      <c r="I181" s="187">
        <f t="shared" si="15"/>
        <v>258.7</v>
      </c>
      <c r="J181" s="187">
        <f t="shared" si="16"/>
        <v>99969.07000000008</v>
      </c>
      <c r="K181" s="189" t="str">
        <f t="shared" si="17"/>
        <v/>
      </c>
      <c r="L181" s="187">
        <f t="shared" si="18"/>
        <v>91.352500000000006</v>
      </c>
      <c r="M181" s="187">
        <f>IF(B181="","",SUM($L$63:L181))</f>
        <v>12309.540000000006</v>
      </c>
      <c r="N181" s="190">
        <f t="shared" si="19"/>
        <v>25030.930000000008</v>
      </c>
      <c r="O181" s="191"/>
      <c r="P181" s="192">
        <f t="shared" si="20"/>
        <v>0</v>
      </c>
      <c r="Q181" s="193"/>
      <c r="S181" s="193"/>
      <c r="T181" s="193"/>
      <c r="U181" s="193"/>
      <c r="V181" s="67"/>
    </row>
    <row r="182" spans="2:22" x14ac:dyDescent="0.15">
      <c r="B182" s="194">
        <f t="shared" si="11"/>
        <v>120</v>
      </c>
      <c r="C182" s="185">
        <f t="shared" si="12"/>
        <v>45261</v>
      </c>
      <c r="D182" s="186">
        <f>IF(B182="","",IF(variable,IF(OR(B182=1,B182&lt;$I$16*periods_per_year),start_rate,MIN($I$17,IF(MOD(B182-1,$I$19)=0,MAX($I$18,D181+$I$20),D181))),start_rate))</f>
        <v>4.3749999999999997E-2</v>
      </c>
      <c r="E182" s="187">
        <f t="shared" si="13"/>
        <v>364.47</v>
      </c>
      <c r="F182" s="187">
        <f>IF(B182="","",IF(B182=nper,J181+E182,MIN(J181+E182,IF(D182=D181,F181,IF($E$13="Acc Bi-Weekly",ROUND((-PMT(((1+D182/CP)^(CP/12))-1,(nper-B182+1)*12/26,J181))/2,2),IF($E$13="Acc Weekly",ROUND((-PMT(((1+D182/CP)^(CP/12))-1,(nper-B182+1)*12/52,J181))/4,2),ROUND(-PMT(((1+D182/CP)^(CP/periods_per_year))-1,nper-B182+1,J181),2)))))))</f>
        <v>624.11</v>
      </c>
      <c r="G182" s="187">
        <f t="shared" si="14"/>
        <v>0</v>
      </c>
      <c r="H182" s="188"/>
      <c r="I182" s="187">
        <f t="shared" si="15"/>
        <v>259.64</v>
      </c>
      <c r="J182" s="187">
        <f t="shared" si="16"/>
        <v>99709.43000000008</v>
      </c>
      <c r="K182" s="189">
        <f t="shared" si="17"/>
        <v>10</v>
      </c>
      <c r="L182" s="187">
        <f t="shared" si="18"/>
        <v>91.117500000000007</v>
      </c>
      <c r="M182" s="187">
        <f>IF(B182="","",SUM($L$63:L182))</f>
        <v>12400.657500000007</v>
      </c>
      <c r="N182" s="190">
        <f t="shared" si="19"/>
        <v>25290.570000000007</v>
      </c>
      <c r="O182" s="191"/>
      <c r="P182" s="192">
        <f t="shared" si="20"/>
        <v>34602.832961594839</v>
      </c>
      <c r="Q182" s="193"/>
      <c r="S182" s="193"/>
      <c r="T182" s="193"/>
      <c r="U182" s="193"/>
      <c r="V182" s="67"/>
    </row>
    <row r="183" spans="2:22" x14ac:dyDescent="0.15">
      <c r="B183" s="194">
        <f t="shared" si="11"/>
        <v>121</v>
      </c>
      <c r="C183" s="185">
        <f t="shared" si="12"/>
        <v>45292</v>
      </c>
      <c r="D183" s="186">
        <f>IF(B183="","",IF(variable,IF(OR(B183=1,B183&lt;$I$16*periods_per_year),start_rate,MIN($I$17,IF(MOD(B183-1,$I$19)=0,MAX($I$18,D182+$I$20),D182))),start_rate))</f>
        <v>4.6249999999999999E-2</v>
      </c>
      <c r="E183" s="187">
        <f t="shared" si="13"/>
        <v>384.3</v>
      </c>
      <c r="F183" s="187">
        <f>IF(B183="","",IF(B183=nper,J182+E183,MIN(J182+E183,IF(D183=D182,F182,IF($E$13="Acc Bi-Weekly",ROUND((-PMT(((1+D183/CP)^(CP/12))-1,(nper-B183+1)*12/26,J182))/2,2),IF($E$13="Acc Weekly",ROUND((-PMT(((1+D183/CP)^(CP/12))-1,(nper-B183+1)*12/52,J182))/4,2),ROUND(-PMT(((1+D183/CP)^(CP/periods_per_year))-1,nper-B183+1,J182),2)))))))</f>
        <v>637.55999999999995</v>
      </c>
      <c r="G183" s="187">
        <f t="shared" si="14"/>
        <v>0</v>
      </c>
      <c r="H183" s="188"/>
      <c r="I183" s="187">
        <f t="shared" si="15"/>
        <v>253.25999999999993</v>
      </c>
      <c r="J183" s="187">
        <f t="shared" si="16"/>
        <v>99456.170000000086</v>
      </c>
      <c r="K183" s="189" t="str">
        <f t="shared" si="17"/>
        <v/>
      </c>
      <c r="L183" s="187">
        <f t="shared" si="18"/>
        <v>96.075000000000003</v>
      </c>
      <c r="M183" s="187">
        <f>IF(B183="","",SUM($L$63:L183))</f>
        <v>12496.732500000007</v>
      </c>
      <c r="N183" s="190">
        <f t="shared" si="19"/>
        <v>25543.830000000005</v>
      </c>
      <c r="O183" s="191"/>
      <c r="P183" s="192">
        <f t="shared" si="20"/>
        <v>0</v>
      </c>
      <c r="Q183" s="193"/>
      <c r="S183" s="193"/>
      <c r="T183" s="193"/>
      <c r="U183" s="193"/>
      <c r="V183" s="67"/>
    </row>
    <row r="184" spans="2:22" x14ac:dyDescent="0.15">
      <c r="B184" s="194">
        <f t="shared" si="11"/>
        <v>122</v>
      </c>
      <c r="C184" s="185">
        <f t="shared" si="12"/>
        <v>45323</v>
      </c>
      <c r="D184" s="186">
        <f>IF(B184="","",IF(variable,IF(OR(B184=1,B184&lt;$I$16*periods_per_year),start_rate,MIN($I$17,IF(MOD(B184-1,$I$19)=0,MAX($I$18,D183+$I$20),D183))),start_rate))</f>
        <v>4.6249999999999999E-2</v>
      </c>
      <c r="E184" s="187">
        <f t="shared" si="13"/>
        <v>383.32</v>
      </c>
      <c r="F184" s="187">
        <f>IF(B184="","",IF(B184=nper,J183+E184,MIN(J183+E184,IF(D184=D183,F183,IF($E$13="Acc Bi-Weekly",ROUND((-PMT(((1+D184/CP)^(CP/12))-1,(nper-B184+1)*12/26,J183))/2,2),IF($E$13="Acc Weekly",ROUND((-PMT(((1+D184/CP)^(CP/12))-1,(nper-B184+1)*12/52,J183))/4,2),ROUND(-PMT(((1+D184/CP)^(CP/periods_per_year))-1,nper-B184+1,J183),2)))))))</f>
        <v>637.55999999999995</v>
      </c>
      <c r="G184" s="187">
        <f t="shared" si="14"/>
        <v>0</v>
      </c>
      <c r="H184" s="188"/>
      <c r="I184" s="187">
        <f t="shared" si="15"/>
        <v>254.23999999999995</v>
      </c>
      <c r="J184" s="187">
        <f t="shared" si="16"/>
        <v>99201.93000000008</v>
      </c>
      <c r="K184" s="189" t="str">
        <f t="shared" si="17"/>
        <v/>
      </c>
      <c r="L184" s="187">
        <f t="shared" si="18"/>
        <v>95.83</v>
      </c>
      <c r="M184" s="187">
        <f>IF(B184="","",SUM($L$63:L184))</f>
        <v>12592.562500000007</v>
      </c>
      <c r="N184" s="190">
        <f t="shared" si="19"/>
        <v>25798.070000000007</v>
      </c>
      <c r="O184" s="191"/>
      <c r="P184" s="192">
        <f t="shared" si="20"/>
        <v>0</v>
      </c>
      <c r="Q184" s="193"/>
      <c r="S184" s="193"/>
      <c r="T184" s="193"/>
      <c r="U184" s="193"/>
      <c r="V184" s="67"/>
    </row>
    <row r="185" spans="2:22" x14ac:dyDescent="0.15">
      <c r="B185" s="194">
        <f t="shared" si="11"/>
        <v>123</v>
      </c>
      <c r="C185" s="185">
        <f t="shared" si="12"/>
        <v>45352</v>
      </c>
      <c r="D185" s="186">
        <f>IF(B185="","",IF(variable,IF(OR(B185=1,B185&lt;$I$16*periods_per_year),start_rate,MIN($I$17,IF(MOD(B185-1,$I$19)=0,MAX($I$18,D184+$I$20),D184))),start_rate))</f>
        <v>4.6249999999999999E-2</v>
      </c>
      <c r="E185" s="187">
        <f t="shared" si="13"/>
        <v>382.34</v>
      </c>
      <c r="F185" s="187">
        <f>IF(B185="","",IF(B185=nper,J184+E185,MIN(J184+E185,IF(D185=D184,F184,IF($E$13="Acc Bi-Weekly",ROUND((-PMT(((1+D185/CP)^(CP/12))-1,(nper-B185+1)*12/26,J184))/2,2),IF($E$13="Acc Weekly",ROUND((-PMT(((1+D185/CP)^(CP/12))-1,(nper-B185+1)*12/52,J184))/4,2),ROUND(-PMT(((1+D185/CP)^(CP/periods_per_year))-1,nper-B185+1,J184),2)))))))</f>
        <v>637.55999999999995</v>
      </c>
      <c r="G185" s="187">
        <f t="shared" si="14"/>
        <v>0</v>
      </c>
      <c r="H185" s="188"/>
      <c r="I185" s="187">
        <f t="shared" si="15"/>
        <v>255.21999999999997</v>
      </c>
      <c r="J185" s="187">
        <f t="shared" si="16"/>
        <v>98946.710000000079</v>
      </c>
      <c r="K185" s="189" t="str">
        <f t="shared" si="17"/>
        <v/>
      </c>
      <c r="L185" s="187">
        <f t="shared" si="18"/>
        <v>95.584999999999994</v>
      </c>
      <c r="M185" s="187">
        <f>IF(B185="","",SUM($L$63:L185))</f>
        <v>12688.147500000006</v>
      </c>
      <c r="N185" s="190">
        <f t="shared" si="19"/>
        <v>26053.290000000008</v>
      </c>
      <c r="O185" s="191"/>
      <c r="P185" s="192">
        <f t="shared" si="20"/>
        <v>0</v>
      </c>
      <c r="Q185" s="193"/>
      <c r="S185" s="193"/>
      <c r="T185" s="193"/>
      <c r="U185" s="193"/>
      <c r="V185" s="67"/>
    </row>
    <row r="186" spans="2:22" x14ac:dyDescent="0.15">
      <c r="B186" s="194">
        <f t="shared" si="11"/>
        <v>124</v>
      </c>
      <c r="C186" s="185">
        <f t="shared" si="12"/>
        <v>45383</v>
      </c>
      <c r="D186" s="186">
        <f>IF(B186="","",IF(variable,IF(OR(B186=1,B186&lt;$I$16*periods_per_year),start_rate,MIN($I$17,IF(MOD(B186-1,$I$19)=0,MAX($I$18,D185+$I$20),D185))),start_rate))</f>
        <v>4.6249999999999999E-2</v>
      </c>
      <c r="E186" s="187">
        <f t="shared" si="13"/>
        <v>381.36</v>
      </c>
      <c r="F186" s="187">
        <f>IF(B186="","",IF(B186=nper,J185+E186,MIN(J185+E186,IF(D186=D185,F185,IF($E$13="Acc Bi-Weekly",ROUND((-PMT(((1+D186/CP)^(CP/12))-1,(nper-B186+1)*12/26,J185))/2,2),IF($E$13="Acc Weekly",ROUND((-PMT(((1+D186/CP)^(CP/12))-1,(nper-B186+1)*12/52,J185))/4,2),ROUND(-PMT(((1+D186/CP)^(CP/periods_per_year))-1,nper-B186+1,J185),2)))))))</f>
        <v>637.55999999999995</v>
      </c>
      <c r="G186" s="187">
        <f t="shared" si="14"/>
        <v>0</v>
      </c>
      <c r="H186" s="188"/>
      <c r="I186" s="187">
        <f t="shared" si="15"/>
        <v>256.19999999999993</v>
      </c>
      <c r="J186" s="187">
        <f t="shared" si="16"/>
        <v>98690.510000000082</v>
      </c>
      <c r="K186" s="189" t="str">
        <f t="shared" si="17"/>
        <v/>
      </c>
      <c r="L186" s="187">
        <f t="shared" si="18"/>
        <v>95.34</v>
      </c>
      <c r="M186" s="187">
        <f>IF(B186="","",SUM($L$63:L186))</f>
        <v>12783.487500000007</v>
      </c>
      <c r="N186" s="190">
        <f t="shared" si="19"/>
        <v>26309.490000000009</v>
      </c>
      <c r="O186" s="191"/>
      <c r="P186" s="192">
        <f t="shared" si="20"/>
        <v>0</v>
      </c>
      <c r="Q186" s="193"/>
      <c r="S186" s="193"/>
      <c r="T186" s="193"/>
      <c r="U186" s="193"/>
      <c r="V186" s="67"/>
    </row>
    <row r="187" spans="2:22" x14ac:dyDescent="0.15">
      <c r="B187" s="194">
        <f t="shared" si="11"/>
        <v>125</v>
      </c>
      <c r="C187" s="185">
        <f t="shared" si="12"/>
        <v>45413</v>
      </c>
      <c r="D187" s="186">
        <f>IF(B187="","",IF(variable,IF(OR(B187=1,B187&lt;$I$16*periods_per_year),start_rate,MIN($I$17,IF(MOD(B187-1,$I$19)=0,MAX($I$18,D186+$I$20),D186))),start_rate))</f>
        <v>4.6249999999999999E-2</v>
      </c>
      <c r="E187" s="187">
        <f t="shared" si="13"/>
        <v>380.37</v>
      </c>
      <c r="F187" s="187">
        <f>IF(B187="","",IF(B187=nper,J186+E187,MIN(J186+E187,IF(D187=D186,F186,IF($E$13="Acc Bi-Weekly",ROUND((-PMT(((1+D187/CP)^(CP/12))-1,(nper-B187+1)*12/26,J186))/2,2),IF($E$13="Acc Weekly",ROUND((-PMT(((1+D187/CP)^(CP/12))-1,(nper-B187+1)*12/52,J186))/4,2),ROUND(-PMT(((1+D187/CP)^(CP/periods_per_year))-1,nper-B187+1,J186),2)))))))</f>
        <v>637.55999999999995</v>
      </c>
      <c r="G187" s="187">
        <f t="shared" si="14"/>
        <v>0</v>
      </c>
      <c r="H187" s="188"/>
      <c r="I187" s="187">
        <f t="shared" si="15"/>
        <v>257.18999999999994</v>
      </c>
      <c r="J187" s="187">
        <f t="shared" si="16"/>
        <v>98433.32000000008</v>
      </c>
      <c r="K187" s="189" t="str">
        <f t="shared" si="17"/>
        <v/>
      </c>
      <c r="L187" s="187">
        <f t="shared" si="18"/>
        <v>95.092500000000001</v>
      </c>
      <c r="M187" s="187">
        <f>IF(B187="","",SUM($L$63:L187))</f>
        <v>12878.580000000007</v>
      </c>
      <c r="N187" s="190">
        <f t="shared" si="19"/>
        <v>26566.680000000008</v>
      </c>
      <c r="O187" s="191"/>
      <c r="P187" s="192">
        <f t="shared" si="20"/>
        <v>0</v>
      </c>
      <c r="Q187" s="193"/>
      <c r="S187" s="193"/>
      <c r="T187" s="193"/>
      <c r="U187" s="193"/>
      <c r="V187" s="67"/>
    </row>
    <row r="188" spans="2:22" x14ac:dyDescent="0.15">
      <c r="B188" s="194">
        <f t="shared" si="11"/>
        <v>126</v>
      </c>
      <c r="C188" s="185">
        <f t="shared" si="12"/>
        <v>45444</v>
      </c>
      <c r="D188" s="186">
        <f>IF(B188="","",IF(variable,IF(OR(B188=1,B188&lt;$I$16*periods_per_year),start_rate,MIN($I$17,IF(MOD(B188-1,$I$19)=0,MAX($I$18,D187+$I$20),D187))),start_rate))</f>
        <v>4.6249999999999999E-2</v>
      </c>
      <c r="E188" s="187">
        <f t="shared" si="13"/>
        <v>379.38</v>
      </c>
      <c r="F188" s="187">
        <f>IF(B188="","",IF(B188=nper,J187+E188,MIN(J187+E188,IF(D188=D187,F187,IF($E$13="Acc Bi-Weekly",ROUND((-PMT(((1+D188/CP)^(CP/12))-1,(nper-B188+1)*12/26,J187))/2,2),IF($E$13="Acc Weekly",ROUND((-PMT(((1+D188/CP)^(CP/12))-1,(nper-B188+1)*12/52,J187))/4,2),ROUND(-PMT(((1+D188/CP)^(CP/periods_per_year))-1,nper-B188+1,J187),2)))))))</f>
        <v>637.55999999999995</v>
      </c>
      <c r="G188" s="187">
        <f t="shared" si="14"/>
        <v>0</v>
      </c>
      <c r="H188" s="188"/>
      <c r="I188" s="187">
        <f t="shared" si="15"/>
        <v>258.17999999999995</v>
      </c>
      <c r="J188" s="187">
        <f t="shared" si="16"/>
        <v>98175.140000000087</v>
      </c>
      <c r="K188" s="189" t="str">
        <f t="shared" si="17"/>
        <v/>
      </c>
      <c r="L188" s="187">
        <f t="shared" si="18"/>
        <v>94.844999999999999</v>
      </c>
      <c r="M188" s="187">
        <f>IF(B188="","",SUM($L$63:L188))</f>
        <v>12973.425000000007</v>
      </c>
      <c r="N188" s="190">
        <f t="shared" si="19"/>
        <v>26824.860000000008</v>
      </c>
      <c r="O188" s="191"/>
      <c r="P188" s="192">
        <f t="shared" si="20"/>
        <v>0</v>
      </c>
      <c r="Q188" s="193"/>
      <c r="S188" s="193"/>
      <c r="T188" s="193"/>
      <c r="U188" s="193"/>
      <c r="V188" s="67"/>
    </row>
    <row r="189" spans="2:22" x14ac:dyDescent="0.15">
      <c r="B189" s="194">
        <f t="shared" si="11"/>
        <v>127</v>
      </c>
      <c r="C189" s="185">
        <f t="shared" si="12"/>
        <v>45474</v>
      </c>
      <c r="D189" s="186">
        <f>IF(B189="","",IF(variable,IF(OR(B189=1,B189&lt;$I$16*periods_per_year),start_rate,MIN($I$17,IF(MOD(B189-1,$I$19)=0,MAX($I$18,D188+$I$20),D188))),start_rate))</f>
        <v>4.6249999999999999E-2</v>
      </c>
      <c r="E189" s="187">
        <f t="shared" si="13"/>
        <v>378.38</v>
      </c>
      <c r="F189" s="187">
        <f>IF(B189="","",IF(B189=nper,J188+E189,MIN(J188+E189,IF(D189=D188,F188,IF($E$13="Acc Bi-Weekly",ROUND((-PMT(((1+D189/CP)^(CP/12))-1,(nper-B189+1)*12/26,J188))/2,2),IF($E$13="Acc Weekly",ROUND((-PMT(((1+D189/CP)^(CP/12))-1,(nper-B189+1)*12/52,J188))/4,2),ROUND(-PMT(((1+D189/CP)^(CP/periods_per_year))-1,nper-B189+1,J188),2)))))))</f>
        <v>637.55999999999995</v>
      </c>
      <c r="G189" s="187">
        <f t="shared" si="14"/>
        <v>0</v>
      </c>
      <c r="H189" s="188"/>
      <c r="I189" s="187">
        <f t="shared" si="15"/>
        <v>259.17999999999995</v>
      </c>
      <c r="J189" s="187">
        <f t="shared" si="16"/>
        <v>97915.960000000094</v>
      </c>
      <c r="K189" s="189" t="str">
        <f t="shared" si="17"/>
        <v/>
      </c>
      <c r="L189" s="187">
        <f t="shared" si="18"/>
        <v>94.594999999999999</v>
      </c>
      <c r="M189" s="187">
        <f>IF(B189="","",SUM($L$63:L189))</f>
        <v>13068.020000000006</v>
      </c>
      <c r="N189" s="190">
        <f t="shared" si="19"/>
        <v>27084.040000000008</v>
      </c>
      <c r="O189" s="191"/>
      <c r="P189" s="192">
        <f t="shared" si="20"/>
        <v>0</v>
      </c>
      <c r="Q189" s="193"/>
      <c r="S189" s="193"/>
      <c r="T189" s="193"/>
      <c r="U189" s="193"/>
      <c r="V189" s="67"/>
    </row>
    <row r="190" spans="2:22" x14ac:dyDescent="0.15">
      <c r="B190" s="194">
        <f t="shared" si="11"/>
        <v>128</v>
      </c>
      <c r="C190" s="185">
        <f t="shared" si="12"/>
        <v>45505</v>
      </c>
      <c r="D190" s="186">
        <f>IF(B190="","",IF(variable,IF(OR(B190=1,B190&lt;$I$16*periods_per_year),start_rate,MIN($I$17,IF(MOD(B190-1,$I$19)=0,MAX($I$18,D189+$I$20),D189))),start_rate))</f>
        <v>4.6249999999999999E-2</v>
      </c>
      <c r="E190" s="187">
        <f t="shared" si="13"/>
        <v>377.38</v>
      </c>
      <c r="F190" s="187">
        <f>IF(B190="","",IF(B190=nper,J189+E190,MIN(J189+E190,IF(D190=D189,F189,IF($E$13="Acc Bi-Weekly",ROUND((-PMT(((1+D190/CP)^(CP/12))-1,(nper-B190+1)*12/26,J189))/2,2),IF($E$13="Acc Weekly",ROUND((-PMT(((1+D190/CP)^(CP/12))-1,(nper-B190+1)*12/52,J189))/4,2),ROUND(-PMT(((1+D190/CP)^(CP/periods_per_year))-1,nper-B190+1,J189),2)))))))</f>
        <v>637.55999999999995</v>
      </c>
      <c r="G190" s="187">
        <f t="shared" si="14"/>
        <v>0</v>
      </c>
      <c r="H190" s="188"/>
      <c r="I190" s="187">
        <f t="shared" si="15"/>
        <v>260.17999999999995</v>
      </c>
      <c r="J190" s="187">
        <f t="shared" si="16"/>
        <v>97655.780000000101</v>
      </c>
      <c r="K190" s="189" t="str">
        <f t="shared" si="17"/>
        <v/>
      </c>
      <c r="L190" s="187">
        <f t="shared" si="18"/>
        <v>94.344999999999999</v>
      </c>
      <c r="M190" s="187">
        <f>IF(B190="","",SUM($L$63:L190))</f>
        <v>13162.365000000005</v>
      </c>
      <c r="N190" s="190">
        <f t="shared" si="19"/>
        <v>27344.220000000008</v>
      </c>
      <c r="O190" s="191"/>
      <c r="P190" s="192">
        <f t="shared" si="20"/>
        <v>0</v>
      </c>
      <c r="Q190" s="193"/>
      <c r="S190" s="193"/>
      <c r="T190" s="193"/>
      <c r="U190" s="193"/>
      <c r="V190" s="67"/>
    </row>
    <row r="191" spans="2:22" x14ac:dyDescent="0.15">
      <c r="B191" s="194">
        <f t="shared" ref="B191:B254" si="21">IF(J190="","",IF(OR(B190&gt;=nper,ROUND(J190,2)&lt;=0),"",B190+1))</f>
        <v>129</v>
      </c>
      <c r="C191" s="185">
        <f t="shared" ref="C191:C254" si="22">IF(B191="","",IF(OR(periods_per_year=26,periods_per_year=52),IF(periods_per_year=26,IF(B191=1,fpdate,C190+14),IF(periods_per_year=52,IF(B191=1,fpdate,C190+7),"n/a")),IF(periods_per_year=24,DATE(YEAR(fpdate),MONTH(fpdate)+(B191-1)/2+IF(AND(DAY(fpdate)&gt;=15,MOD(B191,2)=0),1,0),IF(MOD(B191,2)=0,IF(DAY(fpdate)&gt;=15,DAY(fpdate)-14,DAY(fpdate)+14),DAY(fpdate))),IF(DAY(DATE(YEAR(fpdate),MONTH(fpdate)+B191-1,DAY(fpdate)))&lt;&gt;DAY(fpdate),DATE(YEAR(fpdate),MONTH(fpdate)+B191,0),DATE(YEAR(fpdate),MONTH(fpdate)+B191-1,DAY(fpdate))))))</f>
        <v>45536</v>
      </c>
      <c r="D191" s="186">
        <f>IF(B191="","",IF(variable,IF(OR(B191=1,B191&lt;$I$16*periods_per_year),start_rate,MIN($I$17,IF(MOD(B191-1,$I$19)=0,MAX($I$18,D190+$I$20),D190))),start_rate))</f>
        <v>4.6249999999999999E-2</v>
      </c>
      <c r="E191" s="187">
        <f t="shared" ref="E191:E254" si="23">IF(B191="","",ROUND((((1+D191/CP)^(CP/periods_per_year))-1)*J190,2))</f>
        <v>376.38</v>
      </c>
      <c r="F191" s="187">
        <f>IF(B191="","",IF(B191=nper,J190+E191,MIN(J190+E191,IF(D191=D190,F190,IF($E$13="Acc Bi-Weekly",ROUND((-PMT(((1+D191/CP)^(CP/12))-1,(nper-B191+1)*12/26,J190))/2,2),IF($E$13="Acc Weekly",ROUND((-PMT(((1+D191/CP)^(CP/12))-1,(nper-B191+1)*12/52,J190))/4,2),ROUND(-PMT(((1+D191/CP)^(CP/periods_per_year))-1,nper-B191+1,J190),2)))))))</f>
        <v>637.55999999999995</v>
      </c>
      <c r="G191" s="187">
        <f t="shared" ref="G191:G254" si="24">IF(B191="","",IF(J190&lt;=F191,0,IF(IF(MOD(B191,int)=0,$E$25,0)+F191&gt;=J190+E191,J190+E191-F191,IF(MOD(B191,int)=0,$E$25,0)+IF(IF(MOD(B191,int)=0,$E$25,0)+IF(MOD(B191-$E$28,periods_per_year)=0,$E$27,0)+F191&lt;J190+E191,IF(MOD(B191-$E$28,periods_per_year)=0,$E$27,0),J190+E191-IF(MOD(B191,int)=0,$E$25,0)-F191))))</f>
        <v>0</v>
      </c>
      <c r="H191" s="188"/>
      <c r="I191" s="187">
        <f t="shared" ref="I191:I254" si="25">IF(B191="","",F191-E191+H191+IF(G191="",0,G191))</f>
        <v>261.17999999999995</v>
      </c>
      <c r="J191" s="187">
        <f t="shared" ref="J191:J254" si="26">IF(B191="","",J190-I191)</f>
        <v>97394.600000000108</v>
      </c>
      <c r="K191" s="189" t="str">
        <f t="shared" ref="K191:K254" si="27">IF(B191="","",IF(MOD(B191,periods_per_year)=0,B191/periods_per_year,""))</f>
        <v/>
      </c>
      <c r="L191" s="187">
        <f t="shared" ref="L191:L254" si="28">IF(B191="","",$S$16*E191)</f>
        <v>94.094999999999999</v>
      </c>
      <c r="M191" s="187">
        <f>IF(B191="","",SUM($L$63:L191))</f>
        <v>13256.460000000005</v>
      </c>
      <c r="N191" s="190">
        <f t="shared" si="19"/>
        <v>27605.400000000009</v>
      </c>
      <c r="O191" s="191"/>
      <c r="P191" s="192">
        <f t="shared" si="20"/>
        <v>0</v>
      </c>
      <c r="Q191" s="193"/>
      <c r="S191" s="193"/>
      <c r="T191" s="193"/>
      <c r="U191" s="193"/>
      <c r="V191" s="67"/>
    </row>
    <row r="192" spans="2:22" x14ac:dyDescent="0.15">
      <c r="B192" s="194">
        <f t="shared" si="21"/>
        <v>130</v>
      </c>
      <c r="C192" s="185">
        <f t="shared" si="22"/>
        <v>45566</v>
      </c>
      <c r="D192" s="186">
        <f>IF(B192="","",IF(variable,IF(OR(B192=1,B192&lt;$I$16*periods_per_year),start_rate,MIN($I$17,IF(MOD(B192-1,$I$19)=0,MAX($I$18,D191+$I$20),D191))),start_rate))</f>
        <v>4.6249999999999999E-2</v>
      </c>
      <c r="E192" s="187">
        <f t="shared" si="23"/>
        <v>375.38</v>
      </c>
      <c r="F192" s="187">
        <f>IF(B192="","",IF(B192=nper,J191+E192,MIN(J191+E192,IF(D192=D191,F191,IF($E$13="Acc Bi-Weekly",ROUND((-PMT(((1+D192/CP)^(CP/12))-1,(nper-B192+1)*12/26,J191))/2,2),IF($E$13="Acc Weekly",ROUND((-PMT(((1+D192/CP)^(CP/12))-1,(nper-B192+1)*12/52,J191))/4,2),ROUND(-PMT(((1+D192/CP)^(CP/periods_per_year))-1,nper-B192+1,J191),2)))))))</f>
        <v>637.55999999999995</v>
      </c>
      <c r="G192" s="187">
        <f t="shared" si="24"/>
        <v>0</v>
      </c>
      <c r="H192" s="188"/>
      <c r="I192" s="187">
        <f t="shared" si="25"/>
        <v>262.17999999999995</v>
      </c>
      <c r="J192" s="187">
        <f t="shared" si="26"/>
        <v>97132.420000000115</v>
      </c>
      <c r="K192" s="189" t="str">
        <f t="shared" si="27"/>
        <v/>
      </c>
      <c r="L192" s="187">
        <f t="shared" si="28"/>
        <v>93.844999999999999</v>
      </c>
      <c r="M192" s="187">
        <f>IF(B192="","",SUM($L$63:L192))</f>
        <v>13350.305000000004</v>
      </c>
      <c r="N192" s="190">
        <f t="shared" si="19"/>
        <v>27867.580000000009</v>
      </c>
      <c r="O192" s="191"/>
      <c r="P192" s="192">
        <f t="shared" si="20"/>
        <v>0</v>
      </c>
      <c r="Q192" s="193"/>
      <c r="S192" s="193"/>
      <c r="T192" s="193"/>
      <c r="U192" s="193"/>
      <c r="V192" s="67"/>
    </row>
    <row r="193" spans="2:22" x14ac:dyDescent="0.15">
      <c r="B193" s="194">
        <f t="shared" si="21"/>
        <v>131</v>
      </c>
      <c r="C193" s="185">
        <f t="shared" si="22"/>
        <v>45597</v>
      </c>
      <c r="D193" s="186">
        <f>IF(B193="","",IF(variable,IF(OR(B193=1,B193&lt;$I$16*periods_per_year),start_rate,MIN($I$17,IF(MOD(B193-1,$I$19)=0,MAX($I$18,D192+$I$20),D192))),start_rate))</f>
        <v>4.6249999999999999E-2</v>
      </c>
      <c r="E193" s="187">
        <f t="shared" si="23"/>
        <v>374.36</v>
      </c>
      <c r="F193" s="187">
        <f>IF(B193="","",IF(B193=nper,J192+E193,MIN(J192+E193,IF(D193=D192,F192,IF($E$13="Acc Bi-Weekly",ROUND((-PMT(((1+D193/CP)^(CP/12))-1,(nper-B193+1)*12/26,J192))/2,2),IF($E$13="Acc Weekly",ROUND((-PMT(((1+D193/CP)^(CP/12))-1,(nper-B193+1)*12/52,J192))/4,2),ROUND(-PMT(((1+D193/CP)^(CP/periods_per_year))-1,nper-B193+1,J192),2)))))))</f>
        <v>637.55999999999995</v>
      </c>
      <c r="G193" s="187">
        <f t="shared" si="24"/>
        <v>0</v>
      </c>
      <c r="H193" s="188"/>
      <c r="I193" s="187">
        <f t="shared" si="25"/>
        <v>263.19999999999993</v>
      </c>
      <c r="J193" s="187">
        <f t="shared" si="26"/>
        <v>96869.220000000118</v>
      </c>
      <c r="K193" s="189" t="str">
        <f t="shared" si="27"/>
        <v/>
      </c>
      <c r="L193" s="187">
        <f t="shared" si="28"/>
        <v>93.59</v>
      </c>
      <c r="M193" s="187">
        <f>IF(B193="","",SUM($L$63:L193))</f>
        <v>13443.895000000004</v>
      </c>
      <c r="N193" s="190">
        <f t="shared" ref="N193:N256" si="29">IF(B193="","",I193+N192)</f>
        <v>28130.78000000001</v>
      </c>
      <c r="O193" s="191"/>
      <c r="P193" s="192">
        <f t="shared" si="20"/>
        <v>0</v>
      </c>
      <c r="Q193" s="193"/>
      <c r="S193" s="193"/>
      <c r="T193" s="193"/>
      <c r="U193" s="193"/>
      <c r="V193" s="67"/>
    </row>
    <row r="194" spans="2:22" x14ac:dyDescent="0.15">
      <c r="B194" s="194">
        <f t="shared" si="21"/>
        <v>132</v>
      </c>
      <c r="C194" s="185">
        <f t="shared" si="22"/>
        <v>45627</v>
      </c>
      <c r="D194" s="186">
        <f>IF(B194="","",IF(variable,IF(OR(B194=1,B194&lt;$I$16*periods_per_year),start_rate,MIN($I$17,IF(MOD(B194-1,$I$19)=0,MAX($I$18,D193+$I$20),D193))),start_rate))</f>
        <v>4.6249999999999999E-2</v>
      </c>
      <c r="E194" s="187">
        <f t="shared" si="23"/>
        <v>373.35</v>
      </c>
      <c r="F194" s="187">
        <f>IF(B194="","",IF(B194=nper,J193+E194,MIN(J193+E194,IF(D194=D193,F193,IF($E$13="Acc Bi-Weekly",ROUND((-PMT(((1+D194/CP)^(CP/12))-1,(nper-B194+1)*12/26,J193))/2,2),IF($E$13="Acc Weekly",ROUND((-PMT(((1+D194/CP)^(CP/12))-1,(nper-B194+1)*12/52,J193))/4,2),ROUND(-PMT(((1+D194/CP)^(CP/periods_per_year))-1,nper-B194+1,J193),2)))))))</f>
        <v>637.55999999999995</v>
      </c>
      <c r="G194" s="187">
        <f t="shared" si="24"/>
        <v>0</v>
      </c>
      <c r="H194" s="188"/>
      <c r="I194" s="187">
        <f t="shared" si="25"/>
        <v>264.20999999999992</v>
      </c>
      <c r="J194" s="187">
        <f t="shared" si="26"/>
        <v>96605.010000000111</v>
      </c>
      <c r="K194" s="189">
        <f t="shared" si="27"/>
        <v>11</v>
      </c>
      <c r="L194" s="187">
        <f t="shared" si="28"/>
        <v>93.337500000000006</v>
      </c>
      <c r="M194" s="187">
        <f>IF(B194="","",SUM($L$63:L194))</f>
        <v>13537.232500000004</v>
      </c>
      <c r="N194" s="190">
        <f t="shared" si="29"/>
        <v>28394.990000000009</v>
      </c>
      <c r="O194" s="191"/>
      <c r="P194" s="192">
        <f t="shared" si="20"/>
        <v>39969.688139290534</v>
      </c>
      <c r="Q194" s="193"/>
      <c r="S194" s="193"/>
      <c r="T194" s="193"/>
      <c r="U194" s="193"/>
      <c r="V194" s="67"/>
    </row>
    <row r="195" spans="2:22" x14ac:dyDescent="0.15">
      <c r="B195" s="194">
        <f t="shared" si="21"/>
        <v>133</v>
      </c>
      <c r="C195" s="185">
        <f t="shared" si="22"/>
        <v>45658</v>
      </c>
      <c r="D195" s="186">
        <f>IF(B195="","",IF(variable,IF(OR(B195=1,B195&lt;$I$16*periods_per_year),start_rate,MIN($I$17,IF(MOD(B195-1,$I$19)=0,MAX($I$18,D194+$I$20),D194))),start_rate))</f>
        <v>4.8750000000000002E-2</v>
      </c>
      <c r="E195" s="187">
        <f t="shared" si="23"/>
        <v>392.46</v>
      </c>
      <c r="F195" s="187">
        <f>IF(B195="","",IF(B195=nper,J194+E195,MIN(J194+E195,IF(D195=D194,F194,IF($E$13="Acc Bi-Weekly",ROUND((-PMT(((1+D195/CP)^(CP/12))-1,(nper-B195+1)*12/26,J194))/2,2),IF($E$13="Acc Weekly",ROUND((-PMT(((1+D195/CP)^(CP/12))-1,(nper-B195+1)*12/52,J194))/4,2),ROUND(-PMT(((1+D195/CP)^(CP/periods_per_year))-1,nper-B195+1,J194),2)))))))</f>
        <v>650.6</v>
      </c>
      <c r="G195" s="187">
        <f t="shared" si="24"/>
        <v>0</v>
      </c>
      <c r="H195" s="188"/>
      <c r="I195" s="187">
        <f t="shared" si="25"/>
        <v>258.14000000000004</v>
      </c>
      <c r="J195" s="187">
        <f t="shared" si="26"/>
        <v>96346.870000000112</v>
      </c>
      <c r="K195" s="189" t="str">
        <f t="shared" si="27"/>
        <v/>
      </c>
      <c r="L195" s="187">
        <f t="shared" si="28"/>
        <v>98.114999999999995</v>
      </c>
      <c r="M195" s="187">
        <f>IF(B195="","",SUM($L$63:L195))</f>
        <v>13635.347500000003</v>
      </c>
      <c r="N195" s="190">
        <f t="shared" si="29"/>
        <v>28653.130000000008</v>
      </c>
      <c r="O195" s="191"/>
      <c r="P195" s="192">
        <f t="shared" si="20"/>
        <v>0</v>
      </c>
      <c r="Q195" s="193"/>
      <c r="S195" s="193"/>
      <c r="T195" s="193"/>
      <c r="U195" s="193"/>
      <c r="V195" s="67"/>
    </row>
    <row r="196" spans="2:22" x14ac:dyDescent="0.15">
      <c r="B196" s="194">
        <f t="shared" si="21"/>
        <v>134</v>
      </c>
      <c r="C196" s="185">
        <f t="shared" si="22"/>
        <v>45689</v>
      </c>
      <c r="D196" s="186">
        <f>IF(B196="","",IF(variable,IF(OR(B196=1,B196&lt;$I$16*periods_per_year),start_rate,MIN($I$17,IF(MOD(B196-1,$I$19)=0,MAX($I$18,D195+$I$20),D195))),start_rate))</f>
        <v>4.8750000000000002E-2</v>
      </c>
      <c r="E196" s="187">
        <f t="shared" si="23"/>
        <v>391.41</v>
      </c>
      <c r="F196" s="187">
        <f>IF(B196="","",IF(B196=nper,J195+E196,MIN(J195+E196,IF(D196=D195,F195,IF($E$13="Acc Bi-Weekly",ROUND((-PMT(((1+D196/CP)^(CP/12))-1,(nper-B196+1)*12/26,J195))/2,2),IF($E$13="Acc Weekly",ROUND((-PMT(((1+D196/CP)^(CP/12))-1,(nper-B196+1)*12/52,J195))/4,2),ROUND(-PMT(((1+D196/CP)^(CP/periods_per_year))-1,nper-B196+1,J195),2)))))))</f>
        <v>650.6</v>
      </c>
      <c r="G196" s="187">
        <f t="shared" si="24"/>
        <v>0</v>
      </c>
      <c r="H196" s="188"/>
      <c r="I196" s="187">
        <f t="shared" si="25"/>
        <v>259.19</v>
      </c>
      <c r="J196" s="187">
        <f t="shared" si="26"/>
        <v>96087.680000000109</v>
      </c>
      <c r="K196" s="189" t="str">
        <f t="shared" si="27"/>
        <v/>
      </c>
      <c r="L196" s="187">
        <f t="shared" si="28"/>
        <v>97.852500000000006</v>
      </c>
      <c r="M196" s="187">
        <f>IF(B196="","",SUM($L$63:L196))</f>
        <v>13733.200000000004</v>
      </c>
      <c r="N196" s="190">
        <f t="shared" si="29"/>
        <v>28912.320000000007</v>
      </c>
      <c r="O196" s="191"/>
      <c r="P196" s="192">
        <f t="shared" si="20"/>
        <v>0</v>
      </c>
      <c r="Q196" s="193"/>
      <c r="S196" s="193"/>
      <c r="T196" s="193"/>
      <c r="U196" s="193"/>
      <c r="V196" s="67"/>
    </row>
    <row r="197" spans="2:22" x14ac:dyDescent="0.15">
      <c r="B197" s="194">
        <f t="shared" si="21"/>
        <v>135</v>
      </c>
      <c r="C197" s="185">
        <f t="shared" si="22"/>
        <v>45717</v>
      </c>
      <c r="D197" s="186">
        <f>IF(B197="","",IF(variable,IF(OR(B197=1,B197&lt;$I$16*periods_per_year),start_rate,MIN($I$17,IF(MOD(B197-1,$I$19)=0,MAX($I$18,D196+$I$20),D196))),start_rate))</f>
        <v>4.8750000000000002E-2</v>
      </c>
      <c r="E197" s="187">
        <f t="shared" si="23"/>
        <v>390.36</v>
      </c>
      <c r="F197" s="187">
        <f>IF(B197="","",IF(B197=nper,J196+E197,MIN(J196+E197,IF(D197=D196,F196,IF($E$13="Acc Bi-Weekly",ROUND((-PMT(((1+D197/CP)^(CP/12))-1,(nper-B197+1)*12/26,J196))/2,2),IF($E$13="Acc Weekly",ROUND((-PMT(((1+D197/CP)^(CP/12))-1,(nper-B197+1)*12/52,J196))/4,2),ROUND(-PMT(((1+D197/CP)^(CP/periods_per_year))-1,nper-B197+1,J196),2)))))))</f>
        <v>650.6</v>
      </c>
      <c r="G197" s="187">
        <f t="shared" si="24"/>
        <v>0</v>
      </c>
      <c r="H197" s="188"/>
      <c r="I197" s="187">
        <f t="shared" si="25"/>
        <v>260.24</v>
      </c>
      <c r="J197" s="187">
        <f t="shared" si="26"/>
        <v>95827.440000000104</v>
      </c>
      <c r="K197" s="189" t="str">
        <f t="shared" si="27"/>
        <v/>
      </c>
      <c r="L197" s="187">
        <f t="shared" si="28"/>
        <v>97.59</v>
      </c>
      <c r="M197" s="187">
        <f>IF(B197="","",SUM($L$63:L197))</f>
        <v>13830.790000000005</v>
      </c>
      <c r="N197" s="190">
        <f t="shared" si="29"/>
        <v>29172.560000000009</v>
      </c>
      <c r="O197" s="191"/>
      <c r="P197" s="192">
        <f t="shared" si="20"/>
        <v>0</v>
      </c>
      <c r="Q197" s="193"/>
      <c r="S197" s="193"/>
      <c r="T197" s="193"/>
      <c r="U197" s="193"/>
      <c r="V197" s="67"/>
    </row>
    <row r="198" spans="2:22" x14ac:dyDescent="0.15">
      <c r="B198" s="194">
        <f t="shared" si="21"/>
        <v>136</v>
      </c>
      <c r="C198" s="185">
        <f t="shared" si="22"/>
        <v>45748</v>
      </c>
      <c r="D198" s="186">
        <f>IF(B198="","",IF(variable,IF(OR(B198=1,B198&lt;$I$16*periods_per_year),start_rate,MIN($I$17,IF(MOD(B198-1,$I$19)=0,MAX($I$18,D197+$I$20),D197))),start_rate))</f>
        <v>4.8750000000000002E-2</v>
      </c>
      <c r="E198" s="187">
        <f t="shared" si="23"/>
        <v>389.3</v>
      </c>
      <c r="F198" s="187">
        <f>IF(B198="","",IF(B198=nper,J197+E198,MIN(J197+E198,IF(D198=D197,F197,IF($E$13="Acc Bi-Weekly",ROUND((-PMT(((1+D198/CP)^(CP/12))-1,(nper-B198+1)*12/26,J197))/2,2),IF($E$13="Acc Weekly",ROUND((-PMT(((1+D198/CP)^(CP/12))-1,(nper-B198+1)*12/52,J197))/4,2),ROUND(-PMT(((1+D198/CP)^(CP/periods_per_year))-1,nper-B198+1,J197),2)))))))</f>
        <v>650.6</v>
      </c>
      <c r="G198" s="187">
        <f t="shared" si="24"/>
        <v>0</v>
      </c>
      <c r="H198" s="188"/>
      <c r="I198" s="187">
        <f t="shared" si="25"/>
        <v>261.3</v>
      </c>
      <c r="J198" s="187">
        <f t="shared" si="26"/>
        <v>95566.140000000101</v>
      </c>
      <c r="K198" s="189" t="str">
        <f t="shared" si="27"/>
        <v/>
      </c>
      <c r="L198" s="187">
        <f t="shared" si="28"/>
        <v>97.325000000000003</v>
      </c>
      <c r="M198" s="187">
        <f>IF(B198="","",SUM($L$63:L198))</f>
        <v>13928.115000000005</v>
      </c>
      <c r="N198" s="190">
        <f t="shared" si="29"/>
        <v>29433.860000000008</v>
      </c>
      <c r="O198" s="191"/>
      <c r="P198" s="192">
        <f t="shared" si="20"/>
        <v>0</v>
      </c>
      <c r="Q198" s="193"/>
      <c r="S198" s="193"/>
      <c r="T198" s="193"/>
      <c r="U198" s="193"/>
      <c r="V198" s="67"/>
    </row>
    <row r="199" spans="2:22" x14ac:dyDescent="0.15">
      <c r="B199" s="194">
        <f t="shared" si="21"/>
        <v>137</v>
      </c>
      <c r="C199" s="185">
        <f t="shared" si="22"/>
        <v>45778</v>
      </c>
      <c r="D199" s="186">
        <f>IF(B199="","",IF(variable,IF(OR(B199=1,B199&lt;$I$16*periods_per_year),start_rate,MIN($I$17,IF(MOD(B199-1,$I$19)=0,MAX($I$18,D198+$I$20),D198))),start_rate))</f>
        <v>4.8750000000000002E-2</v>
      </c>
      <c r="E199" s="187">
        <f t="shared" si="23"/>
        <v>388.24</v>
      </c>
      <c r="F199" s="187">
        <f>IF(B199="","",IF(B199=nper,J198+E199,MIN(J198+E199,IF(D199=D198,F198,IF($E$13="Acc Bi-Weekly",ROUND((-PMT(((1+D199/CP)^(CP/12))-1,(nper-B199+1)*12/26,J198))/2,2),IF($E$13="Acc Weekly",ROUND((-PMT(((1+D199/CP)^(CP/12))-1,(nper-B199+1)*12/52,J198))/4,2),ROUND(-PMT(((1+D199/CP)^(CP/periods_per_year))-1,nper-B199+1,J198),2)))))))</f>
        <v>650.6</v>
      </c>
      <c r="G199" s="187">
        <f t="shared" si="24"/>
        <v>0</v>
      </c>
      <c r="H199" s="188"/>
      <c r="I199" s="187">
        <f t="shared" si="25"/>
        <v>262.36</v>
      </c>
      <c r="J199" s="187">
        <f t="shared" si="26"/>
        <v>95303.780000000101</v>
      </c>
      <c r="K199" s="189" t="str">
        <f t="shared" si="27"/>
        <v/>
      </c>
      <c r="L199" s="187">
        <f t="shared" si="28"/>
        <v>97.06</v>
      </c>
      <c r="M199" s="187">
        <f>IF(B199="","",SUM($L$63:L199))</f>
        <v>14025.175000000005</v>
      </c>
      <c r="N199" s="190">
        <f t="shared" si="29"/>
        <v>29696.220000000008</v>
      </c>
      <c r="O199" s="191"/>
      <c r="P199" s="192">
        <f t="shared" si="20"/>
        <v>0</v>
      </c>
      <c r="Q199" s="193"/>
      <c r="S199" s="193"/>
      <c r="T199" s="193"/>
      <c r="U199" s="193"/>
      <c r="V199" s="67"/>
    </row>
    <row r="200" spans="2:22" x14ac:dyDescent="0.15">
      <c r="B200" s="194">
        <f t="shared" si="21"/>
        <v>138</v>
      </c>
      <c r="C200" s="185">
        <f t="shared" si="22"/>
        <v>45809</v>
      </c>
      <c r="D200" s="186">
        <f>IF(B200="","",IF(variable,IF(OR(B200=1,B200&lt;$I$16*periods_per_year),start_rate,MIN($I$17,IF(MOD(B200-1,$I$19)=0,MAX($I$18,D199+$I$20),D199))),start_rate))</f>
        <v>4.8750000000000002E-2</v>
      </c>
      <c r="E200" s="187">
        <f t="shared" si="23"/>
        <v>387.17</v>
      </c>
      <c r="F200" s="187">
        <f>IF(B200="","",IF(B200=nper,J199+E200,MIN(J199+E200,IF(D200=D199,F199,IF($E$13="Acc Bi-Weekly",ROUND((-PMT(((1+D200/CP)^(CP/12))-1,(nper-B200+1)*12/26,J199))/2,2),IF($E$13="Acc Weekly",ROUND((-PMT(((1+D200/CP)^(CP/12))-1,(nper-B200+1)*12/52,J199))/4,2),ROUND(-PMT(((1+D200/CP)^(CP/periods_per_year))-1,nper-B200+1,J199),2)))))))</f>
        <v>650.6</v>
      </c>
      <c r="G200" s="187">
        <f t="shared" si="24"/>
        <v>0</v>
      </c>
      <c r="H200" s="188"/>
      <c r="I200" s="187">
        <f t="shared" si="25"/>
        <v>263.43</v>
      </c>
      <c r="J200" s="187">
        <f t="shared" si="26"/>
        <v>95040.350000000108</v>
      </c>
      <c r="K200" s="189" t="str">
        <f t="shared" si="27"/>
        <v/>
      </c>
      <c r="L200" s="187">
        <f t="shared" si="28"/>
        <v>96.792500000000004</v>
      </c>
      <c r="M200" s="187">
        <f>IF(B200="","",SUM($L$63:L200))</f>
        <v>14121.967500000004</v>
      </c>
      <c r="N200" s="190">
        <f t="shared" si="29"/>
        <v>29959.650000000009</v>
      </c>
      <c r="O200" s="191"/>
      <c r="P200" s="192">
        <f t="shared" si="20"/>
        <v>0</v>
      </c>
      <c r="Q200" s="193"/>
      <c r="S200" s="193"/>
      <c r="T200" s="193"/>
      <c r="U200" s="193"/>
      <c r="V200" s="67"/>
    </row>
    <row r="201" spans="2:22" x14ac:dyDescent="0.15">
      <c r="B201" s="194">
        <f t="shared" si="21"/>
        <v>139</v>
      </c>
      <c r="C201" s="185">
        <f t="shared" si="22"/>
        <v>45839</v>
      </c>
      <c r="D201" s="186">
        <f>IF(B201="","",IF(variable,IF(OR(B201=1,B201&lt;$I$16*periods_per_year),start_rate,MIN($I$17,IF(MOD(B201-1,$I$19)=0,MAX($I$18,D200+$I$20),D200))),start_rate))</f>
        <v>4.8750000000000002E-2</v>
      </c>
      <c r="E201" s="187">
        <f t="shared" si="23"/>
        <v>386.1</v>
      </c>
      <c r="F201" s="187">
        <f>IF(B201="","",IF(B201=nper,J200+E201,MIN(J200+E201,IF(D201=D200,F200,IF($E$13="Acc Bi-Weekly",ROUND((-PMT(((1+D201/CP)^(CP/12))-1,(nper-B201+1)*12/26,J200))/2,2),IF($E$13="Acc Weekly",ROUND((-PMT(((1+D201/CP)^(CP/12))-1,(nper-B201+1)*12/52,J200))/4,2),ROUND(-PMT(((1+D201/CP)^(CP/periods_per_year))-1,nper-B201+1,J200),2)))))))</f>
        <v>650.6</v>
      </c>
      <c r="G201" s="187">
        <f t="shared" si="24"/>
        <v>0</v>
      </c>
      <c r="H201" s="188"/>
      <c r="I201" s="187">
        <f t="shared" si="25"/>
        <v>264.5</v>
      </c>
      <c r="J201" s="187">
        <f t="shared" si="26"/>
        <v>94775.850000000108</v>
      </c>
      <c r="K201" s="189" t="str">
        <f t="shared" si="27"/>
        <v/>
      </c>
      <c r="L201" s="187">
        <f t="shared" si="28"/>
        <v>96.525000000000006</v>
      </c>
      <c r="M201" s="187">
        <f>IF(B201="","",SUM($L$63:L201))</f>
        <v>14218.492500000004</v>
      </c>
      <c r="N201" s="190">
        <f t="shared" si="29"/>
        <v>30224.150000000009</v>
      </c>
      <c r="O201" s="191"/>
      <c r="P201" s="192">
        <f t="shared" si="20"/>
        <v>0</v>
      </c>
      <c r="Q201" s="193"/>
      <c r="S201" s="193"/>
      <c r="T201" s="193"/>
      <c r="U201" s="193"/>
      <c r="V201" s="67"/>
    </row>
    <row r="202" spans="2:22" x14ac:dyDescent="0.15">
      <c r="B202" s="194">
        <f t="shared" si="21"/>
        <v>140</v>
      </c>
      <c r="C202" s="185">
        <f t="shared" si="22"/>
        <v>45870</v>
      </c>
      <c r="D202" s="186">
        <f>IF(B202="","",IF(variable,IF(OR(B202=1,B202&lt;$I$16*periods_per_year),start_rate,MIN($I$17,IF(MOD(B202-1,$I$19)=0,MAX($I$18,D201+$I$20),D201))),start_rate))</f>
        <v>4.8750000000000002E-2</v>
      </c>
      <c r="E202" s="187">
        <f t="shared" si="23"/>
        <v>385.03</v>
      </c>
      <c r="F202" s="187">
        <f>IF(B202="","",IF(B202=nper,J201+E202,MIN(J201+E202,IF(D202=D201,F201,IF($E$13="Acc Bi-Weekly",ROUND((-PMT(((1+D202/CP)^(CP/12))-1,(nper-B202+1)*12/26,J201))/2,2),IF($E$13="Acc Weekly",ROUND((-PMT(((1+D202/CP)^(CP/12))-1,(nper-B202+1)*12/52,J201))/4,2),ROUND(-PMT(((1+D202/CP)^(CP/periods_per_year))-1,nper-B202+1,J201),2)))))))</f>
        <v>650.6</v>
      </c>
      <c r="G202" s="187">
        <f t="shared" si="24"/>
        <v>0</v>
      </c>
      <c r="H202" s="188"/>
      <c r="I202" s="187">
        <f t="shared" si="25"/>
        <v>265.57000000000005</v>
      </c>
      <c r="J202" s="187">
        <f t="shared" si="26"/>
        <v>94510.280000000101</v>
      </c>
      <c r="K202" s="189" t="str">
        <f t="shared" si="27"/>
        <v/>
      </c>
      <c r="L202" s="187">
        <f t="shared" si="28"/>
        <v>96.257499999999993</v>
      </c>
      <c r="M202" s="187">
        <f>IF(B202="","",SUM($L$63:L202))</f>
        <v>14314.750000000004</v>
      </c>
      <c r="N202" s="190">
        <f t="shared" si="29"/>
        <v>30489.720000000008</v>
      </c>
      <c r="O202" s="191"/>
      <c r="P202" s="192">
        <f t="shared" si="20"/>
        <v>0</v>
      </c>
      <c r="Q202" s="193"/>
      <c r="S202" s="193"/>
      <c r="T202" s="193"/>
      <c r="U202" s="193"/>
      <c r="V202" s="67"/>
    </row>
    <row r="203" spans="2:22" x14ac:dyDescent="0.15">
      <c r="B203" s="194">
        <f t="shared" si="21"/>
        <v>141</v>
      </c>
      <c r="C203" s="185">
        <f t="shared" si="22"/>
        <v>45901</v>
      </c>
      <c r="D203" s="186">
        <f>IF(B203="","",IF(variable,IF(OR(B203=1,B203&lt;$I$16*periods_per_year),start_rate,MIN($I$17,IF(MOD(B203-1,$I$19)=0,MAX($I$18,D202+$I$20),D202))),start_rate))</f>
        <v>4.8750000000000002E-2</v>
      </c>
      <c r="E203" s="187">
        <f t="shared" si="23"/>
        <v>383.95</v>
      </c>
      <c r="F203" s="187">
        <f>IF(B203="","",IF(B203=nper,J202+E203,MIN(J202+E203,IF(D203=D202,F202,IF($E$13="Acc Bi-Weekly",ROUND((-PMT(((1+D203/CP)^(CP/12))-1,(nper-B203+1)*12/26,J202))/2,2),IF($E$13="Acc Weekly",ROUND((-PMT(((1+D203/CP)^(CP/12))-1,(nper-B203+1)*12/52,J202))/4,2),ROUND(-PMT(((1+D203/CP)^(CP/periods_per_year))-1,nper-B203+1,J202),2)))))))</f>
        <v>650.6</v>
      </c>
      <c r="G203" s="187">
        <f t="shared" si="24"/>
        <v>0</v>
      </c>
      <c r="H203" s="188"/>
      <c r="I203" s="187">
        <f t="shared" si="25"/>
        <v>266.65000000000003</v>
      </c>
      <c r="J203" s="187">
        <f t="shared" si="26"/>
        <v>94243.630000000107</v>
      </c>
      <c r="K203" s="189" t="str">
        <f t="shared" si="27"/>
        <v/>
      </c>
      <c r="L203" s="187">
        <f t="shared" si="28"/>
        <v>95.987499999999997</v>
      </c>
      <c r="M203" s="187">
        <f>IF(B203="","",SUM($L$63:L203))</f>
        <v>14410.737500000003</v>
      </c>
      <c r="N203" s="190">
        <f t="shared" si="29"/>
        <v>30756.37000000001</v>
      </c>
      <c r="O203" s="191"/>
      <c r="P203" s="192">
        <f t="shared" ref="P203:P266" si="30">IF(B203="","",IF(K203="",0,(N203-N191)*(1+$E$44)+P191*(1+$E$44)))</f>
        <v>0</v>
      </c>
      <c r="Q203" s="193"/>
      <c r="S203" s="193"/>
      <c r="T203" s="193"/>
      <c r="U203" s="193"/>
      <c r="V203" s="67"/>
    </row>
    <row r="204" spans="2:22" x14ac:dyDescent="0.15">
      <c r="B204" s="194">
        <f t="shared" si="21"/>
        <v>142</v>
      </c>
      <c r="C204" s="185">
        <f t="shared" si="22"/>
        <v>45931</v>
      </c>
      <c r="D204" s="186">
        <f>IF(B204="","",IF(variable,IF(OR(B204=1,B204&lt;$I$16*periods_per_year),start_rate,MIN($I$17,IF(MOD(B204-1,$I$19)=0,MAX($I$18,D203+$I$20),D203))),start_rate))</f>
        <v>4.8750000000000002E-2</v>
      </c>
      <c r="E204" s="187">
        <f t="shared" si="23"/>
        <v>382.86</v>
      </c>
      <c r="F204" s="187">
        <f>IF(B204="","",IF(B204=nper,J203+E204,MIN(J203+E204,IF(D204=D203,F203,IF($E$13="Acc Bi-Weekly",ROUND((-PMT(((1+D204/CP)^(CP/12))-1,(nper-B204+1)*12/26,J203))/2,2),IF($E$13="Acc Weekly",ROUND((-PMT(((1+D204/CP)^(CP/12))-1,(nper-B204+1)*12/52,J203))/4,2),ROUND(-PMT(((1+D204/CP)^(CP/periods_per_year))-1,nper-B204+1,J203),2)))))))</f>
        <v>650.6</v>
      </c>
      <c r="G204" s="187">
        <f t="shared" si="24"/>
        <v>0</v>
      </c>
      <c r="H204" s="188"/>
      <c r="I204" s="187">
        <f t="shared" si="25"/>
        <v>267.74</v>
      </c>
      <c r="J204" s="187">
        <f t="shared" si="26"/>
        <v>93975.890000000101</v>
      </c>
      <c r="K204" s="189" t="str">
        <f t="shared" si="27"/>
        <v/>
      </c>
      <c r="L204" s="187">
        <f t="shared" si="28"/>
        <v>95.715000000000003</v>
      </c>
      <c r="M204" s="187">
        <f>IF(B204="","",SUM($L$63:L204))</f>
        <v>14506.452500000003</v>
      </c>
      <c r="N204" s="190">
        <f t="shared" si="29"/>
        <v>31024.110000000011</v>
      </c>
      <c r="O204" s="191"/>
      <c r="P204" s="192">
        <f t="shared" si="30"/>
        <v>0</v>
      </c>
      <c r="Q204" s="193"/>
      <c r="S204" s="193"/>
      <c r="T204" s="193"/>
      <c r="U204" s="193"/>
      <c r="V204" s="67"/>
    </row>
    <row r="205" spans="2:22" x14ac:dyDescent="0.15">
      <c r="B205" s="194">
        <f t="shared" si="21"/>
        <v>143</v>
      </c>
      <c r="C205" s="185">
        <f t="shared" si="22"/>
        <v>45962</v>
      </c>
      <c r="D205" s="186">
        <f>IF(B205="","",IF(variable,IF(OR(B205=1,B205&lt;$I$16*periods_per_year),start_rate,MIN($I$17,IF(MOD(B205-1,$I$19)=0,MAX($I$18,D204+$I$20),D204))),start_rate))</f>
        <v>4.8750000000000002E-2</v>
      </c>
      <c r="E205" s="187">
        <f t="shared" si="23"/>
        <v>381.78</v>
      </c>
      <c r="F205" s="187">
        <f>IF(B205="","",IF(B205=nper,J204+E205,MIN(J204+E205,IF(D205=D204,F204,IF($E$13="Acc Bi-Weekly",ROUND((-PMT(((1+D205/CP)^(CP/12))-1,(nper-B205+1)*12/26,J204))/2,2),IF($E$13="Acc Weekly",ROUND((-PMT(((1+D205/CP)^(CP/12))-1,(nper-B205+1)*12/52,J204))/4,2),ROUND(-PMT(((1+D205/CP)^(CP/periods_per_year))-1,nper-B205+1,J204),2)))))))</f>
        <v>650.6</v>
      </c>
      <c r="G205" s="187">
        <f t="shared" si="24"/>
        <v>0</v>
      </c>
      <c r="H205" s="188"/>
      <c r="I205" s="187">
        <f t="shared" si="25"/>
        <v>268.82000000000005</v>
      </c>
      <c r="J205" s="187">
        <f t="shared" si="26"/>
        <v>93707.070000000094</v>
      </c>
      <c r="K205" s="189" t="str">
        <f t="shared" si="27"/>
        <v/>
      </c>
      <c r="L205" s="187">
        <f t="shared" si="28"/>
        <v>95.444999999999993</v>
      </c>
      <c r="M205" s="187">
        <f>IF(B205="","",SUM($L$63:L205))</f>
        <v>14601.897500000003</v>
      </c>
      <c r="N205" s="190">
        <f t="shared" si="29"/>
        <v>31292.930000000011</v>
      </c>
      <c r="O205" s="191"/>
      <c r="P205" s="192">
        <f t="shared" si="30"/>
        <v>0</v>
      </c>
      <c r="Q205" s="193"/>
      <c r="S205" s="193"/>
      <c r="T205" s="193"/>
      <c r="U205" s="193"/>
      <c r="V205" s="67"/>
    </row>
    <row r="206" spans="2:22" x14ac:dyDescent="0.15">
      <c r="B206" s="194">
        <f t="shared" si="21"/>
        <v>144</v>
      </c>
      <c r="C206" s="185">
        <f t="shared" si="22"/>
        <v>45992</v>
      </c>
      <c r="D206" s="186">
        <f>IF(B206="","",IF(variable,IF(OR(B206=1,B206&lt;$I$16*periods_per_year),start_rate,MIN($I$17,IF(MOD(B206-1,$I$19)=0,MAX($I$18,D205+$I$20),D205))),start_rate))</f>
        <v>4.8750000000000002E-2</v>
      </c>
      <c r="E206" s="187">
        <f t="shared" si="23"/>
        <v>380.68</v>
      </c>
      <c r="F206" s="187">
        <f>IF(B206="","",IF(B206=nper,J205+E206,MIN(J205+E206,IF(D206=D205,F205,IF($E$13="Acc Bi-Weekly",ROUND((-PMT(((1+D206/CP)^(CP/12))-1,(nper-B206+1)*12/26,J205))/2,2),IF($E$13="Acc Weekly",ROUND((-PMT(((1+D206/CP)^(CP/12))-1,(nper-B206+1)*12/52,J205))/4,2),ROUND(-PMT(((1+D206/CP)^(CP/periods_per_year))-1,nper-B206+1,J205),2)))))))</f>
        <v>650.6</v>
      </c>
      <c r="G206" s="187">
        <f t="shared" si="24"/>
        <v>0</v>
      </c>
      <c r="H206" s="188"/>
      <c r="I206" s="187">
        <f t="shared" si="25"/>
        <v>269.92</v>
      </c>
      <c r="J206" s="187">
        <f t="shared" si="26"/>
        <v>93437.150000000096</v>
      </c>
      <c r="K206" s="189">
        <f t="shared" si="27"/>
        <v>12</v>
      </c>
      <c r="L206" s="187">
        <f t="shared" si="28"/>
        <v>95.17</v>
      </c>
      <c r="M206" s="187">
        <f>IF(B206="","",SUM($L$63:L206))</f>
        <v>14697.067500000003</v>
      </c>
      <c r="N206" s="190">
        <f t="shared" si="29"/>
        <v>31562.850000000009</v>
      </c>
      <c r="O206" s="191"/>
      <c r="P206" s="192">
        <f t="shared" si="30"/>
        <v>45725.801027647969</v>
      </c>
      <c r="Q206" s="193"/>
      <c r="S206" s="193"/>
      <c r="T206" s="193"/>
      <c r="U206" s="193"/>
      <c r="V206" s="67"/>
    </row>
    <row r="207" spans="2:22" x14ac:dyDescent="0.15">
      <c r="B207" s="194">
        <f t="shared" si="21"/>
        <v>145</v>
      </c>
      <c r="C207" s="185">
        <f t="shared" si="22"/>
        <v>46023</v>
      </c>
      <c r="D207" s="186">
        <f>IF(B207="","",IF(variable,IF(OR(B207=1,B207&lt;$I$16*periods_per_year),start_rate,MIN($I$17,IF(MOD(B207-1,$I$19)=0,MAX($I$18,D206+$I$20),D206))),start_rate))</f>
        <v>5.1250000000000004E-2</v>
      </c>
      <c r="E207" s="187">
        <f t="shared" si="23"/>
        <v>399.05</v>
      </c>
      <c r="F207" s="187">
        <f>IF(B207="","",IF(B207=nper,J206+E207,MIN(J206+E207,IF(D207=D206,F206,IF($E$13="Acc Bi-Weekly",ROUND((-PMT(((1+D207/CP)^(CP/12))-1,(nper-B207+1)*12/26,J206))/2,2),IF($E$13="Acc Weekly",ROUND((-PMT(((1+D207/CP)^(CP/12))-1,(nper-B207+1)*12/52,J206))/4,2),ROUND(-PMT(((1+D207/CP)^(CP/periods_per_year))-1,nper-B207+1,J206),2)))))))</f>
        <v>663.22</v>
      </c>
      <c r="G207" s="187">
        <f t="shared" si="24"/>
        <v>0</v>
      </c>
      <c r="H207" s="188"/>
      <c r="I207" s="187">
        <f t="shared" si="25"/>
        <v>264.17</v>
      </c>
      <c r="J207" s="187">
        <f t="shared" si="26"/>
        <v>93172.980000000098</v>
      </c>
      <c r="K207" s="189" t="str">
        <f t="shared" si="27"/>
        <v/>
      </c>
      <c r="L207" s="187">
        <f t="shared" si="28"/>
        <v>99.762500000000003</v>
      </c>
      <c r="M207" s="187">
        <f>IF(B207="","",SUM($L$63:L207))</f>
        <v>14796.830000000004</v>
      </c>
      <c r="N207" s="190">
        <f t="shared" si="29"/>
        <v>31827.020000000008</v>
      </c>
      <c r="O207" s="191"/>
      <c r="P207" s="192">
        <f t="shared" si="30"/>
        <v>0</v>
      </c>
      <c r="Q207" s="193"/>
      <c r="S207" s="193"/>
      <c r="T207" s="193"/>
      <c r="U207" s="193"/>
      <c r="V207" s="67"/>
    </row>
    <row r="208" spans="2:22" x14ac:dyDescent="0.15">
      <c r="B208" s="194">
        <f t="shared" si="21"/>
        <v>146</v>
      </c>
      <c r="C208" s="185">
        <f t="shared" si="22"/>
        <v>46054</v>
      </c>
      <c r="D208" s="186">
        <f>IF(B208="","",IF(variable,IF(OR(B208=1,B208&lt;$I$16*periods_per_year),start_rate,MIN($I$17,IF(MOD(B208-1,$I$19)=0,MAX($I$18,D207+$I$20),D207))),start_rate))</f>
        <v>5.1250000000000004E-2</v>
      </c>
      <c r="E208" s="187">
        <f t="shared" si="23"/>
        <v>397.93</v>
      </c>
      <c r="F208" s="187">
        <f>IF(B208="","",IF(B208=nper,J207+E208,MIN(J207+E208,IF(D208=D207,F207,IF($E$13="Acc Bi-Weekly",ROUND((-PMT(((1+D208/CP)^(CP/12))-1,(nper-B208+1)*12/26,J207))/2,2),IF($E$13="Acc Weekly",ROUND((-PMT(((1+D208/CP)^(CP/12))-1,(nper-B208+1)*12/52,J207))/4,2),ROUND(-PMT(((1+D208/CP)^(CP/periods_per_year))-1,nper-B208+1,J207),2)))))))</f>
        <v>663.22</v>
      </c>
      <c r="G208" s="187">
        <f t="shared" si="24"/>
        <v>0</v>
      </c>
      <c r="H208" s="188"/>
      <c r="I208" s="187">
        <f t="shared" si="25"/>
        <v>265.29000000000002</v>
      </c>
      <c r="J208" s="187">
        <f t="shared" si="26"/>
        <v>92907.690000000104</v>
      </c>
      <c r="K208" s="189" t="str">
        <f t="shared" si="27"/>
        <v/>
      </c>
      <c r="L208" s="187">
        <f t="shared" si="28"/>
        <v>99.482500000000002</v>
      </c>
      <c r="M208" s="187">
        <f>IF(B208="","",SUM($L$63:L208))</f>
        <v>14896.312500000004</v>
      </c>
      <c r="N208" s="190">
        <f t="shared" si="29"/>
        <v>32092.310000000009</v>
      </c>
      <c r="O208" s="191"/>
      <c r="P208" s="192">
        <f t="shared" si="30"/>
        <v>0</v>
      </c>
      <c r="Q208" s="193"/>
      <c r="S208" s="193"/>
      <c r="T208" s="193"/>
      <c r="U208" s="193"/>
      <c r="V208" s="67"/>
    </row>
    <row r="209" spans="2:22" x14ac:dyDescent="0.15">
      <c r="B209" s="194">
        <f t="shared" si="21"/>
        <v>147</v>
      </c>
      <c r="C209" s="185">
        <f t="shared" si="22"/>
        <v>46082</v>
      </c>
      <c r="D209" s="186">
        <f>IF(B209="","",IF(variable,IF(OR(B209=1,B209&lt;$I$16*periods_per_year),start_rate,MIN($I$17,IF(MOD(B209-1,$I$19)=0,MAX($I$18,D208+$I$20),D208))),start_rate))</f>
        <v>5.1250000000000004E-2</v>
      </c>
      <c r="E209" s="187">
        <f t="shared" si="23"/>
        <v>396.79</v>
      </c>
      <c r="F209" s="187">
        <f>IF(B209="","",IF(B209=nper,J208+E209,MIN(J208+E209,IF(D209=D208,F208,IF($E$13="Acc Bi-Weekly",ROUND((-PMT(((1+D209/CP)^(CP/12))-1,(nper-B209+1)*12/26,J208))/2,2),IF($E$13="Acc Weekly",ROUND((-PMT(((1+D209/CP)^(CP/12))-1,(nper-B209+1)*12/52,J208))/4,2),ROUND(-PMT(((1+D209/CP)^(CP/periods_per_year))-1,nper-B209+1,J208),2)))))))</f>
        <v>663.22</v>
      </c>
      <c r="G209" s="187">
        <f t="shared" si="24"/>
        <v>0</v>
      </c>
      <c r="H209" s="188"/>
      <c r="I209" s="187">
        <f t="shared" si="25"/>
        <v>266.43</v>
      </c>
      <c r="J209" s="187">
        <f t="shared" si="26"/>
        <v>92641.260000000111</v>
      </c>
      <c r="K209" s="189" t="str">
        <f t="shared" si="27"/>
        <v/>
      </c>
      <c r="L209" s="187">
        <f t="shared" si="28"/>
        <v>99.197500000000005</v>
      </c>
      <c r="M209" s="187">
        <f>IF(B209="","",SUM($L$63:L209))</f>
        <v>14995.510000000004</v>
      </c>
      <c r="N209" s="190">
        <f t="shared" si="29"/>
        <v>32358.740000000009</v>
      </c>
      <c r="O209" s="191"/>
      <c r="P209" s="192">
        <f t="shared" si="30"/>
        <v>0</v>
      </c>
      <c r="Q209" s="193"/>
      <c r="S209" s="193"/>
      <c r="T209" s="193"/>
      <c r="U209" s="193"/>
      <c r="V209" s="67"/>
    </row>
    <row r="210" spans="2:22" x14ac:dyDescent="0.15">
      <c r="B210" s="194">
        <f t="shared" si="21"/>
        <v>148</v>
      </c>
      <c r="C210" s="185">
        <f t="shared" si="22"/>
        <v>46113</v>
      </c>
      <c r="D210" s="186">
        <f>IF(B210="","",IF(variable,IF(OR(B210=1,B210&lt;$I$16*periods_per_year),start_rate,MIN($I$17,IF(MOD(B210-1,$I$19)=0,MAX($I$18,D209+$I$20),D209))),start_rate))</f>
        <v>5.1250000000000004E-2</v>
      </c>
      <c r="E210" s="187">
        <f t="shared" si="23"/>
        <v>395.66</v>
      </c>
      <c r="F210" s="187">
        <f>IF(B210="","",IF(B210=nper,J209+E210,MIN(J209+E210,IF(D210=D209,F209,IF($E$13="Acc Bi-Weekly",ROUND((-PMT(((1+D210/CP)^(CP/12))-1,(nper-B210+1)*12/26,J209))/2,2),IF($E$13="Acc Weekly",ROUND((-PMT(((1+D210/CP)^(CP/12))-1,(nper-B210+1)*12/52,J209))/4,2),ROUND(-PMT(((1+D210/CP)^(CP/periods_per_year))-1,nper-B210+1,J209),2)))))))</f>
        <v>663.22</v>
      </c>
      <c r="G210" s="187">
        <f t="shared" si="24"/>
        <v>0</v>
      </c>
      <c r="H210" s="188"/>
      <c r="I210" s="187">
        <f t="shared" si="25"/>
        <v>267.56</v>
      </c>
      <c r="J210" s="187">
        <f t="shared" si="26"/>
        <v>92373.700000000114</v>
      </c>
      <c r="K210" s="189" t="str">
        <f t="shared" si="27"/>
        <v/>
      </c>
      <c r="L210" s="187">
        <f t="shared" si="28"/>
        <v>98.915000000000006</v>
      </c>
      <c r="M210" s="187">
        <f>IF(B210="","",SUM($L$63:L210))</f>
        <v>15094.425000000005</v>
      </c>
      <c r="N210" s="190">
        <f t="shared" si="29"/>
        <v>32626.30000000001</v>
      </c>
      <c r="O210" s="191"/>
      <c r="P210" s="192">
        <f t="shared" si="30"/>
        <v>0</v>
      </c>
      <c r="Q210" s="193"/>
      <c r="S210" s="193"/>
      <c r="T210" s="193"/>
      <c r="U210" s="193"/>
      <c r="V210" s="67"/>
    </row>
    <row r="211" spans="2:22" x14ac:dyDescent="0.15">
      <c r="B211" s="194">
        <f t="shared" si="21"/>
        <v>149</v>
      </c>
      <c r="C211" s="185">
        <f t="shared" si="22"/>
        <v>46143</v>
      </c>
      <c r="D211" s="186">
        <f>IF(B211="","",IF(variable,IF(OR(B211=1,B211&lt;$I$16*periods_per_year),start_rate,MIN($I$17,IF(MOD(B211-1,$I$19)=0,MAX($I$18,D210+$I$20),D210))),start_rate))</f>
        <v>5.1250000000000004E-2</v>
      </c>
      <c r="E211" s="187">
        <f t="shared" si="23"/>
        <v>394.51</v>
      </c>
      <c r="F211" s="187">
        <f>IF(B211="","",IF(B211=nper,J210+E211,MIN(J210+E211,IF(D211=D210,F210,IF($E$13="Acc Bi-Weekly",ROUND((-PMT(((1+D211/CP)^(CP/12))-1,(nper-B211+1)*12/26,J210))/2,2),IF($E$13="Acc Weekly",ROUND((-PMT(((1+D211/CP)^(CP/12))-1,(nper-B211+1)*12/52,J210))/4,2),ROUND(-PMT(((1+D211/CP)^(CP/periods_per_year))-1,nper-B211+1,J210),2)))))))</f>
        <v>663.22</v>
      </c>
      <c r="G211" s="187">
        <f t="shared" si="24"/>
        <v>0</v>
      </c>
      <c r="H211" s="188"/>
      <c r="I211" s="187">
        <f t="shared" si="25"/>
        <v>268.71000000000004</v>
      </c>
      <c r="J211" s="187">
        <f t="shared" si="26"/>
        <v>92104.990000000107</v>
      </c>
      <c r="K211" s="189" t="str">
        <f t="shared" si="27"/>
        <v/>
      </c>
      <c r="L211" s="187">
        <f t="shared" si="28"/>
        <v>98.627499999999998</v>
      </c>
      <c r="M211" s="187">
        <f>IF(B211="","",SUM($L$63:L211))</f>
        <v>15193.052500000005</v>
      </c>
      <c r="N211" s="190">
        <f t="shared" si="29"/>
        <v>32895.010000000009</v>
      </c>
      <c r="O211" s="191"/>
      <c r="P211" s="192">
        <f t="shared" si="30"/>
        <v>0</v>
      </c>
      <c r="Q211" s="193"/>
      <c r="S211" s="193"/>
      <c r="T211" s="193"/>
      <c r="U211" s="193"/>
      <c r="V211" s="67"/>
    </row>
    <row r="212" spans="2:22" x14ac:dyDescent="0.15">
      <c r="B212" s="194">
        <f t="shared" si="21"/>
        <v>150</v>
      </c>
      <c r="C212" s="185">
        <f t="shared" si="22"/>
        <v>46174</v>
      </c>
      <c r="D212" s="186">
        <f>IF(B212="","",IF(variable,IF(OR(B212=1,B212&lt;$I$16*periods_per_year),start_rate,MIN($I$17,IF(MOD(B212-1,$I$19)=0,MAX($I$18,D211+$I$20),D211))),start_rate))</f>
        <v>5.1250000000000004E-2</v>
      </c>
      <c r="E212" s="187">
        <f t="shared" si="23"/>
        <v>393.37</v>
      </c>
      <c r="F212" s="187">
        <f>IF(B212="","",IF(B212=nper,J211+E212,MIN(J211+E212,IF(D212=D211,F211,IF($E$13="Acc Bi-Weekly",ROUND((-PMT(((1+D212/CP)^(CP/12))-1,(nper-B212+1)*12/26,J211))/2,2),IF($E$13="Acc Weekly",ROUND((-PMT(((1+D212/CP)^(CP/12))-1,(nper-B212+1)*12/52,J211))/4,2),ROUND(-PMT(((1+D212/CP)^(CP/periods_per_year))-1,nper-B212+1,J211),2)))))))</f>
        <v>663.22</v>
      </c>
      <c r="G212" s="187">
        <f t="shared" si="24"/>
        <v>0</v>
      </c>
      <c r="H212" s="188"/>
      <c r="I212" s="187">
        <f t="shared" si="25"/>
        <v>269.85000000000002</v>
      </c>
      <c r="J212" s="187">
        <f t="shared" si="26"/>
        <v>91835.140000000101</v>
      </c>
      <c r="K212" s="189" t="str">
        <f t="shared" si="27"/>
        <v/>
      </c>
      <c r="L212" s="187">
        <f t="shared" si="28"/>
        <v>98.342500000000001</v>
      </c>
      <c r="M212" s="187">
        <f>IF(B212="","",SUM($L$63:L212))</f>
        <v>15291.395000000006</v>
      </c>
      <c r="N212" s="190">
        <f t="shared" si="29"/>
        <v>33164.860000000008</v>
      </c>
      <c r="O212" s="191"/>
      <c r="P212" s="192">
        <f t="shared" si="30"/>
        <v>0</v>
      </c>
      <c r="Q212" s="193"/>
      <c r="S212" s="193"/>
      <c r="T212" s="193"/>
      <c r="U212" s="193"/>
      <c r="V212" s="67"/>
    </row>
    <row r="213" spans="2:22" x14ac:dyDescent="0.15">
      <c r="B213" s="194">
        <f t="shared" si="21"/>
        <v>151</v>
      </c>
      <c r="C213" s="185">
        <f t="shared" si="22"/>
        <v>46204</v>
      </c>
      <c r="D213" s="186">
        <f>IF(B213="","",IF(variable,IF(OR(B213=1,B213&lt;$I$16*periods_per_year),start_rate,MIN($I$17,IF(MOD(B213-1,$I$19)=0,MAX($I$18,D212+$I$20),D212))),start_rate))</f>
        <v>5.1250000000000004E-2</v>
      </c>
      <c r="E213" s="187">
        <f t="shared" si="23"/>
        <v>392.21</v>
      </c>
      <c r="F213" s="187">
        <f>IF(B213="","",IF(B213=nper,J212+E213,MIN(J212+E213,IF(D213=D212,F212,IF($E$13="Acc Bi-Weekly",ROUND((-PMT(((1+D213/CP)^(CP/12))-1,(nper-B213+1)*12/26,J212))/2,2),IF($E$13="Acc Weekly",ROUND((-PMT(((1+D213/CP)^(CP/12))-1,(nper-B213+1)*12/52,J212))/4,2),ROUND(-PMT(((1+D213/CP)^(CP/periods_per_year))-1,nper-B213+1,J212),2)))))))</f>
        <v>663.22</v>
      </c>
      <c r="G213" s="187">
        <f t="shared" si="24"/>
        <v>0</v>
      </c>
      <c r="H213" s="188"/>
      <c r="I213" s="187">
        <f t="shared" si="25"/>
        <v>271.01000000000005</v>
      </c>
      <c r="J213" s="187">
        <f t="shared" si="26"/>
        <v>91564.130000000107</v>
      </c>
      <c r="K213" s="189" t="str">
        <f t="shared" si="27"/>
        <v/>
      </c>
      <c r="L213" s="187">
        <f t="shared" si="28"/>
        <v>98.052499999999995</v>
      </c>
      <c r="M213" s="187">
        <f>IF(B213="","",SUM($L$63:L213))</f>
        <v>15389.447500000006</v>
      </c>
      <c r="N213" s="190">
        <f t="shared" si="29"/>
        <v>33435.87000000001</v>
      </c>
      <c r="O213" s="191"/>
      <c r="P213" s="192">
        <f t="shared" si="30"/>
        <v>0</v>
      </c>
      <c r="Q213" s="193"/>
      <c r="S213" s="193"/>
      <c r="T213" s="193"/>
      <c r="U213" s="193"/>
      <c r="V213" s="67"/>
    </row>
    <row r="214" spans="2:22" x14ac:dyDescent="0.15">
      <c r="B214" s="194">
        <f t="shared" si="21"/>
        <v>152</v>
      </c>
      <c r="C214" s="185">
        <f t="shared" si="22"/>
        <v>46235</v>
      </c>
      <c r="D214" s="186">
        <f>IF(B214="","",IF(variable,IF(OR(B214=1,B214&lt;$I$16*periods_per_year),start_rate,MIN($I$17,IF(MOD(B214-1,$I$19)=0,MAX($I$18,D213+$I$20),D213))),start_rate))</f>
        <v>5.1250000000000004E-2</v>
      </c>
      <c r="E214" s="187">
        <f t="shared" si="23"/>
        <v>391.06</v>
      </c>
      <c r="F214" s="187">
        <f>IF(B214="","",IF(B214=nper,J213+E214,MIN(J213+E214,IF(D214=D213,F213,IF($E$13="Acc Bi-Weekly",ROUND((-PMT(((1+D214/CP)^(CP/12))-1,(nper-B214+1)*12/26,J213))/2,2),IF($E$13="Acc Weekly",ROUND((-PMT(((1+D214/CP)^(CP/12))-1,(nper-B214+1)*12/52,J213))/4,2),ROUND(-PMT(((1+D214/CP)^(CP/periods_per_year))-1,nper-B214+1,J213),2)))))))</f>
        <v>663.22</v>
      </c>
      <c r="G214" s="187">
        <f t="shared" si="24"/>
        <v>0</v>
      </c>
      <c r="H214" s="188"/>
      <c r="I214" s="187">
        <f t="shared" si="25"/>
        <v>272.16000000000003</v>
      </c>
      <c r="J214" s="187">
        <f t="shared" si="26"/>
        <v>91291.970000000103</v>
      </c>
      <c r="K214" s="189" t="str">
        <f t="shared" si="27"/>
        <v/>
      </c>
      <c r="L214" s="187">
        <f t="shared" si="28"/>
        <v>97.765000000000001</v>
      </c>
      <c r="M214" s="187">
        <f>IF(B214="","",SUM($L$63:L214))</f>
        <v>15487.212500000005</v>
      </c>
      <c r="N214" s="190">
        <f t="shared" si="29"/>
        <v>33708.030000000013</v>
      </c>
      <c r="O214" s="191"/>
      <c r="P214" s="192">
        <f t="shared" si="30"/>
        <v>0</v>
      </c>
      <c r="Q214" s="193"/>
      <c r="S214" s="193"/>
      <c r="T214" s="193"/>
      <c r="U214" s="193"/>
      <c r="V214" s="67"/>
    </row>
    <row r="215" spans="2:22" x14ac:dyDescent="0.15">
      <c r="B215" s="194">
        <f t="shared" si="21"/>
        <v>153</v>
      </c>
      <c r="C215" s="185">
        <f t="shared" si="22"/>
        <v>46266</v>
      </c>
      <c r="D215" s="186">
        <f>IF(B215="","",IF(variable,IF(OR(B215=1,B215&lt;$I$16*periods_per_year),start_rate,MIN($I$17,IF(MOD(B215-1,$I$19)=0,MAX($I$18,D214+$I$20),D214))),start_rate))</f>
        <v>5.1250000000000004E-2</v>
      </c>
      <c r="E215" s="187">
        <f t="shared" si="23"/>
        <v>389.89</v>
      </c>
      <c r="F215" s="187">
        <f>IF(B215="","",IF(B215=nper,J214+E215,MIN(J214+E215,IF(D215=D214,F214,IF($E$13="Acc Bi-Weekly",ROUND((-PMT(((1+D215/CP)^(CP/12))-1,(nper-B215+1)*12/26,J214))/2,2),IF($E$13="Acc Weekly",ROUND((-PMT(((1+D215/CP)^(CP/12))-1,(nper-B215+1)*12/52,J214))/4,2),ROUND(-PMT(((1+D215/CP)^(CP/periods_per_year))-1,nper-B215+1,J214),2)))))))</f>
        <v>663.22</v>
      </c>
      <c r="G215" s="187">
        <f t="shared" si="24"/>
        <v>0</v>
      </c>
      <c r="H215" s="188"/>
      <c r="I215" s="187">
        <f t="shared" si="25"/>
        <v>273.33000000000004</v>
      </c>
      <c r="J215" s="187">
        <f t="shared" si="26"/>
        <v>91018.640000000101</v>
      </c>
      <c r="K215" s="189" t="str">
        <f t="shared" si="27"/>
        <v/>
      </c>
      <c r="L215" s="187">
        <f t="shared" si="28"/>
        <v>97.472499999999997</v>
      </c>
      <c r="M215" s="187">
        <f>IF(B215="","",SUM($L$63:L215))</f>
        <v>15584.685000000005</v>
      </c>
      <c r="N215" s="190">
        <f t="shared" si="29"/>
        <v>33981.360000000015</v>
      </c>
      <c r="O215" s="191"/>
      <c r="P215" s="192">
        <f t="shared" si="30"/>
        <v>0</v>
      </c>
      <c r="Q215" s="193"/>
      <c r="S215" s="193"/>
      <c r="T215" s="193"/>
      <c r="U215" s="193"/>
      <c r="V215" s="67"/>
    </row>
    <row r="216" spans="2:22" x14ac:dyDescent="0.15">
      <c r="B216" s="194">
        <f t="shared" si="21"/>
        <v>154</v>
      </c>
      <c r="C216" s="185">
        <f t="shared" si="22"/>
        <v>46296</v>
      </c>
      <c r="D216" s="186">
        <f>IF(B216="","",IF(variable,IF(OR(B216=1,B216&lt;$I$16*periods_per_year),start_rate,MIN($I$17,IF(MOD(B216-1,$I$19)=0,MAX($I$18,D215+$I$20),D215))),start_rate))</f>
        <v>5.1250000000000004E-2</v>
      </c>
      <c r="E216" s="187">
        <f t="shared" si="23"/>
        <v>388.73</v>
      </c>
      <c r="F216" s="187">
        <f>IF(B216="","",IF(B216=nper,J215+E216,MIN(J215+E216,IF(D216=D215,F215,IF($E$13="Acc Bi-Weekly",ROUND((-PMT(((1+D216/CP)^(CP/12))-1,(nper-B216+1)*12/26,J215))/2,2),IF($E$13="Acc Weekly",ROUND((-PMT(((1+D216/CP)^(CP/12))-1,(nper-B216+1)*12/52,J215))/4,2),ROUND(-PMT(((1+D216/CP)^(CP/periods_per_year))-1,nper-B216+1,J215),2)))))))</f>
        <v>663.22</v>
      </c>
      <c r="G216" s="187">
        <f t="shared" si="24"/>
        <v>0</v>
      </c>
      <c r="H216" s="188"/>
      <c r="I216" s="187">
        <f t="shared" si="25"/>
        <v>274.49</v>
      </c>
      <c r="J216" s="187">
        <f t="shared" si="26"/>
        <v>90744.150000000096</v>
      </c>
      <c r="K216" s="189" t="str">
        <f t="shared" si="27"/>
        <v/>
      </c>
      <c r="L216" s="187">
        <f t="shared" si="28"/>
        <v>97.182500000000005</v>
      </c>
      <c r="M216" s="187">
        <f>IF(B216="","",SUM($L$63:L216))</f>
        <v>15681.867500000006</v>
      </c>
      <c r="N216" s="190">
        <f t="shared" si="29"/>
        <v>34255.850000000013</v>
      </c>
      <c r="O216" s="191"/>
      <c r="P216" s="192">
        <f t="shared" si="30"/>
        <v>0</v>
      </c>
      <c r="Q216" s="193"/>
      <c r="S216" s="193"/>
      <c r="T216" s="193"/>
      <c r="U216" s="193"/>
      <c r="V216" s="67"/>
    </row>
    <row r="217" spans="2:22" x14ac:dyDescent="0.15">
      <c r="B217" s="194">
        <f t="shared" si="21"/>
        <v>155</v>
      </c>
      <c r="C217" s="185">
        <f t="shared" si="22"/>
        <v>46327</v>
      </c>
      <c r="D217" s="186">
        <f>IF(B217="","",IF(variable,IF(OR(B217=1,B217&lt;$I$16*periods_per_year),start_rate,MIN($I$17,IF(MOD(B217-1,$I$19)=0,MAX($I$18,D216+$I$20),D216))),start_rate))</f>
        <v>5.1250000000000004E-2</v>
      </c>
      <c r="E217" s="187">
        <f t="shared" si="23"/>
        <v>387.55</v>
      </c>
      <c r="F217" s="187">
        <f>IF(B217="","",IF(B217=nper,J216+E217,MIN(J216+E217,IF(D217=D216,F216,IF($E$13="Acc Bi-Weekly",ROUND((-PMT(((1+D217/CP)^(CP/12))-1,(nper-B217+1)*12/26,J216))/2,2),IF($E$13="Acc Weekly",ROUND((-PMT(((1+D217/CP)^(CP/12))-1,(nper-B217+1)*12/52,J216))/4,2),ROUND(-PMT(((1+D217/CP)^(CP/periods_per_year))-1,nper-B217+1,J216),2)))))))</f>
        <v>663.22</v>
      </c>
      <c r="G217" s="187">
        <f t="shared" si="24"/>
        <v>0</v>
      </c>
      <c r="H217" s="188"/>
      <c r="I217" s="187">
        <f t="shared" si="25"/>
        <v>275.67</v>
      </c>
      <c r="J217" s="187">
        <f t="shared" si="26"/>
        <v>90468.480000000098</v>
      </c>
      <c r="K217" s="189" t="str">
        <f t="shared" si="27"/>
        <v/>
      </c>
      <c r="L217" s="187">
        <f t="shared" si="28"/>
        <v>96.887500000000003</v>
      </c>
      <c r="M217" s="187">
        <f>IF(B217="","",SUM($L$63:L217))</f>
        <v>15778.755000000006</v>
      </c>
      <c r="N217" s="190">
        <f t="shared" si="29"/>
        <v>34531.520000000011</v>
      </c>
      <c r="O217" s="191"/>
      <c r="P217" s="192">
        <f t="shared" si="30"/>
        <v>0</v>
      </c>
      <c r="Q217" s="193"/>
      <c r="S217" s="193"/>
      <c r="T217" s="193"/>
      <c r="U217" s="193"/>
      <c r="V217" s="67"/>
    </row>
    <row r="218" spans="2:22" x14ac:dyDescent="0.15">
      <c r="B218" s="194">
        <f t="shared" si="21"/>
        <v>156</v>
      </c>
      <c r="C218" s="185">
        <f t="shared" si="22"/>
        <v>46357</v>
      </c>
      <c r="D218" s="186">
        <f>IF(B218="","",IF(variable,IF(OR(B218=1,B218&lt;$I$16*periods_per_year),start_rate,MIN($I$17,IF(MOD(B218-1,$I$19)=0,MAX($I$18,D217+$I$20),D217))),start_rate))</f>
        <v>5.1250000000000004E-2</v>
      </c>
      <c r="E218" s="187">
        <f t="shared" si="23"/>
        <v>386.38</v>
      </c>
      <c r="F218" s="187">
        <f>IF(B218="","",IF(B218=nper,J217+E218,MIN(J217+E218,IF(D218=D217,F217,IF($E$13="Acc Bi-Weekly",ROUND((-PMT(((1+D218/CP)^(CP/12))-1,(nper-B218+1)*12/26,J217))/2,2),IF($E$13="Acc Weekly",ROUND((-PMT(((1+D218/CP)^(CP/12))-1,(nper-B218+1)*12/52,J217))/4,2),ROUND(-PMT(((1+D218/CP)^(CP/periods_per_year))-1,nper-B218+1,J217),2)))))))</f>
        <v>663.22</v>
      </c>
      <c r="G218" s="187">
        <f t="shared" si="24"/>
        <v>0</v>
      </c>
      <c r="H218" s="188"/>
      <c r="I218" s="187">
        <f t="shared" si="25"/>
        <v>276.84000000000003</v>
      </c>
      <c r="J218" s="187">
        <f t="shared" si="26"/>
        <v>90191.640000000101</v>
      </c>
      <c r="K218" s="189">
        <f t="shared" si="27"/>
        <v>13</v>
      </c>
      <c r="L218" s="187">
        <f t="shared" si="28"/>
        <v>96.594999999999999</v>
      </c>
      <c r="M218" s="187">
        <f>IF(B218="","",SUM($L$63:L218))</f>
        <v>15875.350000000006</v>
      </c>
      <c r="N218" s="190">
        <f t="shared" si="29"/>
        <v>34808.360000000008</v>
      </c>
      <c r="O218" s="191"/>
      <c r="P218" s="192">
        <f t="shared" si="30"/>
        <v>51909.589689306849</v>
      </c>
      <c r="Q218" s="193"/>
      <c r="S218" s="193"/>
      <c r="T218" s="193"/>
      <c r="U218" s="193"/>
      <c r="V218" s="67"/>
    </row>
    <row r="219" spans="2:22" x14ac:dyDescent="0.15">
      <c r="B219" s="194">
        <f t="shared" si="21"/>
        <v>157</v>
      </c>
      <c r="C219" s="185">
        <f t="shared" si="22"/>
        <v>46388</v>
      </c>
      <c r="D219" s="186">
        <f>IF(B219="","",IF(variable,IF(OR(B219=1,B219&lt;$I$16*periods_per_year),start_rate,MIN($I$17,IF(MOD(B219-1,$I$19)=0,MAX($I$18,D218+$I$20),D218))),start_rate))</f>
        <v>5.3750000000000006E-2</v>
      </c>
      <c r="E219" s="187">
        <f t="shared" si="23"/>
        <v>403.98</v>
      </c>
      <c r="F219" s="187">
        <f>IF(B219="","",IF(B219=nper,J218+E219,MIN(J218+E219,IF(D219=D218,F218,IF($E$13="Acc Bi-Weekly",ROUND((-PMT(((1+D219/CP)^(CP/12))-1,(nper-B219+1)*12/26,J218))/2,2),IF($E$13="Acc Weekly",ROUND((-PMT(((1+D219/CP)^(CP/12))-1,(nper-B219+1)*12/52,J218))/4,2),ROUND(-PMT(((1+D219/CP)^(CP/periods_per_year))-1,nper-B219+1,J218),2)))))))</f>
        <v>675.37</v>
      </c>
      <c r="G219" s="187">
        <f t="shared" si="24"/>
        <v>0</v>
      </c>
      <c r="H219" s="188"/>
      <c r="I219" s="187">
        <f t="shared" si="25"/>
        <v>271.39</v>
      </c>
      <c r="J219" s="187">
        <f t="shared" si="26"/>
        <v>89920.250000000102</v>
      </c>
      <c r="K219" s="189" t="str">
        <f t="shared" si="27"/>
        <v/>
      </c>
      <c r="L219" s="187">
        <f t="shared" si="28"/>
        <v>100.995</v>
      </c>
      <c r="M219" s="187">
        <f>IF(B219="","",SUM($L$63:L219))</f>
        <v>15976.345000000007</v>
      </c>
      <c r="N219" s="190">
        <f t="shared" si="29"/>
        <v>35079.750000000007</v>
      </c>
      <c r="O219" s="191"/>
      <c r="P219" s="192">
        <f t="shared" si="30"/>
        <v>0</v>
      </c>
      <c r="Q219" s="193"/>
      <c r="S219" s="193"/>
      <c r="T219" s="193"/>
      <c r="U219" s="193"/>
      <c r="V219" s="67"/>
    </row>
    <row r="220" spans="2:22" x14ac:dyDescent="0.15">
      <c r="B220" s="194">
        <f t="shared" si="21"/>
        <v>158</v>
      </c>
      <c r="C220" s="185">
        <f t="shared" si="22"/>
        <v>46419</v>
      </c>
      <c r="D220" s="186">
        <f>IF(B220="","",IF(variable,IF(OR(B220=1,B220&lt;$I$16*periods_per_year),start_rate,MIN($I$17,IF(MOD(B220-1,$I$19)=0,MAX($I$18,D219+$I$20),D219))),start_rate))</f>
        <v>5.3750000000000006E-2</v>
      </c>
      <c r="E220" s="187">
        <f t="shared" si="23"/>
        <v>402.77</v>
      </c>
      <c r="F220" s="187">
        <f>IF(B220="","",IF(B220=nper,J219+E220,MIN(J219+E220,IF(D220=D219,F219,IF($E$13="Acc Bi-Weekly",ROUND((-PMT(((1+D220/CP)^(CP/12))-1,(nper-B220+1)*12/26,J219))/2,2),IF($E$13="Acc Weekly",ROUND((-PMT(((1+D220/CP)^(CP/12))-1,(nper-B220+1)*12/52,J219))/4,2),ROUND(-PMT(((1+D220/CP)^(CP/periods_per_year))-1,nper-B220+1,J219),2)))))))</f>
        <v>675.37</v>
      </c>
      <c r="G220" s="187">
        <f t="shared" si="24"/>
        <v>0</v>
      </c>
      <c r="H220" s="188"/>
      <c r="I220" s="187">
        <f t="shared" si="25"/>
        <v>272.60000000000002</v>
      </c>
      <c r="J220" s="187">
        <f t="shared" si="26"/>
        <v>89647.650000000096</v>
      </c>
      <c r="K220" s="189" t="str">
        <f t="shared" si="27"/>
        <v/>
      </c>
      <c r="L220" s="187">
        <f t="shared" si="28"/>
        <v>100.6925</v>
      </c>
      <c r="M220" s="187">
        <f>IF(B220="","",SUM($L$63:L220))</f>
        <v>16077.037500000006</v>
      </c>
      <c r="N220" s="190">
        <f t="shared" si="29"/>
        <v>35352.350000000006</v>
      </c>
      <c r="O220" s="191"/>
      <c r="P220" s="192">
        <f t="shared" si="30"/>
        <v>0</v>
      </c>
      <c r="Q220" s="193"/>
      <c r="S220" s="193"/>
      <c r="T220" s="193"/>
      <c r="U220" s="193"/>
      <c r="V220" s="67"/>
    </row>
    <row r="221" spans="2:22" x14ac:dyDescent="0.15">
      <c r="B221" s="194">
        <f t="shared" si="21"/>
        <v>159</v>
      </c>
      <c r="C221" s="185">
        <f t="shared" si="22"/>
        <v>46447</v>
      </c>
      <c r="D221" s="186">
        <f>IF(B221="","",IF(variable,IF(OR(B221=1,B221&lt;$I$16*periods_per_year),start_rate,MIN($I$17,IF(MOD(B221-1,$I$19)=0,MAX($I$18,D220+$I$20),D220))),start_rate))</f>
        <v>5.3750000000000006E-2</v>
      </c>
      <c r="E221" s="187">
        <f t="shared" si="23"/>
        <v>401.55</v>
      </c>
      <c r="F221" s="187">
        <f>IF(B221="","",IF(B221=nper,J220+E221,MIN(J220+E221,IF(D221=D220,F220,IF($E$13="Acc Bi-Weekly",ROUND((-PMT(((1+D221/CP)^(CP/12))-1,(nper-B221+1)*12/26,J220))/2,2),IF($E$13="Acc Weekly",ROUND((-PMT(((1+D221/CP)^(CP/12))-1,(nper-B221+1)*12/52,J220))/4,2),ROUND(-PMT(((1+D221/CP)^(CP/periods_per_year))-1,nper-B221+1,J220),2)))))))</f>
        <v>675.37</v>
      </c>
      <c r="G221" s="187">
        <f t="shared" si="24"/>
        <v>0</v>
      </c>
      <c r="H221" s="188"/>
      <c r="I221" s="187">
        <f t="shared" si="25"/>
        <v>273.82</v>
      </c>
      <c r="J221" s="187">
        <f t="shared" si="26"/>
        <v>89373.830000000089</v>
      </c>
      <c r="K221" s="189" t="str">
        <f t="shared" si="27"/>
        <v/>
      </c>
      <c r="L221" s="187">
        <f t="shared" si="28"/>
        <v>100.3875</v>
      </c>
      <c r="M221" s="187">
        <f>IF(B221="","",SUM($L$63:L221))</f>
        <v>16177.425000000007</v>
      </c>
      <c r="N221" s="190">
        <f t="shared" si="29"/>
        <v>35626.170000000006</v>
      </c>
      <c r="O221" s="191"/>
      <c r="P221" s="192">
        <f t="shared" si="30"/>
        <v>0</v>
      </c>
      <c r="Q221" s="193"/>
      <c r="S221" s="193"/>
      <c r="T221" s="193"/>
      <c r="U221" s="193"/>
      <c r="V221" s="67"/>
    </row>
    <row r="222" spans="2:22" x14ac:dyDescent="0.15">
      <c r="B222" s="194">
        <f t="shared" si="21"/>
        <v>160</v>
      </c>
      <c r="C222" s="185">
        <f t="shared" si="22"/>
        <v>46478</v>
      </c>
      <c r="D222" s="186">
        <f>IF(B222="","",IF(variable,IF(OR(B222=1,B222&lt;$I$16*periods_per_year),start_rate,MIN($I$17,IF(MOD(B222-1,$I$19)=0,MAX($I$18,D221+$I$20),D221))),start_rate))</f>
        <v>5.3750000000000006E-2</v>
      </c>
      <c r="E222" s="187">
        <f t="shared" si="23"/>
        <v>400.32</v>
      </c>
      <c r="F222" s="187">
        <f>IF(B222="","",IF(B222=nper,J221+E222,MIN(J221+E222,IF(D222=D221,F221,IF($E$13="Acc Bi-Weekly",ROUND((-PMT(((1+D222/CP)^(CP/12))-1,(nper-B222+1)*12/26,J221))/2,2),IF($E$13="Acc Weekly",ROUND((-PMT(((1+D222/CP)^(CP/12))-1,(nper-B222+1)*12/52,J221))/4,2),ROUND(-PMT(((1+D222/CP)^(CP/periods_per_year))-1,nper-B222+1,J221),2)))))))</f>
        <v>675.37</v>
      </c>
      <c r="G222" s="187">
        <f t="shared" si="24"/>
        <v>0</v>
      </c>
      <c r="H222" s="188"/>
      <c r="I222" s="187">
        <f t="shared" si="25"/>
        <v>275.05</v>
      </c>
      <c r="J222" s="187">
        <f t="shared" si="26"/>
        <v>89098.780000000086</v>
      </c>
      <c r="K222" s="189" t="str">
        <f t="shared" si="27"/>
        <v/>
      </c>
      <c r="L222" s="187">
        <f t="shared" si="28"/>
        <v>100.08</v>
      </c>
      <c r="M222" s="187">
        <f>IF(B222="","",SUM($L$63:L222))</f>
        <v>16277.505000000006</v>
      </c>
      <c r="N222" s="190">
        <f t="shared" si="29"/>
        <v>35901.220000000008</v>
      </c>
      <c r="O222" s="191"/>
      <c r="P222" s="192">
        <f t="shared" si="30"/>
        <v>0</v>
      </c>
      <c r="Q222" s="193"/>
      <c r="S222" s="193"/>
      <c r="T222" s="193"/>
      <c r="U222" s="193"/>
      <c r="V222" s="67"/>
    </row>
    <row r="223" spans="2:22" x14ac:dyDescent="0.15">
      <c r="B223" s="194">
        <f t="shared" si="21"/>
        <v>161</v>
      </c>
      <c r="C223" s="185">
        <f t="shared" si="22"/>
        <v>46508</v>
      </c>
      <c r="D223" s="186">
        <f>IF(B223="","",IF(variable,IF(OR(B223=1,B223&lt;$I$16*periods_per_year),start_rate,MIN($I$17,IF(MOD(B223-1,$I$19)=0,MAX($I$18,D222+$I$20),D222))),start_rate))</f>
        <v>5.3750000000000006E-2</v>
      </c>
      <c r="E223" s="187">
        <f t="shared" si="23"/>
        <v>399.09</v>
      </c>
      <c r="F223" s="187">
        <f>IF(B223="","",IF(B223=nper,J222+E223,MIN(J222+E223,IF(D223=D222,F222,IF($E$13="Acc Bi-Weekly",ROUND((-PMT(((1+D223/CP)^(CP/12))-1,(nper-B223+1)*12/26,J222))/2,2),IF($E$13="Acc Weekly",ROUND((-PMT(((1+D223/CP)^(CP/12))-1,(nper-B223+1)*12/52,J222))/4,2),ROUND(-PMT(((1+D223/CP)^(CP/periods_per_year))-1,nper-B223+1,J222),2)))))))</f>
        <v>675.37</v>
      </c>
      <c r="G223" s="187">
        <f t="shared" si="24"/>
        <v>0</v>
      </c>
      <c r="H223" s="188"/>
      <c r="I223" s="187">
        <f t="shared" si="25"/>
        <v>276.28000000000003</v>
      </c>
      <c r="J223" s="187">
        <f t="shared" si="26"/>
        <v>88822.500000000087</v>
      </c>
      <c r="K223" s="189" t="str">
        <f t="shared" si="27"/>
        <v/>
      </c>
      <c r="L223" s="187">
        <f t="shared" si="28"/>
        <v>99.772499999999994</v>
      </c>
      <c r="M223" s="187">
        <f>IF(B223="","",SUM($L$63:L223))</f>
        <v>16377.277500000006</v>
      </c>
      <c r="N223" s="190">
        <f t="shared" si="29"/>
        <v>36177.500000000007</v>
      </c>
      <c r="O223" s="191"/>
      <c r="P223" s="192">
        <f t="shared" si="30"/>
        <v>0</v>
      </c>
      <c r="Q223" s="193"/>
      <c r="S223" s="193"/>
      <c r="T223" s="193"/>
      <c r="U223" s="193"/>
      <c r="V223" s="67"/>
    </row>
    <row r="224" spans="2:22" x14ac:dyDescent="0.15">
      <c r="B224" s="194">
        <f t="shared" si="21"/>
        <v>162</v>
      </c>
      <c r="C224" s="185">
        <f t="shared" si="22"/>
        <v>46539</v>
      </c>
      <c r="D224" s="186">
        <f>IF(B224="","",IF(variable,IF(OR(B224=1,B224&lt;$I$16*periods_per_year),start_rate,MIN($I$17,IF(MOD(B224-1,$I$19)=0,MAX($I$18,D223+$I$20),D223))),start_rate))</f>
        <v>5.3750000000000006E-2</v>
      </c>
      <c r="E224" s="187">
        <f t="shared" si="23"/>
        <v>397.85</v>
      </c>
      <c r="F224" s="187">
        <f>IF(B224="","",IF(B224=nper,J223+E224,MIN(J223+E224,IF(D224=D223,F223,IF($E$13="Acc Bi-Weekly",ROUND((-PMT(((1+D224/CP)^(CP/12))-1,(nper-B224+1)*12/26,J223))/2,2),IF($E$13="Acc Weekly",ROUND((-PMT(((1+D224/CP)^(CP/12))-1,(nper-B224+1)*12/52,J223))/4,2),ROUND(-PMT(((1+D224/CP)^(CP/periods_per_year))-1,nper-B224+1,J223),2)))))))</f>
        <v>675.37</v>
      </c>
      <c r="G224" s="187">
        <f t="shared" si="24"/>
        <v>0</v>
      </c>
      <c r="H224" s="188"/>
      <c r="I224" s="187">
        <f t="shared" si="25"/>
        <v>277.52</v>
      </c>
      <c r="J224" s="187">
        <f t="shared" si="26"/>
        <v>88544.980000000083</v>
      </c>
      <c r="K224" s="189" t="str">
        <f t="shared" si="27"/>
        <v/>
      </c>
      <c r="L224" s="187">
        <f t="shared" si="28"/>
        <v>99.462500000000006</v>
      </c>
      <c r="M224" s="187">
        <f>IF(B224="","",SUM($L$63:L224))</f>
        <v>16476.740000000005</v>
      </c>
      <c r="N224" s="190">
        <f t="shared" si="29"/>
        <v>36455.020000000004</v>
      </c>
      <c r="O224" s="191"/>
      <c r="P224" s="192">
        <f t="shared" si="30"/>
        <v>0</v>
      </c>
      <c r="Q224" s="193"/>
      <c r="S224" s="193"/>
      <c r="T224" s="193"/>
      <c r="U224" s="193"/>
      <c r="V224" s="67"/>
    </row>
    <row r="225" spans="2:22" x14ac:dyDescent="0.15">
      <c r="B225" s="194">
        <f t="shared" si="21"/>
        <v>163</v>
      </c>
      <c r="C225" s="185">
        <f t="shared" si="22"/>
        <v>46569</v>
      </c>
      <c r="D225" s="186">
        <f>IF(B225="","",IF(variable,IF(OR(B225=1,B225&lt;$I$16*periods_per_year),start_rate,MIN($I$17,IF(MOD(B225-1,$I$19)=0,MAX($I$18,D224+$I$20),D224))),start_rate))</f>
        <v>5.3750000000000006E-2</v>
      </c>
      <c r="E225" s="187">
        <f t="shared" si="23"/>
        <v>396.61</v>
      </c>
      <c r="F225" s="187">
        <f>IF(B225="","",IF(B225=nper,J224+E225,MIN(J224+E225,IF(D225=D224,F224,IF($E$13="Acc Bi-Weekly",ROUND((-PMT(((1+D225/CP)^(CP/12))-1,(nper-B225+1)*12/26,J224))/2,2),IF($E$13="Acc Weekly",ROUND((-PMT(((1+D225/CP)^(CP/12))-1,(nper-B225+1)*12/52,J224))/4,2),ROUND(-PMT(((1+D225/CP)^(CP/periods_per_year))-1,nper-B225+1,J224),2)))))))</f>
        <v>675.37</v>
      </c>
      <c r="G225" s="187">
        <f t="shared" si="24"/>
        <v>0</v>
      </c>
      <c r="H225" s="188"/>
      <c r="I225" s="187">
        <f t="shared" si="25"/>
        <v>278.76</v>
      </c>
      <c r="J225" s="187">
        <f t="shared" si="26"/>
        <v>88266.220000000088</v>
      </c>
      <c r="K225" s="189" t="str">
        <f t="shared" si="27"/>
        <v/>
      </c>
      <c r="L225" s="187">
        <f t="shared" si="28"/>
        <v>99.152500000000003</v>
      </c>
      <c r="M225" s="187">
        <f>IF(B225="","",SUM($L$63:L225))</f>
        <v>16575.892500000005</v>
      </c>
      <c r="N225" s="190">
        <f t="shared" si="29"/>
        <v>36733.780000000006</v>
      </c>
      <c r="O225" s="191"/>
      <c r="P225" s="192">
        <f t="shared" si="30"/>
        <v>0</v>
      </c>
      <c r="Q225" s="193"/>
      <c r="S225" s="193"/>
      <c r="T225" s="193"/>
      <c r="U225" s="193"/>
      <c r="V225" s="67"/>
    </row>
    <row r="226" spans="2:22" x14ac:dyDescent="0.15">
      <c r="B226" s="194">
        <f t="shared" si="21"/>
        <v>164</v>
      </c>
      <c r="C226" s="185">
        <f t="shared" si="22"/>
        <v>46600</v>
      </c>
      <c r="D226" s="186">
        <f>IF(B226="","",IF(variable,IF(OR(B226=1,B226&lt;$I$16*periods_per_year),start_rate,MIN($I$17,IF(MOD(B226-1,$I$19)=0,MAX($I$18,D225+$I$20),D225))),start_rate))</f>
        <v>5.3750000000000006E-2</v>
      </c>
      <c r="E226" s="187">
        <f t="shared" si="23"/>
        <v>395.36</v>
      </c>
      <c r="F226" s="187">
        <f>IF(B226="","",IF(B226=nper,J225+E226,MIN(J225+E226,IF(D226=D225,F225,IF($E$13="Acc Bi-Weekly",ROUND((-PMT(((1+D226/CP)^(CP/12))-1,(nper-B226+1)*12/26,J225))/2,2),IF($E$13="Acc Weekly",ROUND((-PMT(((1+D226/CP)^(CP/12))-1,(nper-B226+1)*12/52,J225))/4,2),ROUND(-PMT(((1+D226/CP)^(CP/periods_per_year))-1,nper-B226+1,J225),2)))))))</f>
        <v>675.37</v>
      </c>
      <c r="G226" s="187">
        <f t="shared" si="24"/>
        <v>0</v>
      </c>
      <c r="H226" s="188"/>
      <c r="I226" s="187">
        <f t="shared" si="25"/>
        <v>280.01</v>
      </c>
      <c r="J226" s="187">
        <f t="shared" si="26"/>
        <v>87986.210000000094</v>
      </c>
      <c r="K226" s="189" t="str">
        <f t="shared" si="27"/>
        <v/>
      </c>
      <c r="L226" s="187">
        <f t="shared" si="28"/>
        <v>98.84</v>
      </c>
      <c r="M226" s="187">
        <f>IF(B226="","",SUM($L$63:L226))</f>
        <v>16674.732500000006</v>
      </c>
      <c r="N226" s="190">
        <f t="shared" si="29"/>
        <v>37013.790000000008</v>
      </c>
      <c r="O226" s="191"/>
      <c r="P226" s="192">
        <f t="shared" si="30"/>
        <v>0</v>
      </c>
      <c r="Q226" s="193"/>
      <c r="S226" s="193"/>
      <c r="T226" s="193"/>
      <c r="U226" s="193"/>
      <c r="V226" s="67"/>
    </row>
    <row r="227" spans="2:22" x14ac:dyDescent="0.15">
      <c r="B227" s="194">
        <f t="shared" si="21"/>
        <v>165</v>
      </c>
      <c r="C227" s="185">
        <f t="shared" si="22"/>
        <v>46631</v>
      </c>
      <c r="D227" s="186">
        <f>IF(B227="","",IF(variable,IF(OR(B227=1,B227&lt;$I$16*periods_per_year),start_rate,MIN($I$17,IF(MOD(B227-1,$I$19)=0,MAX($I$18,D226+$I$20),D226))),start_rate))</f>
        <v>5.3750000000000006E-2</v>
      </c>
      <c r="E227" s="187">
        <f t="shared" si="23"/>
        <v>394.1</v>
      </c>
      <c r="F227" s="187">
        <f>IF(B227="","",IF(B227=nper,J226+E227,MIN(J226+E227,IF(D227=D226,F226,IF($E$13="Acc Bi-Weekly",ROUND((-PMT(((1+D227/CP)^(CP/12))-1,(nper-B227+1)*12/26,J226))/2,2),IF($E$13="Acc Weekly",ROUND((-PMT(((1+D227/CP)^(CP/12))-1,(nper-B227+1)*12/52,J226))/4,2),ROUND(-PMT(((1+D227/CP)^(CP/periods_per_year))-1,nper-B227+1,J226),2)))))))</f>
        <v>675.37</v>
      </c>
      <c r="G227" s="187">
        <f t="shared" si="24"/>
        <v>0</v>
      </c>
      <c r="H227" s="188"/>
      <c r="I227" s="187">
        <f t="shared" si="25"/>
        <v>281.27</v>
      </c>
      <c r="J227" s="187">
        <f t="shared" si="26"/>
        <v>87704.94000000009</v>
      </c>
      <c r="K227" s="189" t="str">
        <f t="shared" si="27"/>
        <v/>
      </c>
      <c r="L227" s="187">
        <f t="shared" si="28"/>
        <v>98.525000000000006</v>
      </c>
      <c r="M227" s="187">
        <f>IF(B227="","",SUM($L$63:L227))</f>
        <v>16773.257500000007</v>
      </c>
      <c r="N227" s="190">
        <f t="shared" si="29"/>
        <v>37295.060000000005</v>
      </c>
      <c r="O227" s="191"/>
      <c r="P227" s="192">
        <f t="shared" si="30"/>
        <v>0</v>
      </c>
      <c r="Q227" s="193"/>
      <c r="S227" s="193"/>
      <c r="T227" s="193"/>
      <c r="U227" s="193"/>
      <c r="V227" s="67"/>
    </row>
    <row r="228" spans="2:22" x14ac:dyDescent="0.15">
      <c r="B228" s="194">
        <f t="shared" si="21"/>
        <v>166</v>
      </c>
      <c r="C228" s="185">
        <f t="shared" si="22"/>
        <v>46661</v>
      </c>
      <c r="D228" s="186">
        <f>IF(B228="","",IF(variable,IF(OR(B228=1,B228&lt;$I$16*periods_per_year),start_rate,MIN($I$17,IF(MOD(B228-1,$I$19)=0,MAX($I$18,D227+$I$20),D227))),start_rate))</f>
        <v>5.3750000000000006E-2</v>
      </c>
      <c r="E228" s="187">
        <f t="shared" si="23"/>
        <v>392.85</v>
      </c>
      <c r="F228" s="187">
        <f>IF(B228="","",IF(B228=nper,J227+E228,MIN(J227+E228,IF(D228=D227,F227,IF($E$13="Acc Bi-Weekly",ROUND((-PMT(((1+D228/CP)^(CP/12))-1,(nper-B228+1)*12/26,J227))/2,2),IF($E$13="Acc Weekly",ROUND((-PMT(((1+D228/CP)^(CP/12))-1,(nper-B228+1)*12/52,J227))/4,2),ROUND(-PMT(((1+D228/CP)^(CP/periods_per_year))-1,nper-B228+1,J227),2)))))))</f>
        <v>675.37</v>
      </c>
      <c r="G228" s="187">
        <f t="shared" si="24"/>
        <v>0</v>
      </c>
      <c r="H228" s="188"/>
      <c r="I228" s="187">
        <f t="shared" si="25"/>
        <v>282.52</v>
      </c>
      <c r="J228" s="187">
        <f t="shared" si="26"/>
        <v>87422.420000000086</v>
      </c>
      <c r="K228" s="189" t="str">
        <f t="shared" si="27"/>
        <v/>
      </c>
      <c r="L228" s="187">
        <f t="shared" si="28"/>
        <v>98.212500000000006</v>
      </c>
      <c r="M228" s="187">
        <f>IF(B228="","",SUM($L$63:L228))</f>
        <v>16871.470000000008</v>
      </c>
      <c r="N228" s="190">
        <f t="shared" si="29"/>
        <v>37577.58</v>
      </c>
      <c r="O228" s="191"/>
      <c r="P228" s="192">
        <f t="shared" si="30"/>
        <v>0</v>
      </c>
      <c r="Q228" s="193"/>
      <c r="S228" s="193"/>
      <c r="T228" s="193"/>
      <c r="U228" s="193"/>
      <c r="V228" s="67"/>
    </row>
    <row r="229" spans="2:22" x14ac:dyDescent="0.15">
      <c r="B229" s="194">
        <f t="shared" si="21"/>
        <v>167</v>
      </c>
      <c r="C229" s="185">
        <f t="shared" si="22"/>
        <v>46692</v>
      </c>
      <c r="D229" s="186">
        <f>IF(B229="","",IF(variable,IF(OR(B229=1,B229&lt;$I$16*periods_per_year),start_rate,MIN($I$17,IF(MOD(B229-1,$I$19)=0,MAX($I$18,D228+$I$20),D228))),start_rate))</f>
        <v>5.3750000000000006E-2</v>
      </c>
      <c r="E229" s="187">
        <f t="shared" si="23"/>
        <v>391.58</v>
      </c>
      <c r="F229" s="187">
        <f>IF(B229="","",IF(B229=nper,J228+E229,MIN(J228+E229,IF(D229=D228,F228,IF($E$13="Acc Bi-Weekly",ROUND((-PMT(((1+D229/CP)^(CP/12))-1,(nper-B229+1)*12/26,J228))/2,2),IF($E$13="Acc Weekly",ROUND((-PMT(((1+D229/CP)^(CP/12))-1,(nper-B229+1)*12/52,J228))/4,2),ROUND(-PMT(((1+D229/CP)^(CP/periods_per_year))-1,nper-B229+1,J228),2)))))))</f>
        <v>675.37</v>
      </c>
      <c r="G229" s="187">
        <f t="shared" si="24"/>
        <v>0</v>
      </c>
      <c r="H229" s="188"/>
      <c r="I229" s="187">
        <f t="shared" si="25"/>
        <v>283.79000000000002</v>
      </c>
      <c r="J229" s="187">
        <f t="shared" si="26"/>
        <v>87138.630000000092</v>
      </c>
      <c r="K229" s="189" t="str">
        <f t="shared" si="27"/>
        <v/>
      </c>
      <c r="L229" s="187">
        <f t="shared" si="28"/>
        <v>97.894999999999996</v>
      </c>
      <c r="M229" s="187">
        <f>IF(B229="","",SUM($L$63:L229))</f>
        <v>16969.365000000009</v>
      </c>
      <c r="N229" s="190">
        <f t="shared" si="29"/>
        <v>37861.370000000003</v>
      </c>
      <c r="O229" s="191"/>
      <c r="P229" s="192">
        <f t="shared" si="30"/>
        <v>0</v>
      </c>
      <c r="Q229" s="193"/>
      <c r="S229" s="193"/>
      <c r="T229" s="193"/>
      <c r="U229" s="193"/>
      <c r="V229" s="67"/>
    </row>
    <row r="230" spans="2:22" x14ac:dyDescent="0.15">
      <c r="B230" s="194">
        <f t="shared" si="21"/>
        <v>168</v>
      </c>
      <c r="C230" s="185">
        <f t="shared" si="22"/>
        <v>46722</v>
      </c>
      <c r="D230" s="186">
        <f>IF(B230="","",IF(variable,IF(OR(B230=1,B230&lt;$I$16*periods_per_year),start_rate,MIN($I$17,IF(MOD(B230-1,$I$19)=0,MAX($I$18,D229+$I$20),D229))),start_rate))</f>
        <v>5.3750000000000006E-2</v>
      </c>
      <c r="E230" s="187">
        <f t="shared" si="23"/>
        <v>390.31</v>
      </c>
      <c r="F230" s="187">
        <f>IF(B230="","",IF(B230=nper,J229+E230,MIN(J229+E230,IF(D230=D229,F229,IF($E$13="Acc Bi-Weekly",ROUND((-PMT(((1+D230/CP)^(CP/12))-1,(nper-B230+1)*12/26,J229))/2,2),IF($E$13="Acc Weekly",ROUND((-PMT(((1+D230/CP)^(CP/12))-1,(nper-B230+1)*12/52,J229))/4,2),ROUND(-PMT(((1+D230/CP)^(CP/periods_per_year))-1,nper-B230+1,J229),2)))))))</f>
        <v>675.37</v>
      </c>
      <c r="G230" s="187">
        <f t="shared" si="24"/>
        <v>0</v>
      </c>
      <c r="H230" s="188"/>
      <c r="I230" s="187">
        <f t="shared" si="25"/>
        <v>285.06</v>
      </c>
      <c r="J230" s="187">
        <f t="shared" si="26"/>
        <v>86853.570000000094</v>
      </c>
      <c r="K230" s="189">
        <f t="shared" si="27"/>
        <v>14</v>
      </c>
      <c r="L230" s="187">
        <f t="shared" si="28"/>
        <v>97.577500000000001</v>
      </c>
      <c r="M230" s="187">
        <f>IF(B230="","",SUM($L$63:L230))</f>
        <v>17066.942500000008</v>
      </c>
      <c r="N230" s="190">
        <f t="shared" si="29"/>
        <v>38146.43</v>
      </c>
      <c r="O230" s="191"/>
      <c r="P230" s="192">
        <f t="shared" si="30"/>
        <v>58562.51927066526</v>
      </c>
      <c r="Q230" s="193"/>
      <c r="S230" s="193"/>
      <c r="T230" s="193"/>
      <c r="U230" s="193"/>
      <c r="V230" s="67"/>
    </row>
    <row r="231" spans="2:22" x14ac:dyDescent="0.15">
      <c r="B231" s="194">
        <f t="shared" si="21"/>
        <v>169</v>
      </c>
      <c r="C231" s="185">
        <f t="shared" si="22"/>
        <v>46753</v>
      </c>
      <c r="D231" s="186">
        <f>IF(B231="","",IF(variable,IF(OR(B231=1,B231&lt;$I$16*periods_per_year),start_rate,MIN($I$17,IF(MOD(B231-1,$I$19)=0,MAX($I$18,D230+$I$20),D230))),start_rate))</f>
        <v>5.6250000000000008E-2</v>
      </c>
      <c r="E231" s="187">
        <f t="shared" si="23"/>
        <v>407.13</v>
      </c>
      <c r="F231" s="187">
        <f>IF(B231="","",IF(B231=nper,J230+E231,MIN(J230+E231,IF(D231=D230,F230,IF($E$13="Acc Bi-Weekly",ROUND((-PMT(((1+D231/CP)^(CP/12))-1,(nper-B231+1)*12/26,J230))/2,2),IF($E$13="Acc Weekly",ROUND((-PMT(((1+D231/CP)^(CP/12))-1,(nper-B231+1)*12/52,J230))/4,2),ROUND(-PMT(((1+D231/CP)^(CP/periods_per_year))-1,nper-B231+1,J230),2)))))))</f>
        <v>687.05</v>
      </c>
      <c r="G231" s="187">
        <f t="shared" si="24"/>
        <v>0</v>
      </c>
      <c r="H231" s="188"/>
      <c r="I231" s="187">
        <f t="shared" si="25"/>
        <v>279.91999999999996</v>
      </c>
      <c r="J231" s="187">
        <f t="shared" si="26"/>
        <v>86573.650000000096</v>
      </c>
      <c r="K231" s="189" t="str">
        <f t="shared" si="27"/>
        <v/>
      </c>
      <c r="L231" s="187">
        <f t="shared" si="28"/>
        <v>101.7825</v>
      </c>
      <c r="M231" s="187">
        <f>IF(B231="","",SUM($L$63:L231))</f>
        <v>17168.725000000009</v>
      </c>
      <c r="N231" s="190">
        <f t="shared" si="29"/>
        <v>38426.35</v>
      </c>
      <c r="O231" s="191"/>
      <c r="P231" s="192">
        <f t="shared" si="30"/>
        <v>0</v>
      </c>
      <c r="Q231" s="193"/>
      <c r="S231" s="193"/>
      <c r="T231" s="193"/>
      <c r="U231" s="193"/>
      <c r="V231" s="67"/>
    </row>
    <row r="232" spans="2:22" x14ac:dyDescent="0.15">
      <c r="B232" s="194">
        <f t="shared" si="21"/>
        <v>170</v>
      </c>
      <c r="C232" s="185">
        <f t="shared" si="22"/>
        <v>46784</v>
      </c>
      <c r="D232" s="186">
        <f>IF(B232="","",IF(variable,IF(OR(B232=1,B232&lt;$I$16*periods_per_year),start_rate,MIN($I$17,IF(MOD(B232-1,$I$19)=0,MAX($I$18,D231+$I$20),D231))),start_rate))</f>
        <v>5.6250000000000008E-2</v>
      </c>
      <c r="E232" s="187">
        <f t="shared" si="23"/>
        <v>405.81</v>
      </c>
      <c r="F232" s="187">
        <f>IF(B232="","",IF(B232=nper,J231+E232,MIN(J231+E232,IF(D232=D231,F231,IF($E$13="Acc Bi-Weekly",ROUND((-PMT(((1+D232/CP)^(CP/12))-1,(nper-B232+1)*12/26,J231))/2,2),IF($E$13="Acc Weekly",ROUND((-PMT(((1+D232/CP)^(CP/12))-1,(nper-B232+1)*12/52,J231))/4,2),ROUND(-PMT(((1+D232/CP)^(CP/periods_per_year))-1,nper-B232+1,J231),2)))))))</f>
        <v>687.05</v>
      </c>
      <c r="G232" s="187">
        <f t="shared" si="24"/>
        <v>0</v>
      </c>
      <c r="H232" s="188"/>
      <c r="I232" s="187">
        <f t="shared" si="25"/>
        <v>281.23999999999995</v>
      </c>
      <c r="J232" s="187">
        <f t="shared" si="26"/>
        <v>86292.410000000091</v>
      </c>
      <c r="K232" s="189" t="str">
        <f t="shared" si="27"/>
        <v/>
      </c>
      <c r="L232" s="187">
        <f t="shared" si="28"/>
        <v>101.4525</v>
      </c>
      <c r="M232" s="187">
        <f>IF(B232="","",SUM($L$63:L232))</f>
        <v>17270.177500000009</v>
      </c>
      <c r="N232" s="190">
        <f t="shared" si="29"/>
        <v>38707.589999999997</v>
      </c>
      <c r="O232" s="191"/>
      <c r="P232" s="192">
        <f t="shared" si="30"/>
        <v>0</v>
      </c>
      <c r="Q232" s="193"/>
      <c r="S232" s="193"/>
      <c r="T232" s="193"/>
      <c r="U232" s="193"/>
      <c r="V232" s="67"/>
    </row>
    <row r="233" spans="2:22" x14ac:dyDescent="0.15">
      <c r="B233" s="194">
        <f t="shared" si="21"/>
        <v>171</v>
      </c>
      <c r="C233" s="185">
        <f t="shared" si="22"/>
        <v>46813</v>
      </c>
      <c r="D233" s="186">
        <f>IF(B233="","",IF(variable,IF(OR(B233=1,B233&lt;$I$16*periods_per_year),start_rate,MIN($I$17,IF(MOD(B233-1,$I$19)=0,MAX($I$18,D232+$I$20),D232))),start_rate))</f>
        <v>5.6250000000000008E-2</v>
      </c>
      <c r="E233" s="187">
        <f t="shared" si="23"/>
        <v>404.5</v>
      </c>
      <c r="F233" s="187">
        <f>IF(B233="","",IF(B233=nper,J232+E233,MIN(J232+E233,IF(D233=D232,F232,IF($E$13="Acc Bi-Weekly",ROUND((-PMT(((1+D233/CP)^(CP/12))-1,(nper-B233+1)*12/26,J232))/2,2),IF($E$13="Acc Weekly",ROUND((-PMT(((1+D233/CP)^(CP/12))-1,(nper-B233+1)*12/52,J232))/4,2),ROUND(-PMT(((1+D233/CP)^(CP/periods_per_year))-1,nper-B233+1,J232),2)))))))</f>
        <v>687.05</v>
      </c>
      <c r="G233" s="187">
        <f t="shared" si="24"/>
        <v>0</v>
      </c>
      <c r="H233" s="188"/>
      <c r="I233" s="187">
        <f t="shared" si="25"/>
        <v>282.54999999999995</v>
      </c>
      <c r="J233" s="187">
        <f t="shared" si="26"/>
        <v>86009.860000000088</v>
      </c>
      <c r="K233" s="189" t="str">
        <f t="shared" si="27"/>
        <v/>
      </c>
      <c r="L233" s="187">
        <f t="shared" si="28"/>
        <v>101.125</v>
      </c>
      <c r="M233" s="187">
        <f>IF(B233="","",SUM($L$63:L233))</f>
        <v>17371.302500000009</v>
      </c>
      <c r="N233" s="190">
        <f t="shared" si="29"/>
        <v>38990.14</v>
      </c>
      <c r="O233" s="191"/>
      <c r="P233" s="192">
        <f t="shared" si="30"/>
        <v>0</v>
      </c>
      <c r="Q233" s="193"/>
      <c r="S233" s="193"/>
      <c r="T233" s="193"/>
      <c r="U233" s="193"/>
      <c r="V233" s="67"/>
    </row>
    <row r="234" spans="2:22" x14ac:dyDescent="0.15">
      <c r="B234" s="194">
        <f t="shared" si="21"/>
        <v>172</v>
      </c>
      <c r="C234" s="185">
        <f t="shared" si="22"/>
        <v>46844</v>
      </c>
      <c r="D234" s="186">
        <f>IF(B234="","",IF(variable,IF(OR(B234=1,B234&lt;$I$16*periods_per_year),start_rate,MIN($I$17,IF(MOD(B234-1,$I$19)=0,MAX($I$18,D233+$I$20),D233))),start_rate))</f>
        <v>5.6250000000000008E-2</v>
      </c>
      <c r="E234" s="187">
        <f t="shared" si="23"/>
        <v>403.17</v>
      </c>
      <c r="F234" s="187">
        <f>IF(B234="","",IF(B234=nper,J233+E234,MIN(J233+E234,IF(D234=D233,F233,IF($E$13="Acc Bi-Weekly",ROUND((-PMT(((1+D234/CP)^(CP/12))-1,(nper-B234+1)*12/26,J233))/2,2),IF($E$13="Acc Weekly",ROUND((-PMT(((1+D234/CP)^(CP/12))-1,(nper-B234+1)*12/52,J233))/4,2),ROUND(-PMT(((1+D234/CP)^(CP/periods_per_year))-1,nper-B234+1,J233),2)))))))</f>
        <v>687.05</v>
      </c>
      <c r="G234" s="187">
        <f t="shared" si="24"/>
        <v>0</v>
      </c>
      <c r="H234" s="188"/>
      <c r="I234" s="187">
        <f t="shared" si="25"/>
        <v>283.87999999999994</v>
      </c>
      <c r="J234" s="187">
        <f t="shared" si="26"/>
        <v>85725.980000000083</v>
      </c>
      <c r="K234" s="189" t="str">
        <f t="shared" si="27"/>
        <v/>
      </c>
      <c r="L234" s="187">
        <f t="shared" si="28"/>
        <v>100.7925</v>
      </c>
      <c r="M234" s="187">
        <f>IF(B234="","",SUM($L$63:L234))</f>
        <v>17472.095000000008</v>
      </c>
      <c r="N234" s="190">
        <f t="shared" si="29"/>
        <v>39274.019999999997</v>
      </c>
      <c r="O234" s="191"/>
      <c r="P234" s="192">
        <f t="shared" si="30"/>
        <v>0</v>
      </c>
      <c r="Q234" s="193"/>
      <c r="S234" s="193"/>
      <c r="T234" s="193"/>
      <c r="U234" s="193"/>
      <c r="V234" s="67"/>
    </row>
    <row r="235" spans="2:22" x14ac:dyDescent="0.15">
      <c r="B235" s="194">
        <f t="shared" si="21"/>
        <v>173</v>
      </c>
      <c r="C235" s="185">
        <f t="shared" si="22"/>
        <v>46874</v>
      </c>
      <c r="D235" s="186">
        <f>IF(B235="","",IF(variable,IF(OR(B235=1,B235&lt;$I$16*periods_per_year),start_rate,MIN($I$17,IF(MOD(B235-1,$I$19)=0,MAX($I$18,D234+$I$20),D234))),start_rate))</f>
        <v>5.6250000000000008E-2</v>
      </c>
      <c r="E235" s="187">
        <f t="shared" si="23"/>
        <v>401.84</v>
      </c>
      <c r="F235" s="187">
        <f>IF(B235="","",IF(B235=nper,J234+E235,MIN(J234+E235,IF(D235=D234,F234,IF($E$13="Acc Bi-Weekly",ROUND((-PMT(((1+D235/CP)^(CP/12))-1,(nper-B235+1)*12/26,J234))/2,2),IF($E$13="Acc Weekly",ROUND((-PMT(((1+D235/CP)^(CP/12))-1,(nper-B235+1)*12/52,J234))/4,2),ROUND(-PMT(((1+D235/CP)^(CP/periods_per_year))-1,nper-B235+1,J234),2)))))))</f>
        <v>687.05</v>
      </c>
      <c r="G235" s="187">
        <f t="shared" si="24"/>
        <v>0</v>
      </c>
      <c r="H235" s="188"/>
      <c r="I235" s="187">
        <f t="shared" si="25"/>
        <v>285.20999999999998</v>
      </c>
      <c r="J235" s="187">
        <f t="shared" si="26"/>
        <v>85440.770000000077</v>
      </c>
      <c r="K235" s="189" t="str">
        <f t="shared" si="27"/>
        <v/>
      </c>
      <c r="L235" s="187">
        <f t="shared" si="28"/>
        <v>100.46</v>
      </c>
      <c r="M235" s="187">
        <f>IF(B235="","",SUM($L$63:L235))</f>
        <v>17572.555000000008</v>
      </c>
      <c r="N235" s="190">
        <f t="shared" si="29"/>
        <v>39559.229999999996</v>
      </c>
      <c r="O235" s="191"/>
      <c r="P235" s="192">
        <f t="shared" si="30"/>
        <v>0</v>
      </c>
      <c r="Q235" s="193"/>
      <c r="S235" s="193"/>
      <c r="T235" s="193"/>
      <c r="U235" s="193"/>
      <c r="V235" s="67"/>
    </row>
    <row r="236" spans="2:22" x14ac:dyDescent="0.15">
      <c r="B236" s="194">
        <f t="shared" si="21"/>
        <v>174</v>
      </c>
      <c r="C236" s="185">
        <f t="shared" si="22"/>
        <v>46905</v>
      </c>
      <c r="D236" s="186">
        <f>IF(B236="","",IF(variable,IF(OR(B236=1,B236&lt;$I$16*periods_per_year),start_rate,MIN($I$17,IF(MOD(B236-1,$I$19)=0,MAX($I$18,D235+$I$20),D235))),start_rate))</f>
        <v>5.6250000000000008E-2</v>
      </c>
      <c r="E236" s="187">
        <f t="shared" si="23"/>
        <v>400.5</v>
      </c>
      <c r="F236" s="187">
        <f>IF(B236="","",IF(B236=nper,J235+E236,MIN(J235+E236,IF(D236=D235,F235,IF($E$13="Acc Bi-Weekly",ROUND((-PMT(((1+D236/CP)^(CP/12))-1,(nper-B236+1)*12/26,J235))/2,2),IF($E$13="Acc Weekly",ROUND((-PMT(((1+D236/CP)^(CP/12))-1,(nper-B236+1)*12/52,J235))/4,2),ROUND(-PMT(((1+D236/CP)^(CP/periods_per_year))-1,nper-B236+1,J235),2)))))))</f>
        <v>687.05</v>
      </c>
      <c r="G236" s="187">
        <f t="shared" si="24"/>
        <v>0</v>
      </c>
      <c r="H236" s="188"/>
      <c r="I236" s="187">
        <f t="shared" si="25"/>
        <v>286.54999999999995</v>
      </c>
      <c r="J236" s="187">
        <f t="shared" si="26"/>
        <v>85154.220000000074</v>
      </c>
      <c r="K236" s="189" t="str">
        <f t="shared" si="27"/>
        <v/>
      </c>
      <c r="L236" s="187">
        <f t="shared" si="28"/>
        <v>100.125</v>
      </c>
      <c r="M236" s="187">
        <f>IF(B236="","",SUM($L$63:L236))</f>
        <v>17672.680000000008</v>
      </c>
      <c r="N236" s="190">
        <f t="shared" si="29"/>
        <v>39845.78</v>
      </c>
      <c r="O236" s="191"/>
      <c r="P236" s="192">
        <f t="shared" si="30"/>
        <v>0</v>
      </c>
      <c r="Q236" s="193"/>
      <c r="S236" s="193"/>
      <c r="T236" s="193"/>
      <c r="U236" s="193"/>
      <c r="V236" s="67"/>
    </row>
    <row r="237" spans="2:22" x14ac:dyDescent="0.15">
      <c r="B237" s="194">
        <f t="shared" si="21"/>
        <v>175</v>
      </c>
      <c r="C237" s="185">
        <f t="shared" si="22"/>
        <v>46935</v>
      </c>
      <c r="D237" s="186">
        <f>IF(B237="","",IF(variable,IF(OR(B237=1,B237&lt;$I$16*periods_per_year),start_rate,MIN($I$17,IF(MOD(B237-1,$I$19)=0,MAX($I$18,D236+$I$20),D236))),start_rate))</f>
        <v>5.6250000000000008E-2</v>
      </c>
      <c r="E237" s="187">
        <f t="shared" si="23"/>
        <v>399.16</v>
      </c>
      <c r="F237" s="187">
        <f>IF(B237="","",IF(B237=nper,J236+E237,MIN(J236+E237,IF(D237=D236,F236,IF($E$13="Acc Bi-Weekly",ROUND((-PMT(((1+D237/CP)^(CP/12))-1,(nper-B237+1)*12/26,J236))/2,2),IF($E$13="Acc Weekly",ROUND((-PMT(((1+D237/CP)^(CP/12))-1,(nper-B237+1)*12/52,J236))/4,2),ROUND(-PMT(((1+D237/CP)^(CP/periods_per_year))-1,nper-B237+1,J236),2)))))))</f>
        <v>687.05</v>
      </c>
      <c r="G237" s="187">
        <f t="shared" si="24"/>
        <v>0</v>
      </c>
      <c r="H237" s="188"/>
      <c r="I237" s="187">
        <f t="shared" si="25"/>
        <v>287.88999999999993</v>
      </c>
      <c r="J237" s="187">
        <f t="shared" si="26"/>
        <v>84866.330000000075</v>
      </c>
      <c r="K237" s="189" t="str">
        <f t="shared" si="27"/>
        <v/>
      </c>
      <c r="L237" s="187">
        <f t="shared" si="28"/>
        <v>99.79</v>
      </c>
      <c r="M237" s="187">
        <f>IF(B237="","",SUM($L$63:L237))</f>
        <v>17772.470000000008</v>
      </c>
      <c r="N237" s="190">
        <f t="shared" si="29"/>
        <v>40133.67</v>
      </c>
      <c r="O237" s="191"/>
      <c r="P237" s="192">
        <f t="shared" si="30"/>
        <v>0</v>
      </c>
      <c r="Q237" s="193"/>
      <c r="S237" s="193"/>
      <c r="T237" s="193"/>
      <c r="U237" s="193"/>
      <c r="V237" s="67"/>
    </row>
    <row r="238" spans="2:22" x14ac:dyDescent="0.15">
      <c r="B238" s="194">
        <f t="shared" si="21"/>
        <v>176</v>
      </c>
      <c r="C238" s="185">
        <f t="shared" si="22"/>
        <v>46966</v>
      </c>
      <c r="D238" s="186">
        <f>IF(B238="","",IF(variable,IF(OR(B238=1,B238&lt;$I$16*periods_per_year),start_rate,MIN($I$17,IF(MOD(B238-1,$I$19)=0,MAX($I$18,D237+$I$20),D237))),start_rate))</f>
        <v>5.6250000000000008E-2</v>
      </c>
      <c r="E238" s="187">
        <f t="shared" si="23"/>
        <v>397.81</v>
      </c>
      <c r="F238" s="187">
        <f>IF(B238="","",IF(B238=nper,J237+E238,MIN(J237+E238,IF(D238=D237,F237,IF($E$13="Acc Bi-Weekly",ROUND((-PMT(((1+D238/CP)^(CP/12))-1,(nper-B238+1)*12/26,J237))/2,2),IF($E$13="Acc Weekly",ROUND((-PMT(((1+D238/CP)^(CP/12))-1,(nper-B238+1)*12/52,J237))/4,2),ROUND(-PMT(((1+D238/CP)^(CP/periods_per_year))-1,nper-B238+1,J237),2)))))))</f>
        <v>687.05</v>
      </c>
      <c r="G238" s="187">
        <f t="shared" si="24"/>
        <v>0</v>
      </c>
      <c r="H238" s="188"/>
      <c r="I238" s="187">
        <f t="shared" si="25"/>
        <v>289.23999999999995</v>
      </c>
      <c r="J238" s="187">
        <f t="shared" si="26"/>
        <v>84577.090000000069</v>
      </c>
      <c r="K238" s="189" t="str">
        <f t="shared" si="27"/>
        <v/>
      </c>
      <c r="L238" s="187">
        <f t="shared" si="28"/>
        <v>99.452500000000001</v>
      </c>
      <c r="M238" s="187">
        <f>IF(B238="","",SUM($L$63:L238))</f>
        <v>17871.922500000008</v>
      </c>
      <c r="N238" s="190">
        <f t="shared" si="29"/>
        <v>40422.909999999996</v>
      </c>
      <c r="O238" s="191"/>
      <c r="P238" s="192">
        <f t="shared" si="30"/>
        <v>0</v>
      </c>
      <c r="Q238" s="193"/>
      <c r="S238" s="193"/>
      <c r="T238" s="193"/>
      <c r="U238" s="193"/>
      <c r="V238" s="67"/>
    </row>
    <row r="239" spans="2:22" x14ac:dyDescent="0.15">
      <c r="B239" s="194">
        <f t="shared" si="21"/>
        <v>177</v>
      </c>
      <c r="C239" s="185">
        <f t="shared" si="22"/>
        <v>46997</v>
      </c>
      <c r="D239" s="186">
        <f>IF(B239="","",IF(variable,IF(OR(B239=1,B239&lt;$I$16*periods_per_year),start_rate,MIN($I$17,IF(MOD(B239-1,$I$19)=0,MAX($I$18,D238+$I$20),D238))),start_rate))</f>
        <v>5.6250000000000008E-2</v>
      </c>
      <c r="E239" s="187">
        <f t="shared" si="23"/>
        <v>396.46</v>
      </c>
      <c r="F239" s="187">
        <f>IF(B239="","",IF(B239=nper,J238+E239,MIN(J238+E239,IF(D239=D238,F238,IF($E$13="Acc Bi-Weekly",ROUND((-PMT(((1+D239/CP)^(CP/12))-1,(nper-B239+1)*12/26,J238))/2,2),IF($E$13="Acc Weekly",ROUND((-PMT(((1+D239/CP)^(CP/12))-1,(nper-B239+1)*12/52,J238))/4,2),ROUND(-PMT(((1+D239/CP)^(CP/periods_per_year))-1,nper-B239+1,J238),2)))))))</f>
        <v>687.05</v>
      </c>
      <c r="G239" s="187">
        <f t="shared" si="24"/>
        <v>0</v>
      </c>
      <c r="H239" s="188"/>
      <c r="I239" s="187">
        <f t="shared" si="25"/>
        <v>290.58999999999997</v>
      </c>
      <c r="J239" s="187">
        <f t="shared" si="26"/>
        <v>84286.500000000073</v>
      </c>
      <c r="K239" s="189" t="str">
        <f t="shared" si="27"/>
        <v/>
      </c>
      <c r="L239" s="187">
        <f t="shared" si="28"/>
        <v>99.114999999999995</v>
      </c>
      <c r="M239" s="187">
        <f>IF(B239="","",SUM($L$63:L239))</f>
        <v>17971.037500000009</v>
      </c>
      <c r="N239" s="190">
        <f t="shared" si="29"/>
        <v>40713.499999999993</v>
      </c>
      <c r="O239" s="191"/>
      <c r="P239" s="192">
        <f t="shared" si="30"/>
        <v>0</v>
      </c>
      <c r="Q239" s="193"/>
      <c r="S239" s="193"/>
      <c r="T239" s="193"/>
      <c r="U239" s="193"/>
      <c r="V239" s="67"/>
    </row>
    <row r="240" spans="2:22" x14ac:dyDescent="0.15">
      <c r="B240" s="194">
        <f t="shared" si="21"/>
        <v>178</v>
      </c>
      <c r="C240" s="185">
        <f t="shared" si="22"/>
        <v>47027</v>
      </c>
      <c r="D240" s="186">
        <f>IF(B240="","",IF(variable,IF(OR(B240=1,B240&lt;$I$16*periods_per_year),start_rate,MIN($I$17,IF(MOD(B240-1,$I$19)=0,MAX($I$18,D239+$I$20),D239))),start_rate))</f>
        <v>5.6250000000000008E-2</v>
      </c>
      <c r="E240" s="187">
        <f t="shared" si="23"/>
        <v>395.09</v>
      </c>
      <c r="F240" s="187">
        <f>IF(B240="","",IF(B240=nper,J239+E240,MIN(J239+E240,IF(D240=D239,F239,IF($E$13="Acc Bi-Weekly",ROUND((-PMT(((1+D240/CP)^(CP/12))-1,(nper-B240+1)*12/26,J239))/2,2),IF($E$13="Acc Weekly",ROUND((-PMT(((1+D240/CP)^(CP/12))-1,(nper-B240+1)*12/52,J239))/4,2),ROUND(-PMT(((1+D240/CP)^(CP/periods_per_year))-1,nper-B240+1,J239),2)))))))</f>
        <v>687.05</v>
      </c>
      <c r="G240" s="187">
        <f t="shared" si="24"/>
        <v>0</v>
      </c>
      <c r="H240" s="188"/>
      <c r="I240" s="187">
        <f t="shared" si="25"/>
        <v>291.95999999999998</v>
      </c>
      <c r="J240" s="187">
        <f t="shared" si="26"/>
        <v>83994.540000000066</v>
      </c>
      <c r="K240" s="189" t="str">
        <f t="shared" si="27"/>
        <v/>
      </c>
      <c r="L240" s="187">
        <f t="shared" si="28"/>
        <v>98.772499999999994</v>
      </c>
      <c r="M240" s="187">
        <f>IF(B240="","",SUM($L$63:L240))</f>
        <v>18069.810000000009</v>
      </c>
      <c r="N240" s="190">
        <f t="shared" si="29"/>
        <v>41005.459999999992</v>
      </c>
      <c r="O240" s="191"/>
      <c r="P240" s="192">
        <f t="shared" si="30"/>
        <v>0</v>
      </c>
      <c r="Q240" s="193"/>
      <c r="S240" s="193"/>
      <c r="T240" s="193"/>
      <c r="U240" s="193"/>
      <c r="V240" s="67"/>
    </row>
    <row r="241" spans="2:22" x14ac:dyDescent="0.15">
      <c r="B241" s="194">
        <f t="shared" si="21"/>
        <v>179</v>
      </c>
      <c r="C241" s="185">
        <f t="shared" si="22"/>
        <v>47058</v>
      </c>
      <c r="D241" s="186">
        <f>IF(B241="","",IF(variable,IF(OR(B241=1,B241&lt;$I$16*periods_per_year),start_rate,MIN($I$17,IF(MOD(B241-1,$I$19)=0,MAX($I$18,D240+$I$20),D240))),start_rate))</f>
        <v>5.6250000000000008E-2</v>
      </c>
      <c r="E241" s="187">
        <f t="shared" si="23"/>
        <v>393.72</v>
      </c>
      <c r="F241" s="187">
        <f>IF(B241="","",IF(B241=nper,J240+E241,MIN(J240+E241,IF(D241=D240,F240,IF($E$13="Acc Bi-Weekly",ROUND((-PMT(((1+D241/CP)^(CP/12))-1,(nper-B241+1)*12/26,J240))/2,2),IF($E$13="Acc Weekly",ROUND((-PMT(((1+D241/CP)^(CP/12))-1,(nper-B241+1)*12/52,J240))/4,2),ROUND(-PMT(((1+D241/CP)^(CP/periods_per_year))-1,nper-B241+1,J240),2)))))))</f>
        <v>687.05</v>
      </c>
      <c r="G241" s="187">
        <f t="shared" si="24"/>
        <v>0</v>
      </c>
      <c r="H241" s="188"/>
      <c r="I241" s="187">
        <f t="shared" si="25"/>
        <v>293.32999999999993</v>
      </c>
      <c r="J241" s="187">
        <f t="shared" si="26"/>
        <v>83701.210000000065</v>
      </c>
      <c r="K241" s="189" t="str">
        <f t="shared" si="27"/>
        <v/>
      </c>
      <c r="L241" s="187">
        <f t="shared" si="28"/>
        <v>98.43</v>
      </c>
      <c r="M241" s="187">
        <f>IF(B241="","",SUM($L$63:L241))</f>
        <v>18168.240000000009</v>
      </c>
      <c r="N241" s="190">
        <f t="shared" si="29"/>
        <v>41298.789999999994</v>
      </c>
      <c r="O241" s="191"/>
      <c r="P241" s="192">
        <f t="shared" si="30"/>
        <v>0</v>
      </c>
      <c r="Q241" s="193"/>
      <c r="S241" s="193"/>
      <c r="T241" s="193"/>
      <c r="U241" s="193"/>
      <c r="V241" s="67"/>
    </row>
    <row r="242" spans="2:22" x14ac:dyDescent="0.15">
      <c r="B242" s="194">
        <f t="shared" si="21"/>
        <v>180</v>
      </c>
      <c r="C242" s="185">
        <f t="shared" si="22"/>
        <v>47088</v>
      </c>
      <c r="D242" s="186">
        <f>IF(B242="","",IF(variable,IF(OR(B242=1,B242&lt;$I$16*periods_per_year),start_rate,MIN($I$17,IF(MOD(B242-1,$I$19)=0,MAX($I$18,D241+$I$20),D241))),start_rate))</f>
        <v>5.6250000000000008E-2</v>
      </c>
      <c r="E242" s="187">
        <f t="shared" si="23"/>
        <v>392.35</v>
      </c>
      <c r="F242" s="187">
        <f>IF(B242="","",IF(B242=nper,J241+E242,MIN(J241+E242,IF(D242=D241,F241,IF($E$13="Acc Bi-Weekly",ROUND((-PMT(((1+D242/CP)^(CP/12))-1,(nper-B242+1)*12/26,J241))/2,2),IF($E$13="Acc Weekly",ROUND((-PMT(((1+D242/CP)^(CP/12))-1,(nper-B242+1)*12/52,J241))/4,2),ROUND(-PMT(((1+D242/CP)^(CP/periods_per_year))-1,nper-B242+1,J241),2)))))))</f>
        <v>687.05</v>
      </c>
      <c r="G242" s="187">
        <f t="shared" si="24"/>
        <v>0</v>
      </c>
      <c r="H242" s="188"/>
      <c r="I242" s="187">
        <f t="shared" si="25"/>
        <v>294.69999999999993</v>
      </c>
      <c r="J242" s="187">
        <f t="shared" si="26"/>
        <v>83406.510000000068</v>
      </c>
      <c r="K242" s="189">
        <f t="shared" si="27"/>
        <v>15</v>
      </c>
      <c r="L242" s="187">
        <f t="shared" si="28"/>
        <v>98.087500000000006</v>
      </c>
      <c r="M242" s="187">
        <f>IF(B242="","",SUM($L$63:L242))</f>
        <v>18266.32750000001</v>
      </c>
      <c r="N242" s="190">
        <f t="shared" si="29"/>
        <v>41593.489999999991</v>
      </c>
      <c r="O242" s="191"/>
      <c r="P242" s="192">
        <f t="shared" si="30"/>
        <v>65730.154026905162</v>
      </c>
      <c r="Q242" s="193"/>
      <c r="S242" s="193"/>
      <c r="T242" s="193"/>
      <c r="U242" s="193"/>
      <c r="V242" s="67"/>
    </row>
    <row r="243" spans="2:22" x14ac:dyDescent="0.15">
      <c r="B243" s="194">
        <f t="shared" si="21"/>
        <v>181</v>
      </c>
      <c r="C243" s="185">
        <f t="shared" si="22"/>
        <v>47119</v>
      </c>
      <c r="D243" s="186">
        <f>IF(B243="","",IF(variable,IF(OR(B243=1,B243&lt;$I$16*periods_per_year),start_rate,MIN($I$17,IF(MOD(B243-1,$I$19)=0,MAX($I$18,D242+$I$20),D242))),start_rate))</f>
        <v>5.8750000000000011E-2</v>
      </c>
      <c r="E243" s="187">
        <f t="shared" si="23"/>
        <v>408.34</v>
      </c>
      <c r="F243" s="187">
        <f>IF(B243="","",IF(B243=nper,J242+E243,MIN(J242+E243,IF(D243=D242,F242,IF($E$13="Acc Bi-Weekly",ROUND((-PMT(((1+D243/CP)^(CP/12))-1,(nper-B243+1)*12/26,J242))/2,2),IF($E$13="Acc Weekly",ROUND((-PMT(((1+D243/CP)^(CP/12))-1,(nper-B243+1)*12/52,J242))/4,2),ROUND(-PMT(((1+D243/CP)^(CP/periods_per_year))-1,nper-B243+1,J242),2)))))))</f>
        <v>698.21</v>
      </c>
      <c r="G243" s="187">
        <f t="shared" si="24"/>
        <v>0</v>
      </c>
      <c r="H243" s="188"/>
      <c r="I243" s="187">
        <f t="shared" si="25"/>
        <v>289.87000000000006</v>
      </c>
      <c r="J243" s="187">
        <f t="shared" si="26"/>
        <v>83116.640000000072</v>
      </c>
      <c r="K243" s="189" t="str">
        <f t="shared" si="27"/>
        <v/>
      </c>
      <c r="L243" s="187">
        <f t="shared" si="28"/>
        <v>102.08499999999999</v>
      </c>
      <c r="M243" s="187">
        <f>IF(B243="","",SUM($L$63:L243))</f>
        <v>18368.412500000009</v>
      </c>
      <c r="N243" s="190">
        <f t="shared" si="29"/>
        <v>41883.359999999993</v>
      </c>
      <c r="O243" s="191"/>
      <c r="P243" s="192">
        <f t="shared" si="30"/>
        <v>0</v>
      </c>
      <c r="Q243" s="193"/>
      <c r="S243" s="193"/>
      <c r="T243" s="193"/>
      <c r="U243" s="193"/>
      <c r="V243" s="67"/>
    </row>
    <row r="244" spans="2:22" x14ac:dyDescent="0.15">
      <c r="B244" s="194">
        <f t="shared" si="21"/>
        <v>182</v>
      </c>
      <c r="C244" s="185">
        <f t="shared" si="22"/>
        <v>47150</v>
      </c>
      <c r="D244" s="186">
        <f>IF(B244="","",IF(variable,IF(OR(B244=1,B244&lt;$I$16*periods_per_year),start_rate,MIN($I$17,IF(MOD(B244-1,$I$19)=0,MAX($I$18,D243+$I$20),D243))),start_rate))</f>
        <v>5.8750000000000011E-2</v>
      </c>
      <c r="E244" s="187">
        <f t="shared" si="23"/>
        <v>406.93</v>
      </c>
      <c r="F244" s="187">
        <f>IF(B244="","",IF(B244=nper,J243+E244,MIN(J243+E244,IF(D244=D243,F243,IF($E$13="Acc Bi-Weekly",ROUND((-PMT(((1+D244/CP)^(CP/12))-1,(nper-B244+1)*12/26,J243))/2,2),IF($E$13="Acc Weekly",ROUND((-PMT(((1+D244/CP)^(CP/12))-1,(nper-B244+1)*12/52,J243))/4,2),ROUND(-PMT(((1+D244/CP)^(CP/periods_per_year))-1,nper-B244+1,J243),2)))))))</f>
        <v>698.21</v>
      </c>
      <c r="G244" s="187">
        <f t="shared" si="24"/>
        <v>0</v>
      </c>
      <c r="H244" s="188"/>
      <c r="I244" s="187">
        <f t="shared" si="25"/>
        <v>291.28000000000003</v>
      </c>
      <c r="J244" s="187">
        <f t="shared" si="26"/>
        <v>82825.360000000073</v>
      </c>
      <c r="K244" s="189" t="str">
        <f t="shared" si="27"/>
        <v/>
      </c>
      <c r="L244" s="187">
        <f t="shared" si="28"/>
        <v>101.7325</v>
      </c>
      <c r="M244" s="187">
        <f>IF(B244="","",SUM($L$63:L244))</f>
        <v>18470.145000000008</v>
      </c>
      <c r="N244" s="190">
        <f t="shared" si="29"/>
        <v>42174.639999999992</v>
      </c>
      <c r="O244" s="191"/>
      <c r="P244" s="192">
        <f t="shared" si="30"/>
        <v>0</v>
      </c>
      <c r="Q244" s="193"/>
      <c r="S244" s="193"/>
      <c r="T244" s="193"/>
      <c r="U244" s="193"/>
      <c r="V244" s="67"/>
    </row>
    <row r="245" spans="2:22" x14ac:dyDescent="0.15">
      <c r="B245" s="194">
        <f t="shared" si="21"/>
        <v>183</v>
      </c>
      <c r="C245" s="185">
        <f t="shared" si="22"/>
        <v>47178</v>
      </c>
      <c r="D245" s="186">
        <f>IF(B245="","",IF(variable,IF(OR(B245=1,B245&lt;$I$16*periods_per_year),start_rate,MIN($I$17,IF(MOD(B245-1,$I$19)=0,MAX($I$18,D244+$I$20),D244))),start_rate))</f>
        <v>5.8750000000000011E-2</v>
      </c>
      <c r="E245" s="187">
        <f t="shared" si="23"/>
        <v>405.5</v>
      </c>
      <c r="F245" s="187">
        <f>IF(B245="","",IF(B245=nper,J244+E245,MIN(J244+E245,IF(D245=D244,F244,IF($E$13="Acc Bi-Weekly",ROUND((-PMT(((1+D245/CP)^(CP/12))-1,(nper-B245+1)*12/26,J244))/2,2),IF($E$13="Acc Weekly",ROUND((-PMT(((1+D245/CP)^(CP/12))-1,(nper-B245+1)*12/52,J244))/4,2),ROUND(-PMT(((1+D245/CP)^(CP/periods_per_year))-1,nper-B245+1,J244),2)))))))</f>
        <v>698.21</v>
      </c>
      <c r="G245" s="187">
        <f t="shared" si="24"/>
        <v>0</v>
      </c>
      <c r="H245" s="188"/>
      <c r="I245" s="187">
        <f t="shared" si="25"/>
        <v>292.71000000000004</v>
      </c>
      <c r="J245" s="187">
        <f t="shared" si="26"/>
        <v>82532.650000000067</v>
      </c>
      <c r="K245" s="189" t="str">
        <f t="shared" si="27"/>
        <v/>
      </c>
      <c r="L245" s="187">
        <f t="shared" si="28"/>
        <v>101.375</v>
      </c>
      <c r="M245" s="187">
        <f>IF(B245="","",SUM($L$63:L245))</f>
        <v>18571.520000000008</v>
      </c>
      <c r="N245" s="190">
        <f t="shared" si="29"/>
        <v>42467.349999999991</v>
      </c>
      <c r="O245" s="191"/>
      <c r="P245" s="192">
        <f t="shared" si="30"/>
        <v>0</v>
      </c>
      <c r="Q245" s="193"/>
      <c r="S245" s="193"/>
      <c r="T245" s="193"/>
      <c r="U245" s="193"/>
      <c r="V245" s="67"/>
    </row>
    <row r="246" spans="2:22" x14ac:dyDescent="0.15">
      <c r="B246" s="194">
        <f t="shared" si="21"/>
        <v>184</v>
      </c>
      <c r="C246" s="185">
        <f t="shared" si="22"/>
        <v>47209</v>
      </c>
      <c r="D246" s="186">
        <f>IF(B246="","",IF(variable,IF(OR(B246=1,B246&lt;$I$16*periods_per_year),start_rate,MIN($I$17,IF(MOD(B246-1,$I$19)=0,MAX($I$18,D245+$I$20),D245))),start_rate))</f>
        <v>5.8750000000000011E-2</v>
      </c>
      <c r="E246" s="187">
        <f t="shared" si="23"/>
        <v>404.07</v>
      </c>
      <c r="F246" s="187">
        <f>IF(B246="","",IF(B246=nper,J245+E246,MIN(J245+E246,IF(D246=D245,F245,IF($E$13="Acc Bi-Weekly",ROUND((-PMT(((1+D246/CP)^(CP/12))-1,(nper-B246+1)*12/26,J245))/2,2),IF($E$13="Acc Weekly",ROUND((-PMT(((1+D246/CP)^(CP/12))-1,(nper-B246+1)*12/52,J245))/4,2),ROUND(-PMT(((1+D246/CP)^(CP/periods_per_year))-1,nper-B246+1,J245),2)))))))</f>
        <v>698.21</v>
      </c>
      <c r="G246" s="187">
        <f t="shared" si="24"/>
        <v>0</v>
      </c>
      <c r="H246" s="188"/>
      <c r="I246" s="187">
        <f t="shared" si="25"/>
        <v>294.14000000000004</v>
      </c>
      <c r="J246" s="187">
        <f t="shared" si="26"/>
        <v>82238.510000000068</v>
      </c>
      <c r="K246" s="189" t="str">
        <f t="shared" si="27"/>
        <v/>
      </c>
      <c r="L246" s="187">
        <f t="shared" si="28"/>
        <v>101.0175</v>
      </c>
      <c r="M246" s="187">
        <f>IF(B246="","",SUM($L$63:L246))</f>
        <v>18672.537500000009</v>
      </c>
      <c r="N246" s="190">
        <f t="shared" si="29"/>
        <v>42761.489999999991</v>
      </c>
      <c r="O246" s="191"/>
      <c r="P246" s="192">
        <f t="shared" si="30"/>
        <v>0</v>
      </c>
      <c r="Q246" s="193"/>
      <c r="S246" s="193"/>
      <c r="T246" s="193"/>
      <c r="U246" s="193"/>
      <c r="V246" s="67"/>
    </row>
    <row r="247" spans="2:22" x14ac:dyDescent="0.15">
      <c r="B247" s="194">
        <f t="shared" si="21"/>
        <v>185</v>
      </c>
      <c r="C247" s="185">
        <f t="shared" si="22"/>
        <v>47239</v>
      </c>
      <c r="D247" s="186">
        <f>IF(B247="","",IF(variable,IF(OR(B247=1,B247&lt;$I$16*periods_per_year),start_rate,MIN($I$17,IF(MOD(B247-1,$I$19)=0,MAX($I$18,D246+$I$20),D246))),start_rate))</f>
        <v>5.8750000000000011E-2</v>
      </c>
      <c r="E247" s="187">
        <f t="shared" si="23"/>
        <v>402.63</v>
      </c>
      <c r="F247" s="187">
        <f>IF(B247="","",IF(B247=nper,J246+E247,MIN(J246+E247,IF(D247=D246,F246,IF($E$13="Acc Bi-Weekly",ROUND((-PMT(((1+D247/CP)^(CP/12))-1,(nper-B247+1)*12/26,J246))/2,2),IF($E$13="Acc Weekly",ROUND((-PMT(((1+D247/CP)^(CP/12))-1,(nper-B247+1)*12/52,J246))/4,2),ROUND(-PMT(((1+D247/CP)^(CP/periods_per_year))-1,nper-B247+1,J246),2)))))))</f>
        <v>698.21</v>
      </c>
      <c r="G247" s="187">
        <f t="shared" si="24"/>
        <v>0</v>
      </c>
      <c r="H247" s="188"/>
      <c r="I247" s="187">
        <f t="shared" si="25"/>
        <v>295.58000000000004</v>
      </c>
      <c r="J247" s="187">
        <f t="shared" si="26"/>
        <v>81942.930000000066</v>
      </c>
      <c r="K247" s="189" t="str">
        <f t="shared" si="27"/>
        <v/>
      </c>
      <c r="L247" s="187">
        <f t="shared" si="28"/>
        <v>100.6575</v>
      </c>
      <c r="M247" s="187">
        <f>IF(B247="","",SUM($L$63:L247))</f>
        <v>18773.195000000011</v>
      </c>
      <c r="N247" s="190">
        <f t="shared" si="29"/>
        <v>43057.069999999992</v>
      </c>
      <c r="O247" s="191"/>
      <c r="P247" s="192">
        <f t="shared" si="30"/>
        <v>0</v>
      </c>
      <c r="Q247" s="193"/>
      <c r="S247" s="193"/>
      <c r="T247" s="193"/>
      <c r="U247" s="193"/>
      <c r="V247" s="67"/>
    </row>
    <row r="248" spans="2:22" x14ac:dyDescent="0.15">
      <c r="B248" s="194">
        <f t="shared" si="21"/>
        <v>186</v>
      </c>
      <c r="C248" s="185">
        <f t="shared" si="22"/>
        <v>47270</v>
      </c>
      <c r="D248" s="186">
        <f>IF(B248="","",IF(variable,IF(OR(B248=1,B248&lt;$I$16*periods_per_year),start_rate,MIN($I$17,IF(MOD(B248-1,$I$19)=0,MAX($I$18,D247+$I$20),D247))),start_rate))</f>
        <v>5.8750000000000011E-2</v>
      </c>
      <c r="E248" s="187">
        <f t="shared" si="23"/>
        <v>401.18</v>
      </c>
      <c r="F248" s="187">
        <f>IF(B248="","",IF(B248=nper,J247+E248,MIN(J247+E248,IF(D248=D247,F247,IF($E$13="Acc Bi-Weekly",ROUND((-PMT(((1+D248/CP)^(CP/12))-1,(nper-B248+1)*12/26,J247))/2,2),IF($E$13="Acc Weekly",ROUND((-PMT(((1+D248/CP)^(CP/12))-1,(nper-B248+1)*12/52,J247))/4,2),ROUND(-PMT(((1+D248/CP)^(CP/periods_per_year))-1,nper-B248+1,J247),2)))))))</f>
        <v>698.21</v>
      </c>
      <c r="G248" s="187">
        <f t="shared" si="24"/>
        <v>0</v>
      </c>
      <c r="H248" s="188"/>
      <c r="I248" s="187">
        <f t="shared" si="25"/>
        <v>297.03000000000003</v>
      </c>
      <c r="J248" s="187">
        <f t="shared" si="26"/>
        <v>81645.900000000067</v>
      </c>
      <c r="K248" s="189" t="str">
        <f t="shared" si="27"/>
        <v/>
      </c>
      <c r="L248" s="187">
        <f t="shared" si="28"/>
        <v>100.295</v>
      </c>
      <c r="M248" s="187">
        <f>IF(B248="","",SUM($L$63:L248))</f>
        <v>18873.490000000009</v>
      </c>
      <c r="N248" s="190">
        <f t="shared" si="29"/>
        <v>43354.099999999991</v>
      </c>
      <c r="O248" s="191"/>
      <c r="P248" s="192">
        <f t="shared" si="30"/>
        <v>0</v>
      </c>
      <c r="Q248" s="193"/>
      <c r="S248" s="193"/>
      <c r="T248" s="193"/>
      <c r="U248" s="193"/>
      <c r="V248" s="67"/>
    </row>
    <row r="249" spans="2:22" x14ac:dyDescent="0.15">
      <c r="B249" s="194">
        <f t="shared" si="21"/>
        <v>187</v>
      </c>
      <c r="C249" s="185">
        <f t="shared" si="22"/>
        <v>47300</v>
      </c>
      <c r="D249" s="186">
        <f>IF(B249="","",IF(variable,IF(OR(B249=1,B249&lt;$I$16*periods_per_year),start_rate,MIN($I$17,IF(MOD(B249-1,$I$19)=0,MAX($I$18,D248+$I$20),D248))),start_rate))</f>
        <v>5.8750000000000011E-2</v>
      </c>
      <c r="E249" s="187">
        <f t="shared" si="23"/>
        <v>399.72</v>
      </c>
      <c r="F249" s="187">
        <f>IF(B249="","",IF(B249=nper,J248+E249,MIN(J248+E249,IF(D249=D248,F248,IF($E$13="Acc Bi-Weekly",ROUND((-PMT(((1+D249/CP)^(CP/12))-1,(nper-B249+1)*12/26,J248))/2,2),IF($E$13="Acc Weekly",ROUND((-PMT(((1+D249/CP)^(CP/12))-1,(nper-B249+1)*12/52,J248))/4,2),ROUND(-PMT(((1+D249/CP)^(CP/periods_per_year))-1,nper-B249+1,J248),2)))))))</f>
        <v>698.21</v>
      </c>
      <c r="G249" s="187">
        <f t="shared" si="24"/>
        <v>0</v>
      </c>
      <c r="H249" s="188"/>
      <c r="I249" s="187">
        <f t="shared" si="25"/>
        <v>298.49</v>
      </c>
      <c r="J249" s="187">
        <f t="shared" si="26"/>
        <v>81347.410000000062</v>
      </c>
      <c r="K249" s="189" t="str">
        <f t="shared" si="27"/>
        <v/>
      </c>
      <c r="L249" s="187">
        <f t="shared" si="28"/>
        <v>99.93</v>
      </c>
      <c r="M249" s="187">
        <f>IF(B249="","",SUM($L$63:L249))</f>
        <v>18973.420000000009</v>
      </c>
      <c r="N249" s="190">
        <f t="shared" si="29"/>
        <v>43652.589999999989</v>
      </c>
      <c r="O249" s="191"/>
      <c r="P249" s="192">
        <f t="shared" si="30"/>
        <v>0</v>
      </c>
      <c r="Q249" s="193"/>
      <c r="S249" s="193"/>
      <c r="T249" s="193"/>
      <c r="U249" s="193"/>
      <c r="V249" s="67"/>
    </row>
    <row r="250" spans="2:22" x14ac:dyDescent="0.15">
      <c r="B250" s="194">
        <f t="shared" si="21"/>
        <v>188</v>
      </c>
      <c r="C250" s="185">
        <f t="shared" si="22"/>
        <v>47331</v>
      </c>
      <c r="D250" s="186">
        <f>IF(B250="","",IF(variable,IF(OR(B250=1,B250&lt;$I$16*periods_per_year),start_rate,MIN($I$17,IF(MOD(B250-1,$I$19)=0,MAX($I$18,D249+$I$20),D249))),start_rate))</f>
        <v>5.8750000000000011E-2</v>
      </c>
      <c r="E250" s="187">
        <f t="shared" si="23"/>
        <v>398.26</v>
      </c>
      <c r="F250" s="187">
        <f>IF(B250="","",IF(B250=nper,J249+E250,MIN(J249+E250,IF(D250=D249,F249,IF($E$13="Acc Bi-Weekly",ROUND((-PMT(((1+D250/CP)^(CP/12))-1,(nper-B250+1)*12/26,J249))/2,2),IF($E$13="Acc Weekly",ROUND((-PMT(((1+D250/CP)^(CP/12))-1,(nper-B250+1)*12/52,J249))/4,2),ROUND(-PMT(((1+D250/CP)^(CP/periods_per_year))-1,nper-B250+1,J249),2)))))))</f>
        <v>698.21</v>
      </c>
      <c r="G250" s="187">
        <f t="shared" si="24"/>
        <v>0</v>
      </c>
      <c r="H250" s="188"/>
      <c r="I250" s="187">
        <f t="shared" si="25"/>
        <v>299.95000000000005</v>
      </c>
      <c r="J250" s="187">
        <f t="shared" si="26"/>
        <v>81047.460000000065</v>
      </c>
      <c r="K250" s="189" t="str">
        <f t="shared" si="27"/>
        <v/>
      </c>
      <c r="L250" s="187">
        <f t="shared" si="28"/>
        <v>99.564999999999998</v>
      </c>
      <c r="M250" s="187">
        <f>IF(B250="","",SUM($L$63:L250))</f>
        <v>19072.985000000008</v>
      </c>
      <c r="N250" s="190">
        <f t="shared" si="29"/>
        <v>43952.539999999986</v>
      </c>
      <c r="O250" s="191"/>
      <c r="P250" s="192">
        <f t="shared" si="30"/>
        <v>0</v>
      </c>
      <c r="Q250" s="193"/>
      <c r="S250" s="193"/>
      <c r="T250" s="193"/>
      <c r="U250" s="193"/>
      <c r="V250" s="67"/>
    </row>
    <row r="251" spans="2:22" x14ac:dyDescent="0.15">
      <c r="B251" s="194">
        <f t="shared" si="21"/>
        <v>189</v>
      </c>
      <c r="C251" s="185">
        <f t="shared" si="22"/>
        <v>47362</v>
      </c>
      <c r="D251" s="186">
        <f>IF(B251="","",IF(variable,IF(OR(B251=1,B251&lt;$I$16*periods_per_year),start_rate,MIN($I$17,IF(MOD(B251-1,$I$19)=0,MAX($I$18,D250+$I$20),D250))),start_rate))</f>
        <v>5.8750000000000011E-2</v>
      </c>
      <c r="E251" s="187">
        <f t="shared" si="23"/>
        <v>396.79</v>
      </c>
      <c r="F251" s="187">
        <f>IF(B251="","",IF(B251=nper,J250+E251,MIN(J250+E251,IF(D251=D250,F250,IF($E$13="Acc Bi-Weekly",ROUND((-PMT(((1+D251/CP)^(CP/12))-1,(nper-B251+1)*12/26,J250))/2,2),IF($E$13="Acc Weekly",ROUND((-PMT(((1+D251/CP)^(CP/12))-1,(nper-B251+1)*12/52,J250))/4,2),ROUND(-PMT(((1+D251/CP)^(CP/periods_per_year))-1,nper-B251+1,J250),2)))))))</f>
        <v>698.21</v>
      </c>
      <c r="G251" s="187">
        <f t="shared" si="24"/>
        <v>0</v>
      </c>
      <c r="H251" s="188"/>
      <c r="I251" s="187">
        <f t="shared" si="25"/>
        <v>301.42</v>
      </c>
      <c r="J251" s="187">
        <f t="shared" si="26"/>
        <v>80746.040000000066</v>
      </c>
      <c r="K251" s="189" t="str">
        <f t="shared" si="27"/>
        <v/>
      </c>
      <c r="L251" s="187">
        <f t="shared" si="28"/>
        <v>99.197500000000005</v>
      </c>
      <c r="M251" s="187">
        <f>IF(B251="","",SUM($L$63:L251))</f>
        <v>19172.182500000006</v>
      </c>
      <c r="N251" s="190">
        <f t="shared" si="29"/>
        <v>44253.959999999985</v>
      </c>
      <c r="O251" s="191"/>
      <c r="P251" s="192">
        <f t="shared" si="30"/>
        <v>0</v>
      </c>
      <c r="Q251" s="193"/>
      <c r="S251" s="193"/>
      <c r="T251" s="193"/>
      <c r="U251" s="193"/>
      <c r="V251" s="67"/>
    </row>
    <row r="252" spans="2:22" x14ac:dyDescent="0.15">
      <c r="B252" s="194">
        <f t="shared" si="21"/>
        <v>190</v>
      </c>
      <c r="C252" s="185">
        <f t="shared" si="22"/>
        <v>47392</v>
      </c>
      <c r="D252" s="186">
        <f>IF(B252="","",IF(variable,IF(OR(B252=1,B252&lt;$I$16*periods_per_year),start_rate,MIN($I$17,IF(MOD(B252-1,$I$19)=0,MAX($I$18,D251+$I$20),D251))),start_rate))</f>
        <v>5.8750000000000011E-2</v>
      </c>
      <c r="E252" s="187">
        <f t="shared" si="23"/>
        <v>395.32</v>
      </c>
      <c r="F252" s="187">
        <f>IF(B252="","",IF(B252=nper,J251+E252,MIN(J251+E252,IF(D252=D251,F251,IF($E$13="Acc Bi-Weekly",ROUND((-PMT(((1+D252/CP)^(CP/12))-1,(nper-B252+1)*12/26,J251))/2,2),IF($E$13="Acc Weekly",ROUND((-PMT(((1+D252/CP)^(CP/12))-1,(nper-B252+1)*12/52,J251))/4,2),ROUND(-PMT(((1+D252/CP)^(CP/periods_per_year))-1,nper-B252+1,J251),2)))))))</f>
        <v>698.21</v>
      </c>
      <c r="G252" s="187">
        <f t="shared" si="24"/>
        <v>0</v>
      </c>
      <c r="H252" s="188"/>
      <c r="I252" s="187">
        <f t="shared" si="25"/>
        <v>302.89000000000004</v>
      </c>
      <c r="J252" s="187">
        <f t="shared" si="26"/>
        <v>80443.150000000067</v>
      </c>
      <c r="K252" s="189" t="str">
        <f t="shared" si="27"/>
        <v/>
      </c>
      <c r="L252" s="187">
        <f t="shared" si="28"/>
        <v>98.83</v>
      </c>
      <c r="M252" s="187">
        <f>IF(B252="","",SUM($L$63:L252))</f>
        <v>19271.012500000008</v>
      </c>
      <c r="N252" s="190">
        <f t="shared" si="29"/>
        <v>44556.849999999984</v>
      </c>
      <c r="O252" s="191"/>
      <c r="P252" s="192">
        <f t="shared" si="30"/>
        <v>0</v>
      </c>
      <c r="Q252" s="193"/>
      <c r="S252" s="193"/>
      <c r="T252" s="193"/>
      <c r="U252" s="193"/>
      <c r="V252" s="67"/>
    </row>
    <row r="253" spans="2:22" x14ac:dyDescent="0.15">
      <c r="B253" s="194">
        <f t="shared" si="21"/>
        <v>191</v>
      </c>
      <c r="C253" s="185">
        <f t="shared" si="22"/>
        <v>47423</v>
      </c>
      <c r="D253" s="186">
        <f>IF(B253="","",IF(variable,IF(OR(B253=1,B253&lt;$I$16*periods_per_year),start_rate,MIN($I$17,IF(MOD(B253-1,$I$19)=0,MAX($I$18,D252+$I$20),D252))),start_rate))</f>
        <v>5.8750000000000011E-2</v>
      </c>
      <c r="E253" s="187">
        <f t="shared" si="23"/>
        <v>393.84</v>
      </c>
      <c r="F253" s="187">
        <f>IF(B253="","",IF(B253=nper,J252+E253,MIN(J252+E253,IF(D253=D252,F252,IF($E$13="Acc Bi-Weekly",ROUND((-PMT(((1+D253/CP)^(CP/12))-1,(nper-B253+1)*12/26,J252))/2,2),IF($E$13="Acc Weekly",ROUND((-PMT(((1+D253/CP)^(CP/12))-1,(nper-B253+1)*12/52,J252))/4,2),ROUND(-PMT(((1+D253/CP)^(CP/periods_per_year))-1,nper-B253+1,J252),2)))))))</f>
        <v>698.21</v>
      </c>
      <c r="G253" s="187">
        <f t="shared" si="24"/>
        <v>0</v>
      </c>
      <c r="H253" s="188"/>
      <c r="I253" s="187">
        <f t="shared" si="25"/>
        <v>304.37000000000006</v>
      </c>
      <c r="J253" s="187">
        <f t="shared" si="26"/>
        <v>80138.780000000072</v>
      </c>
      <c r="K253" s="189" t="str">
        <f t="shared" si="27"/>
        <v/>
      </c>
      <c r="L253" s="187">
        <f t="shared" si="28"/>
        <v>98.46</v>
      </c>
      <c r="M253" s="187">
        <f>IF(B253="","",SUM($L$63:L253))</f>
        <v>19369.472500000007</v>
      </c>
      <c r="N253" s="190">
        <f t="shared" si="29"/>
        <v>44861.219999999987</v>
      </c>
      <c r="O253" s="191"/>
      <c r="P253" s="192">
        <f t="shared" si="30"/>
        <v>0</v>
      </c>
      <c r="Q253" s="193"/>
      <c r="S253" s="193"/>
      <c r="T253" s="193"/>
      <c r="U253" s="193"/>
      <c r="V253" s="67"/>
    </row>
    <row r="254" spans="2:22" x14ac:dyDescent="0.15">
      <c r="B254" s="194">
        <f t="shared" si="21"/>
        <v>192</v>
      </c>
      <c r="C254" s="185">
        <f t="shared" si="22"/>
        <v>47453</v>
      </c>
      <c r="D254" s="186">
        <f>IF(B254="","",IF(variable,IF(OR(B254=1,B254&lt;$I$16*periods_per_year),start_rate,MIN($I$17,IF(MOD(B254-1,$I$19)=0,MAX($I$18,D253+$I$20),D253))),start_rate))</f>
        <v>5.8750000000000011E-2</v>
      </c>
      <c r="E254" s="187">
        <f t="shared" si="23"/>
        <v>392.35</v>
      </c>
      <c r="F254" s="187">
        <f>IF(B254="","",IF(B254=nper,J253+E254,MIN(J253+E254,IF(D254=D253,F253,IF($E$13="Acc Bi-Weekly",ROUND((-PMT(((1+D254/CP)^(CP/12))-1,(nper-B254+1)*12/26,J253))/2,2),IF($E$13="Acc Weekly",ROUND((-PMT(((1+D254/CP)^(CP/12))-1,(nper-B254+1)*12/52,J253))/4,2),ROUND(-PMT(((1+D254/CP)^(CP/periods_per_year))-1,nper-B254+1,J253),2)))))))</f>
        <v>698.21</v>
      </c>
      <c r="G254" s="187">
        <f t="shared" si="24"/>
        <v>0</v>
      </c>
      <c r="H254" s="188"/>
      <c r="I254" s="187">
        <f t="shared" si="25"/>
        <v>305.86</v>
      </c>
      <c r="J254" s="187">
        <f t="shared" si="26"/>
        <v>79832.920000000071</v>
      </c>
      <c r="K254" s="189">
        <f t="shared" si="27"/>
        <v>16</v>
      </c>
      <c r="L254" s="187">
        <f t="shared" si="28"/>
        <v>98.087500000000006</v>
      </c>
      <c r="M254" s="187">
        <f>IF(B254="","",SUM($L$63:L254))</f>
        <v>19467.560000000009</v>
      </c>
      <c r="N254" s="190">
        <f t="shared" si="29"/>
        <v>45167.079999999987</v>
      </c>
      <c r="O254" s="191"/>
      <c r="P254" s="192">
        <f t="shared" si="30"/>
        <v>73461.968668519476</v>
      </c>
      <c r="Q254" s="193"/>
      <c r="S254" s="193"/>
      <c r="T254" s="193"/>
      <c r="U254" s="193"/>
      <c r="V254" s="67"/>
    </row>
    <row r="255" spans="2:22" x14ac:dyDescent="0.15">
      <c r="B255" s="194">
        <f t="shared" ref="B255:B318" si="31">IF(J254="","",IF(OR(B254&gt;=nper,ROUND(J254,2)&lt;=0),"",B254+1))</f>
        <v>193</v>
      </c>
      <c r="C255" s="185">
        <f t="shared" ref="C255:C318" si="32">IF(B255="","",IF(OR(periods_per_year=26,periods_per_year=52),IF(periods_per_year=26,IF(B255=1,fpdate,C254+14),IF(periods_per_year=52,IF(B255=1,fpdate,C254+7),"n/a")),IF(periods_per_year=24,DATE(YEAR(fpdate),MONTH(fpdate)+(B255-1)/2+IF(AND(DAY(fpdate)&gt;=15,MOD(B255,2)=0),1,0),IF(MOD(B255,2)=0,IF(DAY(fpdate)&gt;=15,DAY(fpdate)-14,DAY(fpdate)+14),DAY(fpdate))),IF(DAY(DATE(YEAR(fpdate),MONTH(fpdate)+B255-1,DAY(fpdate)))&lt;&gt;DAY(fpdate),DATE(YEAR(fpdate),MONTH(fpdate)+B255,0),DATE(YEAR(fpdate),MONTH(fpdate)+B255-1,DAY(fpdate))))))</f>
        <v>47484</v>
      </c>
      <c r="D255" s="186">
        <f>IF(B255="","",IF(variable,IF(OR(B255=1,B255&lt;$I$16*periods_per_year),start_rate,MIN($I$17,IF(MOD(B255-1,$I$19)=0,MAX($I$18,D254+$I$20),D254))),start_rate))</f>
        <v>6.1250000000000013E-2</v>
      </c>
      <c r="E255" s="187">
        <f t="shared" ref="E255:E318" si="33">IF(B255="","",ROUND((((1+D255/CP)^(CP/periods_per_year))-1)*J254,2))</f>
        <v>407.48</v>
      </c>
      <c r="F255" s="187">
        <f>IF(B255="","",IF(B255=nper,J254+E255,MIN(J254+E255,IF(D255=D254,F254,IF($E$13="Acc Bi-Weekly",ROUND((-PMT(((1+D255/CP)^(CP/12))-1,(nper-B255+1)*12/26,J254))/2,2),IF($E$13="Acc Weekly",ROUND((-PMT(((1+D255/CP)^(CP/12))-1,(nper-B255+1)*12/52,J254))/4,2),ROUND(-PMT(((1+D255/CP)^(CP/periods_per_year))-1,nper-B255+1,J254),2)))))))</f>
        <v>708.84</v>
      </c>
      <c r="G255" s="187">
        <f t="shared" ref="G255:G318" si="34">IF(B255="","",IF(J254&lt;=F255,0,IF(IF(MOD(B255,int)=0,$E$25,0)+F255&gt;=J254+E255,J254+E255-F255,IF(MOD(B255,int)=0,$E$25,0)+IF(IF(MOD(B255,int)=0,$E$25,0)+IF(MOD(B255-$E$28,periods_per_year)=0,$E$27,0)+F255&lt;J254+E255,IF(MOD(B255-$E$28,periods_per_year)=0,$E$27,0),J254+E255-IF(MOD(B255,int)=0,$E$25,0)-F255))))</f>
        <v>0</v>
      </c>
      <c r="H255" s="188"/>
      <c r="I255" s="187">
        <f t="shared" ref="I255:I318" si="35">IF(B255="","",F255-E255+H255+IF(G255="",0,G255))</f>
        <v>301.36</v>
      </c>
      <c r="J255" s="187">
        <f t="shared" ref="J255:J318" si="36">IF(B255="","",J254-I255)</f>
        <v>79531.56000000007</v>
      </c>
      <c r="K255" s="189" t="str">
        <f t="shared" ref="K255:K318" si="37">IF(B255="","",IF(MOD(B255,periods_per_year)=0,B255/periods_per_year,""))</f>
        <v/>
      </c>
      <c r="L255" s="187">
        <f t="shared" ref="L255:L318" si="38">IF(B255="","",$S$16*E255)</f>
        <v>101.87</v>
      </c>
      <c r="M255" s="187">
        <f>IF(B255="","",SUM($L$63:L255))</f>
        <v>19569.430000000008</v>
      </c>
      <c r="N255" s="190">
        <f t="shared" si="29"/>
        <v>45468.439999999988</v>
      </c>
      <c r="O255" s="191"/>
      <c r="P255" s="192">
        <f t="shared" si="30"/>
        <v>0</v>
      </c>
      <c r="Q255" s="193"/>
      <c r="S255" s="193"/>
      <c r="T255" s="193"/>
      <c r="U255" s="193"/>
      <c r="V255" s="67"/>
    </row>
    <row r="256" spans="2:22" x14ac:dyDescent="0.15">
      <c r="B256" s="194">
        <f t="shared" si="31"/>
        <v>194</v>
      </c>
      <c r="C256" s="185">
        <f t="shared" si="32"/>
        <v>47515</v>
      </c>
      <c r="D256" s="186">
        <f>IF(B256="","",IF(variable,IF(OR(B256=1,B256&lt;$I$16*periods_per_year),start_rate,MIN($I$17,IF(MOD(B256-1,$I$19)=0,MAX($I$18,D255+$I$20),D255))),start_rate))</f>
        <v>6.1250000000000013E-2</v>
      </c>
      <c r="E256" s="187">
        <f t="shared" si="33"/>
        <v>405.94</v>
      </c>
      <c r="F256" s="187">
        <f>IF(B256="","",IF(B256=nper,J255+E256,MIN(J255+E256,IF(D256=D255,F255,IF($E$13="Acc Bi-Weekly",ROUND((-PMT(((1+D256/CP)^(CP/12))-1,(nper-B256+1)*12/26,J255))/2,2),IF($E$13="Acc Weekly",ROUND((-PMT(((1+D256/CP)^(CP/12))-1,(nper-B256+1)*12/52,J255))/4,2),ROUND(-PMT(((1+D256/CP)^(CP/periods_per_year))-1,nper-B256+1,J255),2)))))))</f>
        <v>708.84</v>
      </c>
      <c r="G256" s="187">
        <f t="shared" si="34"/>
        <v>0</v>
      </c>
      <c r="H256" s="188"/>
      <c r="I256" s="187">
        <f t="shared" si="35"/>
        <v>302.90000000000003</v>
      </c>
      <c r="J256" s="187">
        <f t="shared" si="36"/>
        <v>79228.660000000076</v>
      </c>
      <c r="K256" s="189" t="str">
        <f t="shared" si="37"/>
        <v/>
      </c>
      <c r="L256" s="187">
        <f t="shared" si="38"/>
        <v>101.485</v>
      </c>
      <c r="M256" s="187">
        <f>IF(B256="","",SUM($L$63:L256))</f>
        <v>19670.915000000008</v>
      </c>
      <c r="N256" s="190">
        <f t="shared" si="29"/>
        <v>45771.339999999989</v>
      </c>
      <c r="O256" s="191"/>
      <c r="P256" s="192">
        <f t="shared" si="30"/>
        <v>0</v>
      </c>
      <c r="Q256" s="193"/>
      <c r="S256" s="193"/>
      <c r="T256" s="193"/>
      <c r="U256" s="193"/>
      <c r="V256" s="67"/>
    </row>
    <row r="257" spans="2:22" x14ac:dyDescent="0.15">
      <c r="B257" s="194">
        <f t="shared" si="31"/>
        <v>195</v>
      </c>
      <c r="C257" s="185">
        <f t="shared" si="32"/>
        <v>47543</v>
      </c>
      <c r="D257" s="186">
        <f>IF(B257="","",IF(variable,IF(OR(B257=1,B257&lt;$I$16*periods_per_year),start_rate,MIN($I$17,IF(MOD(B257-1,$I$19)=0,MAX($I$18,D256+$I$20),D256))),start_rate))</f>
        <v>6.1250000000000013E-2</v>
      </c>
      <c r="E257" s="187">
        <f t="shared" si="33"/>
        <v>404.4</v>
      </c>
      <c r="F257" s="187">
        <f>IF(B257="","",IF(B257=nper,J256+E257,MIN(J256+E257,IF(D257=D256,F256,IF($E$13="Acc Bi-Weekly",ROUND((-PMT(((1+D257/CP)^(CP/12))-1,(nper-B257+1)*12/26,J256))/2,2),IF($E$13="Acc Weekly",ROUND((-PMT(((1+D257/CP)^(CP/12))-1,(nper-B257+1)*12/52,J256))/4,2),ROUND(-PMT(((1+D257/CP)^(CP/periods_per_year))-1,nper-B257+1,J256),2)))))))</f>
        <v>708.84</v>
      </c>
      <c r="G257" s="187">
        <f t="shared" si="34"/>
        <v>0</v>
      </c>
      <c r="H257" s="188"/>
      <c r="I257" s="187">
        <f t="shared" si="35"/>
        <v>304.44000000000005</v>
      </c>
      <c r="J257" s="187">
        <f t="shared" si="36"/>
        <v>78924.220000000074</v>
      </c>
      <c r="K257" s="189" t="str">
        <f t="shared" si="37"/>
        <v/>
      </c>
      <c r="L257" s="187">
        <f t="shared" si="38"/>
        <v>101.1</v>
      </c>
      <c r="M257" s="187">
        <f>IF(B257="","",SUM($L$63:L257))</f>
        <v>19772.015000000007</v>
      </c>
      <c r="N257" s="190">
        <f t="shared" ref="N257:N320" si="39">IF(B257="","",I257+N256)</f>
        <v>46075.779999999992</v>
      </c>
      <c r="O257" s="191"/>
      <c r="P257" s="192">
        <f t="shared" si="30"/>
        <v>0</v>
      </c>
      <c r="Q257" s="193"/>
      <c r="S257" s="193"/>
      <c r="T257" s="193"/>
      <c r="U257" s="193"/>
      <c r="V257" s="67"/>
    </row>
    <row r="258" spans="2:22" x14ac:dyDescent="0.15">
      <c r="B258" s="194">
        <f t="shared" si="31"/>
        <v>196</v>
      </c>
      <c r="C258" s="185">
        <f t="shared" si="32"/>
        <v>47574</v>
      </c>
      <c r="D258" s="186">
        <f>IF(B258="","",IF(variable,IF(OR(B258=1,B258&lt;$I$16*periods_per_year),start_rate,MIN($I$17,IF(MOD(B258-1,$I$19)=0,MAX($I$18,D257+$I$20),D257))),start_rate))</f>
        <v>6.1250000000000013E-2</v>
      </c>
      <c r="E258" s="187">
        <f t="shared" si="33"/>
        <v>402.84</v>
      </c>
      <c r="F258" s="187">
        <f>IF(B258="","",IF(B258=nper,J257+E258,MIN(J257+E258,IF(D258=D257,F257,IF($E$13="Acc Bi-Weekly",ROUND((-PMT(((1+D258/CP)^(CP/12))-1,(nper-B258+1)*12/26,J257))/2,2),IF($E$13="Acc Weekly",ROUND((-PMT(((1+D258/CP)^(CP/12))-1,(nper-B258+1)*12/52,J257))/4,2),ROUND(-PMT(((1+D258/CP)^(CP/periods_per_year))-1,nper-B258+1,J257),2)))))))</f>
        <v>708.84</v>
      </c>
      <c r="G258" s="187">
        <f t="shared" si="34"/>
        <v>0</v>
      </c>
      <c r="H258" s="188"/>
      <c r="I258" s="187">
        <f t="shared" si="35"/>
        <v>306.00000000000006</v>
      </c>
      <c r="J258" s="187">
        <f t="shared" si="36"/>
        <v>78618.220000000074</v>
      </c>
      <c r="K258" s="189" t="str">
        <f t="shared" si="37"/>
        <v/>
      </c>
      <c r="L258" s="187">
        <f t="shared" si="38"/>
        <v>100.71</v>
      </c>
      <c r="M258" s="187">
        <f>IF(B258="","",SUM($L$63:L258))</f>
        <v>19872.725000000006</v>
      </c>
      <c r="N258" s="190">
        <f t="shared" si="39"/>
        <v>46381.779999999992</v>
      </c>
      <c r="O258" s="191"/>
      <c r="P258" s="192">
        <f t="shared" si="30"/>
        <v>0</v>
      </c>
      <c r="Q258" s="193"/>
      <c r="S258" s="193"/>
      <c r="T258" s="193"/>
      <c r="U258" s="193"/>
      <c r="V258" s="67"/>
    </row>
    <row r="259" spans="2:22" x14ac:dyDescent="0.15">
      <c r="B259" s="194">
        <f t="shared" si="31"/>
        <v>197</v>
      </c>
      <c r="C259" s="185">
        <f t="shared" si="32"/>
        <v>47604</v>
      </c>
      <c r="D259" s="186">
        <f>IF(B259="","",IF(variable,IF(OR(B259=1,B259&lt;$I$16*periods_per_year),start_rate,MIN($I$17,IF(MOD(B259-1,$I$19)=0,MAX($I$18,D258+$I$20),D258))),start_rate))</f>
        <v>6.1250000000000013E-2</v>
      </c>
      <c r="E259" s="187">
        <f t="shared" si="33"/>
        <v>401.28</v>
      </c>
      <c r="F259" s="187">
        <f>IF(B259="","",IF(B259=nper,J258+E259,MIN(J258+E259,IF(D259=D258,F258,IF($E$13="Acc Bi-Weekly",ROUND((-PMT(((1+D259/CP)^(CP/12))-1,(nper-B259+1)*12/26,J258))/2,2),IF($E$13="Acc Weekly",ROUND((-PMT(((1+D259/CP)^(CP/12))-1,(nper-B259+1)*12/52,J258))/4,2),ROUND(-PMT(((1+D259/CP)^(CP/periods_per_year))-1,nper-B259+1,J258),2)))))))</f>
        <v>708.84</v>
      </c>
      <c r="G259" s="187">
        <f t="shared" si="34"/>
        <v>0</v>
      </c>
      <c r="H259" s="188"/>
      <c r="I259" s="187">
        <f t="shared" si="35"/>
        <v>307.56000000000006</v>
      </c>
      <c r="J259" s="187">
        <f t="shared" si="36"/>
        <v>78310.660000000076</v>
      </c>
      <c r="K259" s="189" t="str">
        <f t="shared" si="37"/>
        <v/>
      </c>
      <c r="L259" s="187">
        <f t="shared" si="38"/>
        <v>100.32</v>
      </c>
      <c r="M259" s="187">
        <f>IF(B259="","",SUM($L$63:L259))</f>
        <v>19973.045000000006</v>
      </c>
      <c r="N259" s="190">
        <f t="shared" si="39"/>
        <v>46689.339999999989</v>
      </c>
      <c r="O259" s="191"/>
      <c r="P259" s="192">
        <f t="shared" si="30"/>
        <v>0</v>
      </c>
      <c r="Q259" s="193"/>
      <c r="S259" s="193"/>
      <c r="T259" s="193"/>
      <c r="U259" s="193"/>
      <c r="V259" s="67"/>
    </row>
    <row r="260" spans="2:22" x14ac:dyDescent="0.15">
      <c r="B260" s="194">
        <f t="shared" si="31"/>
        <v>198</v>
      </c>
      <c r="C260" s="185">
        <f t="shared" si="32"/>
        <v>47635</v>
      </c>
      <c r="D260" s="186">
        <f>IF(B260="","",IF(variable,IF(OR(B260=1,B260&lt;$I$16*periods_per_year),start_rate,MIN($I$17,IF(MOD(B260-1,$I$19)=0,MAX($I$18,D259+$I$20),D259))),start_rate))</f>
        <v>6.1250000000000013E-2</v>
      </c>
      <c r="E260" s="187">
        <f t="shared" si="33"/>
        <v>399.71</v>
      </c>
      <c r="F260" s="187">
        <f>IF(B260="","",IF(B260=nper,J259+E260,MIN(J259+E260,IF(D260=D259,F259,IF($E$13="Acc Bi-Weekly",ROUND((-PMT(((1+D260/CP)^(CP/12))-1,(nper-B260+1)*12/26,J259))/2,2),IF($E$13="Acc Weekly",ROUND((-PMT(((1+D260/CP)^(CP/12))-1,(nper-B260+1)*12/52,J259))/4,2),ROUND(-PMT(((1+D260/CP)^(CP/periods_per_year))-1,nper-B260+1,J259),2)))))))</f>
        <v>708.84</v>
      </c>
      <c r="G260" s="187">
        <f t="shared" si="34"/>
        <v>0</v>
      </c>
      <c r="H260" s="188"/>
      <c r="I260" s="187">
        <f t="shared" si="35"/>
        <v>309.13000000000005</v>
      </c>
      <c r="J260" s="187">
        <f t="shared" si="36"/>
        <v>78001.530000000072</v>
      </c>
      <c r="K260" s="189" t="str">
        <f t="shared" si="37"/>
        <v/>
      </c>
      <c r="L260" s="187">
        <f t="shared" si="38"/>
        <v>99.927499999999995</v>
      </c>
      <c r="M260" s="187">
        <f>IF(B260="","",SUM($L$63:L260))</f>
        <v>20072.972500000007</v>
      </c>
      <c r="N260" s="190">
        <f t="shared" si="39"/>
        <v>46998.469999999987</v>
      </c>
      <c r="O260" s="191"/>
      <c r="P260" s="192">
        <f t="shared" si="30"/>
        <v>0</v>
      </c>
      <c r="Q260" s="193"/>
      <c r="S260" s="193"/>
      <c r="T260" s="193"/>
      <c r="U260" s="193"/>
      <c r="V260" s="67"/>
    </row>
    <row r="261" spans="2:22" x14ac:dyDescent="0.15">
      <c r="B261" s="194">
        <f t="shared" si="31"/>
        <v>199</v>
      </c>
      <c r="C261" s="185">
        <f t="shared" si="32"/>
        <v>47665</v>
      </c>
      <c r="D261" s="186">
        <f>IF(B261="","",IF(variable,IF(OR(B261=1,B261&lt;$I$16*periods_per_year),start_rate,MIN($I$17,IF(MOD(B261-1,$I$19)=0,MAX($I$18,D260+$I$20),D260))),start_rate))</f>
        <v>6.1250000000000013E-2</v>
      </c>
      <c r="E261" s="187">
        <f t="shared" si="33"/>
        <v>398.13</v>
      </c>
      <c r="F261" s="187">
        <f>IF(B261="","",IF(B261=nper,J260+E261,MIN(J260+E261,IF(D261=D260,F260,IF($E$13="Acc Bi-Weekly",ROUND((-PMT(((1+D261/CP)^(CP/12))-1,(nper-B261+1)*12/26,J260))/2,2),IF($E$13="Acc Weekly",ROUND((-PMT(((1+D261/CP)^(CP/12))-1,(nper-B261+1)*12/52,J260))/4,2),ROUND(-PMT(((1+D261/CP)^(CP/periods_per_year))-1,nper-B261+1,J260),2)))))))</f>
        <v>708.84</v>
      </c>
      <c r="G261" s="187">
        <f t="shared" si="34"/>
        <v>0</v>
      </c>
      <c r="H261" s="188"/>
      <c r="I261" s="187">
        <f t="shared" si="35"/>
        <v>310.71000000000004</v>
      </c>
      <c r="J261" s="187">
        <f t="shared" si="36"/>
        <v>77690.820000000065</v>
      </c>
      <c r="K261" s="189" t="str">
        <f t="shared" si="37"/>
        <v/>
      </c>
      <c r="L261" s="187">
        <f t="shared" si="38"/>
        <v>99.532499999999999</v>
      </c>
      <c r="M261" s="187">
        <f>IF(B261="","",SUM($L$63:L261))</f>
        <v>20172.505000000008</v>
      </c>
      <c r="N261" s="190">
        <f t="shared" si="39"/>
        <v>47309.179999999986</v>
      </c>
      <c r="O261" s="191"/>
      <c r="P261" s="192">
        <f t="shared" si="30"/>
        <v>0</v>
      </c>
      <c r="Q261" s="193"/>
      <c r="S261" s="193"/>
      <c r="T261" s="193"/>
      <c r="U261" s="193"/>
      <c r="V261" s="67"/>
    </row>
    <row r="262" spans="2:22" x14ac:dyDescent="0.15">
      <c r="B262" s="194">
        <f t="shared" si="31"/>
        <v>200</v>
      </c>
      <c r="C262" s="185">
        <f t="shared" si="32"/>
        <v>47696</v>
      </c>
      <c r="D262" s="186">
        <f>IF(B262="","",IF(variable,IF(OR(B262=1,B262&lt;$I$16*periods_per_year),start_rate,MIN($I$17,IF(MOD(B262-1,$I$19)=0,MAX($I$18,D261+$I$20),D261))),start_rate))</f>
        <v>6.1250000000000013E-2</v>
      </c>
      <c r="E262" s="187">
        <f t="shared" si="33"/>
        <v>396.55</v>
      </c>
      <c r="F262" s="187">
        <f>IF(B262="","",IF(B262=nper,J261+E262,MIN(J261+E262,IF(D262=D261,F261,IF($E$13="Acc Bi-Weekly",ROUND((-PMT(((1+D262/CP)^(CP/12))-1,(nper-B262+1)*12/26,J261))/2,2),IF($E$13="Acc Weekly",ROUND((-PMT(((1+D262/CP)^(CP/12))-1,(nper-B262+1)*12/52,J261))/4,2),ROUND(-PMT(((1+D262/CP)^(CP/periods_per_year))-1,nper-B262+1,J261),2)))))))</f>
        <v>708.84</v>
      </c>
      <c r="G262" s="187">
        <f t="shared" si="34"/>
        <v>0</v>
      </c>
      <c r="H262" s="188"/>
      <c r="I262" s="187">
        <f t="shared" si="35"/>
        <v>312.29000000000002</v>
      </c>
      <c r="J262" s="187">
        <f t="shared" si="36"/>
        <v>77378.530000000072</v>
      </c>
      <c r="K262" s="189" t="str">
        <f t="shared" si="37"/>
        <v/>
      </c>
      <c r="L262" s="187">
        <f t="shared" si="38"/>
        <v>99.137500000000003</v>
      </c>
      <c r="M262" s="187">
        <f>IF(B262="","",SUM($L$63:L262))</f>
        <v>20271.642500000009</v>
      </c>
      <c r="N262" s="190">
        <f t="shared" si="39"/>
        <v>47621.469999999987</v>
      </c>
      <c r="O262" s="191"/>
      <c r="P262" s="192">
        <f t="shared" si="30"/>
        <v>0</v>
      </c>
      <c r="Q262" s="193"/>
      <c r="S262" s="193"/>
      <c r="T262" s="193"/>
      <c r="U262" s="193"/>
      <c r="V262" s="67"/>
    </row>
    <row r="263" spans="2:22" x14ac:dyDescent="0.15">
      <c r="B263" s="194">
        <f t="shared" si="31"/>
        <v>201</v>
      </c>
      <c r="C263" s="185">
        <f t="shared" si="32"/>
        <v>47727</v>
      </c>
      <c r="D263" s="186">
        <f>IF(B263="","",IF(variable,IF(OR(B263=1,B263&lt;$I$16*periods_per_year),start_rate,MIN($I$17,IF(MOD(B263-1,$I$19)=0,MAX($I$18,D262+$I$20),D262))),start_rate))</f>
        <v>6.1250000000000013E-2</v>
      </c>
      <c r="E263" s="187">
        <f t="shared" si="33"/>
        <v>394.95</v>
      </c>
      <c r="F263" s="187">
        <f>IF(B263="","",IF(B263=nper,J262+E263,MIN(J262+E263,IF(D263=D262,F262,IF($E$13="Acc Bi-Weekly",ROUND((-PMT(((1+D263/CP)^(CP/12))-1,(nper-B263+1)*12/26,J262))/2,2),IF($E$13="Acc Weekly",ROUND((-PMT(((1+D263/CP)^(CP/12))-1,(nper-B263+1)*12/52,J262))/4,2),ROUND(-PMT(((1+D263/CP)^(CP/periods_per_year))-1,nper-B263+1,J262),2)))))))</f>
        <v>708.84</v>
      </c>
      <c r="G263" s="187">
        <f t="shared" si="34"/>
        <v>0</v>
      </c>
      <c r="H263" s="188"/>
      <c r="I263" s="187">
        <f t="shared" si="35"/>
        <v>313.89000000000004</v>
      </c>
      <c r="J263" s="187">
        <f t="shared" si="36"/>
        <v>77064.640000000072</v>
      </c>
      <c r="K263" s="189" t="str">
        <f t="shared" si="37"/>
        <v/>
      </c>
      <c r="L263" s="187">
        <f t="shared" si="38"/>
        <v>98.737499999999997</v>
      </c>
      <c r="M263" s="187">
        <f>IF(B263="","",SUM($L$63:L263))</f>
        <v>20370.380000000008</v>
      </c>
      <c r="N263" s="190">
        <f t="shared" si="39"/>
        <v>47935.359999999986</v>
      </c>
      <c r="O263" s="191"/>
      <c r="P263" s="192">
        <f t="shared" si="30"/>
        <v>0</v>
      </c>
      <c r="Q263" s="193"/>
      <c r="S263" s="193"/>
      <c r="T263" s="193"/>
      <c r="U263" s="193"/>
      <c r="V263" s="67"/>
    </row>
    <row r="264" spans="2:22" x14ac:dyDescent="0.15">
      <c r="B264" s="194">
        <f t="shared" si="31"/>
        <v>202</v>
      </c>
      <c r="C264" s="185">
        <f t="shared" si="32"/>
        <v>47757</v>
      </c>
      <c r="D264" s="186">
        <f>IF(B264="","",IF(variable,IF(OR(B264=1,B264&lt;$I$16*periods_per_year),start_rate,MIN($I$17,IF(MOD(B264-1,$I$19)=0,MAX($I$18,D263+$I$20),D263))),start_rate))</f>
        <v>6.1250000000000013E-2</v>
      </c>
      <c r="E264" s="187">
        <f t="shared" si="33"/>
        <v>393.35</v>
      </c>
      <c r="F264" s="187">
        <f>IF(B264="","",IF(B264=nper,J263+E264,MIN(J263+E264,IF(D264=D263,F263,IF($E$13="Acc Bi-Weekly",ROUND((-PMT(((1+D264/CP)^(CP/12))-1,(nper-B264+1)*12/26,J263))/2,2),IF($E$13="Acc Weekly",ROUND((-PMT(((1+D264/CP)^(CP/12))-1,(nper-B264+1)*12/52,J263))/4,2),ROUND(-PMT(((1+D264/CP)^(CP/periods_per_year))-1,nper-B264+1,J263),2)))))))</f>
        <v>708.84</v>
      </c>
      <c r="G264" s="187">
        <f t="shared" si="34"/>
        <v>0</v>
      </c>
      <c r="H264" s="188"/>
      <c r="I264" s="187">
        <f t="shared" si="35"/>
        <v>315.49</v>
      </c>
      <c r="J264" s="187">
        <f t="shared" si="36"/>
        <v>76749.150000000067</v>
      </c>
      <c r="K264" s="189" t="str">
        <f t="shared" si="37"/>
        <v/>
      </c>
      <c r="L264" s="187">
        <f t="shared" si="38"/>
        <v>98.337500000000006</v>
      </c>
      <c r="M264" s="187">
        <f>IF(B264="","",SUM($L$63:L264))</f>
        <v>20468.71750000001</v>
      </c>
      <c r="N264" s="190">
        <f t="shared" si="39"/>
        <v>48250.849999999984</v>
      </c>
      <c r="O264" s="191"/>
      <c r="P264" s="192">
        <f t="shared" si="30"/>
        <v>0</v>
      </c>
      <c r="Q264" s="193"/>
      <c r="S264" s="193"/>
      <c r="T264" s="193"/>
      <c r="U264" s="193"/>
      <c r="V264" s="67"/>
    </row>
    <row r="265" spans="2:22" x14ac:dyDescent="0.15">
      <c r="B265" s="194">
        <f t="shared" si="31"/>
        <v>203</v>
      </c>
      <c r="C265" s="185">
        <f t="shared" si="32"/>
        <v>47788</v>
      </c>
      <c r="D265" s="186">
        <f>IF(B265="","",IF(variable,IF(OR(B265=1,B265&lt;$I$16*periods_per_year),start_rate,MIN($I$17,IF(MOD(B265-1,$I$19)=0,MAX($I$18,D264+$I$20),D264))),start_rate))</f>
        <v>6.1250000000000013E-2</v>
      </c>
      <c r="E265" s="187">
        <f t="shared" si="33"/>
        <v>391.74</v>
      </c>
      <c r="F265" s="187">
        <f>IF(B265="","",IF(B265=nper,J264+E265,MIN(J264+E265,IF(D265=D264,F264,IF($E$13="Acc Bi-Weekly",ROUND((-PMT(((1+D265/CP)^(CP/12))-1,(nper-B265+1)*12/26,J264))/2,2),IF($E$13="Acc Weekly",ROUND((-PMT(((1+D265/CP)^(CP/12))-1,(nper-B265+1)*12/52,J264))/4,2),ROUND(-PMT(((1+D265/CP)^(CP/periods_per_year))-1,nper-B265+1,J264),2)))))))</f>
        <v>708.84</v>
      </c>
      <c r="G265" s="187">
        <f t="shared" si="34"/>
        <v>0</v>
      </c>
      <c r="H265" s="188"/>
      <c r="I265" s="187">
        <f t="shared" si="35"/>
        <v>317.10000000000002</v>
      </c>
      <c r="J265" s="187">
        <f t="shared" si="36"/>
        <v>76432.050000000061</v>
      </c>
      <c r="K265" s="189" t="str">
        <f t="shared" si="37"/>
        <v/>
      </c>
      <c r="L265" s="187">
        <f t="shared" si="38"/>
        <v>97.935000000000002</v>
      </c>
      <c r="M265" s="187">
        <f>IF(B265="","",SUM($L$63:L265))</f>
        <v>20566.652500000011</v>
      </c>
      <c r="N265" s="190">
        <f t="shared" si="39"/>
        <v>48567.949999999983</v>
      </c>
      <c r="O265" s="191"/>
      <c r="P265" s="192">
        <f t="shared" si="30"/>
        <v>0</v>
      </c>
      <c r="Q265" s="193"/>
      <c r="S265" s="193"/>
      <c r="T265" s="193"/>
      <c r="U265" s="193"/>
      <c r="V265" s="67"/>
    </row>
    <row r="266" spans="2:22" x14ac:dyDescent="0.15">
      <c r="B266" s="194">
        <f t="shared" si="31"/>
        <v>204</v>
      </c>
      <c r="C266" s="185">
        <f t="shared" si="32"/>
        <v>47818</v>
      </c>
      <c r="D266" s="186">
        <f>IF(B266="","",IF(variable,IF(OR(B266=1,B266&lt;$I$16*periods_per_year),start_rate,MIN($I$17,IF(MOD(B266-1,$I$19)=0,MAX($I$18,D265+$I$20),D265))),start_rate))</f>
        <v>6.1250000000000013E-2</v>
      </c>
      <c r="E266" s="187">
        <f t="shared" si="33"/>
        <v>390.12</v>
      </c>
      <c r="F266" s="187">
        <f>IF(B266="","",IF(B266=nper,J265+E266,MIN(J265+E266,IF(D266=D265,F265,IF($E$13="Acc Bi-Weekly",ROUND((-PMT(((1+D266/CP)^(CP/12))-1,(nper-B266+1)*12/26,J265))/2,2),IF($E$13="Acc Weekly",ROUND((-PMT(((1+D266/CP)^(CP/12))-1,(nper-B266+1)*12/52,J265))/4,2),ROUND(-PMT(((1+D266/CP)^(CP/periods_per_year))-1,nper-B266+1,J265),2)))))))</f>
        <v>708.84</v>
      </c>
      <c r="G266" s="187">
        <f t="shared" si="34"/>
        <v>0</v>
      </c>
      <c r="H266" s="188"/>
      <c r="I266" s="187">
        <f t="shared" si="35"/>
        <v>318.72000000000003</v>
      </c>
      <c r="J266" s="187">
        <f t="shared" si="36"/>
        <v>76113.33000000006</v>
      </c>
      <c r="K266" s="189">
        <f t="shared" si="37"/>
        <v>17</v>
      </c>
      <c r="L266" s="187">
        <f t="shared" si="38"/>
        <v>97.53</v>
      </c>
      <c r="M266" s="187">
        <f>IF(B266="","",SUM($L$63:L266))</f>
        <v>20664.18250000001</v>
      </c>
      <c r="N266" s="190">
        <f t="shared" si="39"/>
        <v>48886.669999999984</v>
      </c>
      <c r="O266" s="191"/>
      <c r="P266" s="192">
        <f t="shared" si="30"/>
        <v>81812.452188630647</v>
      </c>
      <c r="Q266" s="193"/>
      <c r="S266" s="193"/>
      <c r="T266" s="193"/>
      <c r="U266" s="193"/>
      <c r="V266" s="67"/>
    </row>
    <row r="267" spans="2:22" x14ac:dyDescent="0.15">
      <c r="B267" s="194">
        <f t="shared" si="31"/>
        <v>205</v>
      </c>
      <c r="C267" s="185">
        <f t="shared" si="32"/>
        <v>47849</v>
      </c>
      <c r="D267" s="186">
        <f>IF(B267="","",IF(variable,IF(OR(B267=1,B267&lt;$I$16*periods_per_year),start_rate,MIN($I$17,IF(MOD(B267-1,$I$19)=0,MAX($I$18,D266+$I$20),D266))),start_rate))</f>
        <v>6.3750000000000015E-2</v>
      </c>
      <c r="E267" s="187">
        <f t="shared" si="33"/>
        <v>404.35</v>
      </c>
      <c r="F267" s="187">
        <f>IF(B267="","",IF(B267=nper,J266+E267,MIN(J266+E267,IF(D267=D266,F266,IF($E$13="Acc Bi-Weekly",ROUND((-PMT(((1+D267/CP)^(CP/12))-1,(nper-B267+1)*12/26,J266))/2,2),IF($E$13="Acc Weekly",ROUND((-PMT(((1+D267/CP)^(CP/12))-1,(nper-B267+1)*12/52,J266))/4,2),ROUND(-PMT(((1+D267/CP)^(CP/periods_per_year))-1,nper-B267+1,J266),2)))))))</f>
        <v>718.92</v>
      </c>
      <c r="G267" s="187">
        <f t="shared" si="34"/>
        <v>0</v>
      </c>
      <c r="H267" s="188"/>
      <c r="I267" s="187">
        <f t="shared" si="35"/>
        <v>314.56999999999994</v>
      </c>
      <c r="J267" s="187">
        <f t="shared" si="36"/>
        <v>75798.760000000053</v>
      </c>
      <c r="K267" s="189" t="str">
        <f t="shared" si="37"/>
        <v/>
      </c>
      <c r="L267" s="187">
        <f t="shared" si="38"/>
        <v>101.08750000000001</v>
      </c>
      <c r="M267" s="187">
        <f>IF(B267="","",SUM($L$63:L267))</f>
        <v>20765.270000000011</v>
      </c>
      <c r="N267" s="190">
        <f t="shared" si="39"/>
        <v>49201.239999999983</v>
      </c>
      <c r="O267" s="191"/>
      <c r="P267" s="192">
        <f t="shared" ref="P267:P330" si="40">IF(B267="","",IF(K267="",0,(N267-N255)*(1+$E$44)+P255*(1+$E$44)))</f>
        <v>0</v>
      </c>
      <c r="Q267" s="193"/>
      <c r="S267" s="193"/>
      <c r="T267" s="193"/>
      <c r="U267" s="193"/>
      <c r="V267" s="67"/>
    </row>
    <row r="268" spans="2:22" x14ac:dyDescent="0.15">
      <c r="B268" s="194">
        <f t="shared" si="31"/>
        <v>206</v>
      </c>
      <c r="C268" s="185">
        <f t="shared" si="32"/>
        <v>47880</v>
      </c>
      <c r="D268" s="186">
        <f>IF(B268="","",IF(variable,IF(OR(B268=1,B268&lt;$I$16*periods_per_year),start_rate,MIN($I$17,IF(MOD(B268-1,$I$19)=0,MAX($I$18,D267+$I$20),D267))),start_rate))</f>
        <v>6.3750000000000015E-2</v>
      </c>
      <c r="E268" s="187">
        <f t="shared" si="33"/>
        <v>402.68</v>
      </c>
      <c r="F268" s="187">
        <f>IF(B268="","",IF(B268=nper,J267+E268,MIN(J267+E268,IF(D268=D267,F267,IF($E$13="Acc Bi-Weekly",ROUND((-PMT(((1+D268/CP)^(CP/12))-1,(nper-B268+1)*12/26,J267))/2,2),IF($E$13="Acc Weekly",ROUND((-PMT(((1+D268/CP)^(CP/12))-1,(nper-B268+1)*12/52,J267))/4,2),ROUND(-PMT(((1+D268/CP)^(CP/periods_per_year))-1,nper-B268+1,J267),2)))))))</f>
        <v>718.92</v>
      </c>
      <c r="G268" s="187">
        <f t="shared" si="34"/>
        <v>0</v>
      </c>
      <c r="H268" s="188"/>
      <c r="I268" s="187">
        <f t="shared" si="35"/>
        <v>316.23999999999995</v>
      </c>
      <c r="J268" s="187">
        <f t="shared" si="36"/>
        <v>75482.520000000048</v>
      </c>
      <c r="K268" s="189" t="str">
        <f t="shared" si="37"/>
        <v/>
      </c>
      <c r="L268" s="187">
        <f t="shared" si="38"/>
        <v>100.67</v>
      </c>
      <c r="M268" s="187">
        <f>IF(B268="","",SUM($L$63:L268))</f>
        <v>20865.94000000001</v>
      </c>
      <c r="N268" s="190">
        <f t="shared" si="39"/>
        <v>49517.479999999981</v>
      </c>
      <c r="O268" s="191"/>
      <c r="P268" s="192">
        <f t="shared" si="40"/>
        <v>0</v>
      </c>
      <c r="Q268" s="193"/>
      <c r="S268" s="193"/>
      <c r="T268" s="193"/>
      <c r="U268" s="193"/>
      <c r="V268" s="67"/>
    </row>
    <row r="269" spans="2:22" x14ac:dyDescent="0.15">
      <c r="B269" s="194">
        <f t="shared" si="31"/>
        <v>207</v>
      </c>
      <c r="C269" s="185">
        <f t="shared" si="32"/>
        <v>47908</v>
      </c>
      <c r="D269" s="186">
        <f>IF(B269="","",IF(variable,IF(OR(B269=1,B269&lt;$I$16*periods_per_year),start_rate,MIN($I$17,IF(MOD(B269-1,$I$19)=0,MAX($I$18,D268+$I$20),D268))),start_rate))</f>
        <v>6.3750000000000015E-2</v>
      </c>
      <c r="E269" s="187">
        <f t="shared" si="33"/>
        <v>401</v>
      </c>
      <c r="F269" s="187">
        <f>IF(B269="","",IF(B269=nper,J268+E269,MIN(J268+E269,IF(D269=D268,F268,IF($E$13="Acc Bi-Weekly",ROUND((-PMT(((1+D269/CP)^(CP/12))-1,(nper-B269+1)*12/26,J268))/2,2),IF($E$13="Acc Weekly",ROUND((-PMT(((1+D269/CP)^(CP/12))-1,(nper-B269+1)*12/52,J268))/4,2),ROUND(-PMT(((1+D269/CP)^(CP/periods_per_year))-1,nper-B269+1,J268),2)))))))</f>
        <v>718.92</v>
      </c>
      <c r="G269" s="187">
        <f t="shared" si="34"/>
        <v>0</v>
      </c>
      <c r="H269" s="188"/>
      <c r="I269" s="187">
        <f t="shared" si="35"/>
        <v>317.91999999999996</v>
      </c>
      <c r="J269" s="187">
        <f t="shared" si="36"/>
        <v>75164.600000000049</v>
      </c>
      <c r="K269" s="189" t="str">
        <f t="shared" si="37"/>
        <v/>
      </c>
      <c r="L269" s="187">
        <f t="shared" si="38"/>
        <v>100.25</v>
      </c>
      <c r="M269" s="187">
        <f>IF(B269="","",SUM($L$63:L269))</f>
        <v>20966.19000000001</v>
      </c>
      <c r="N269" s="190">
        <f t="shared" si="39"/>
        <v>49835.39999999998</v>
      </c>
      <c r="O269" s="191"/>
      <c r="P269" s="192">
        <f t="shared" si="40"/>
        <v>0</v>
      </c>
      <c r="Q269" s="193"/>
      <c r="S269" s="193"/>
      <c r="T269" s="193"/>
      <c r="U269" s="193"/>
      <c r="V269" s="67"/>
    </row>
    <row r="270" spans="2:22" x14ac:dyDescent="0.15">
      <c r="B270" s="194">
        <f t="shared" si="31"/>
        <v>208</v>
      </c>
      <c r="C270" s="185">
        <f t="shared" si="32"/>
        <v>47939</v>
      </c>
      <c r="D270" s="186">
        <f>IF(B270="","",IF(variable,IF(OR(B270=1,B270&lt;$I$16*periods_per_year),start_rate,MIN($I$17,IF(MOD(B270-1,$I$19)=0,MAX($I$18,D269+$I$20),D269))),start_rate))</f>
        <v>6.3750000000000015E-2</v>
      </c>
      <c r="E270" s="187">
        <f t="shared" si="33"/>
        <v>399.31</v>
      </c>
      <c r="F270" s="187">
        <f>IF(B270="","",IF(B270=nper,J269+E270,MIN(J269+E270,IF(D270=D269,F269,IF($E$13="Acc Bi-Weekly",ROUND((-PMT(((1+D270/CP)^(CP/12))-1,(nper-B270+1)*12/26,J269))/2,2),IF($E$13="Acc Weekly",ROUND((-PMT(((1+D270/CP)^(CP/12))-1,(nper-B270+1)*12/52,J269))/4,2),ROUND(-PMT(((1+D270/CP)^(CP/periods_per_year))-1,nper-B270+1,J269),2)))))))</f>
        <v>718.92</v>
      </c>
      <c r="G270" s="187">
        <f t="shared" si="34"/>
        <v>0</v>
      </c>
      <c r="H270" s="188"/>
      <c r="I270" s="187">
        <f t="shared" si="35"/>
        <v>319.60999999999996</v>
      </c>
      <c r="J270" s="187">
        <f t="shared" si="36"/>
        <v>74844.990000000049</v>
      </c>
      <c r="K270" s="189" t="str">
        <f t="shared" si="37"/>
        <v/>
      </c>
      <c r="L270" s="187">
        <f t="shared" si="38"/>
        <v>99.827500000000001</v>
      </c>
      <c r="M270" s="187">
        <f>IF(B270="","",SUM($L$63:L270))</f>
        <v>21066.017500000009</v>
      </c>
      <c r="N270" s="190">
        <f t="shared" si="39"/>
        <v>50155.00999999998</v>
      </c>
      <c r="O270" s="191"/>
      <c r="P270" s="192">
        <f t="shared" si="40"/>
        <v>0</v>
      </c>
      <c r="Q270" s="193"/>
      <c r="S270" s="193"/>
      <c r="T270" s="193"/>
      <c r="U270" s="193"/>
      <c r="V270" s="67"/>
    </row>
    <row r="271" spans="2:22" x14ac:dyDescent="0.15">
      <c r="B271" s="194">
        <f t="shared" si="31"/>
        <v>209</v>
      </c>
      <c r="C271" s="185">
        <f t="shared" si="32"/>
        <v>47969</v>
      </c>
      <c r="D271" s="186">
        <f>IF(B271="","",IF(variable,IF(OR(B271=1,B271&lt;$I$16*periods_per_year),start_rate,MIN($I$17,IF(MOD(B271-1,$I$19)=0,MAX($I$18,D270+$I$20),D270))),start_rate))</f>
        <v>6.3750000000000015E-2</v>
      </c>
      <c r="E271" s="187">
        <f t="shared" si="33"/>
        <v>397.61</v>
      </c>
      <c r="F271" s="187">
        <f>IF(B271="","",IF(B271=nper,J270+E271,MIN(J270+E271,IF(D271=D270,F270,IF($E$13="Acc Bi-Weekly",ROUND((-PMT(((1+D271/CP)^(CP/12))-1,(nper-B271+1)*12/26,J270))/2,2),IF($E$13="Acc Weekly",ROUND((-PMT(((1+D271/CP)^(CP/12))-1,(nper-B271+1)*12/52,J270))/4,2),ROUND(-PMT(((1+D271/CP)^(CP/periods_per_year))-1,nper-B271+1,J270),2)))))))</f>
        <v>718.92</v>
      </c>
      <c r="G271" s="187">
        <f t="shared" si="34"/>
        <v>0</v>
      </c>
      <c r="H271" s="188"/>
      <c r="I271" s="187">
        <f t="shared" si="35"/>
        <v>321.30999999999995</v>
      </c>
      <c r="J271" s="187">
        <f t="shared" si="36"/>
        <v>74523.680000000051</v>
      </c>
      <c r="K271" s="189" t="str">
        <f t="shared" si="37"/>
        <v/>
      </c>
      <c r="L271" s="187">
        <f t="shared" si="38"/>
        <v>99.402500000000003</v>
      </c>
      <c r="M271" s="187">
        <f>IF(B271="","",SUM($L$63:L271))</f>
        <v>21165.420000000009</v>
      </c>
      <c r="N271" s="190">
        <f t="shared" si="39"/>
        <v>50476.319999999978</v>
      </c>
      <c r="O271" s="191"/>
      <c r="P271" s="192">
        <f t="shared" si="40"/>
        <v>0</v>
      </c>
      <c r="Q271" s="193"/>
      <c r="S271" s="193"/>
      <c r="T271" s="193"/>
      <c r="U271" s="193"/>
      <c r="V271" s="67"/>
    </row>
    <row r="272" spans="2:22" x14ac:dyDescent="0.15">
      <c r="B272" s="194">
        <f t="shared" si="31"/>
        <v>210</v>
      </c>
      <c r="C272" s="185">
        <f t="shared" si="32"/>
        <v>48000</v>
      </c>
      <c r="D272" s="186">
        <f>IF(B272="","",IF(variable,IF(OR(B272=1,B272&lt;$I$16*periods_per_year),start_rate,MIN($I$17,IF(MOD(B272-1,$I$19)=0,MAX($I$18,D271+$I$20),D271))),start_rate))</f>
        <v>6.3750000000000015E-2</v>
      </c>
      <c r="E272" s="187">
        <f t="shared" si="33"/>
        <v>395.91</v>
      </c>
      <c r="F272" s="187">
        <f>IF(B272="","",IF(B272=nper,J271+E272,MIN(J271+E272,IF(D272=D271,F271,IF($E$13="Acc Bi-Weekly",ROUND((-PMT(((1+D272/CP)^(CP/12))-1,(nper-B272+1)*12/26,J271))/2,2),IF($E$13="Acc Weekly",ROUND((-PMT(((1+D272/CP)^(CP/12))-1,(nper-B272+1)*12/52,J271))/4,2),ROUND(-PMT(((1+D272/CP)^(CP/periods_per_year))-1,nper-B272+1,J271),2)))))))</f>
        <v>718.92</v>
      </c>
      <c r="G272" s="187">
        <f t="shared" si="34"/>
        <v>0</v>
      </c>
      <c r="H272" s="188"/>
      <c r="I272" s="187">
        <f t="shared" si="35"/>
        <v>323.00999999999993</v>
      </c>
      <c r="J272" s="187">
        <f t="shared" si="36"/>
        <v>74200.670000000056</v>
      </c>
      <c r="K272" s="189" t="str">
        <f t="shared" si="37"/>
        <v/>
      </c>
      <c r="L272" s="187">
        <f t="shared" si="38"/>
        <v>98.977500000000006</v>
      </c>
      <c r="M272" s="187">
        <f>IF(B272="","",SUM($L$63:L272))</f>
        <v>21264.39750000001</v>
      </c>
      <c r="N272" s="190">
        <f t="shared" si="39"/>
        <v>50799.32999999998</v>
      </c>
      <c r="O272" s="191"/>
      <c r="P272" s="192">
        <f t="shared" si="40"/>
        <v>0</v>
      </c>
      <c r="Q272" s="193"/>
      <c r="S272" s="193"/>
      <c r="T272" s="193"/>
      <c r="U272" s="193"/>
      <c r="V272" s="67"/>
    </row>
    <row r="273" spans="2:22" x14ac:dyDescent="0.15">
      <c r="B273" s="194">
        <f t="shared" si="31"/>
        <v>211</v>
      </c>
      <c r="C273" s="185">
        <f t="shared" si="32"/>
        <v>48030</v>
      </c>
      <c r="D273" s="186">
        <f>IF(B273="","",IF(variable,IF(OR(B273=1,B273&lt;$I$16*periods_per_year),start_rate,MIN($I$17,IF(MOD(B273-1,$I$19)=0,MAX($I$18,D272+$I$20),D272))),start_rate))</f>
        <v>6.3750000000000015E-2</v>
      </c>
      <c r="E273" s="187">
        <f t="shared" si="33"/>
        <v>394.19</v>
      </c>
      <c r="F273" s="187">
        <f>IF(B273="","",IF(B273=nper,J272+E273,MIN(J272+E273,IF(D273=D272,F272,IF($E$13="Acc Bi-Weekly",ROUND((-PMT(((1+D273/CP)^(CP/12))-1,(nper-B273+1)*12/26,J272))/2,2),IF($E$13="Acc Weekly",ROUND((-PMT(((1+D273/CP)^(CP/12))-1,(nper-B273+1)*12/52,J272))/4,2),ROUND(-PMT(((1+D273/CP)^(CP/periods_per_year))-1,nper-B273+1,J272),2)))))))</f>
        <v>718.92</v>
      </c>
      <c r="G273" s="187">
        <f t="shared" si="34"/>
        <v>0</v>
      </c>
      <c r="H273" s="188"/>
      <c r="I273" s="187">
        <f t="shared" si="35"/>
        <v>324.72999999999996</v>
      </c>
      <c r="J273" s="187">
        <f t="shared" si="36"/>
        <v>73875.940000000061</v>
      </c>
      <c r="K273" s="189" t="str">
        <f t="shared" si="37"/>
        <v/>
      </c>
      <c r="L273" s="187">
        <f t="shared" si="38"/>
        <v>98.547499999999999</v>
      </c>
      <c r="M273" s="187">
        <f>IF(B273="","",SUM($L$63:L273))</f>
        <v>21362.945000000011</v>
      </c>
      <c r="N273" s="190">
        <f t="shared" si="39"/>
        <v>51124.059999999983</v>
      </c>
      <c r="O273" s="191"/>
      <c r="P273" s="192">
        <f t="shared" si="40"/>
        <v>0</v>
      </c>
      <c r="Q273" s="193"/>
      <c r="S273" s="193"/>
      <c r="T273" s="193"/>
      <c r="U273" s="193"/>
      <c r="V273" s="67"/>
    </row>
    <row r="274" spans="2:22" x14ac:dyDescent="0.15">
      <c r="B274" s="194">
        <f t="shared" si="31"/>
        <v>212</v>
      </c>
      <c r="C274" s="185">
        <f t="shared" si="32"/>
        <v>48061</v>
      </c>
      <c r="D274" s="186">
        <f>IF(B274="","",IF(variable,IF(OR(B274=1,B274&lt;$I$16*periods_per_year),start_rate,MIN($I$17,IF(MOD(B274-1,$I$19)=0,MAX($I$18,D273+$I$20),D273))),start_rate))</f>
        <v>6.3750000000000015E-2</v>
      </c>
      <c r="E274" s="187">
        <f t="shared" si="33"/>
        <v>392.47</v>
      </c>
      <c r="F274" s="187">
        <f>IF(B274="","",IF(B274=nper,J273+E274,MIN(J273+E274,IF(D274=D273,F273,IF($E$13="Acc Bi-Weekly",ROUND((-PMT(((1+D274/CP)^(CP/12))-1,(nper-B274+1)*12/26,J273))/2,2),IF($E$13="Acc Weekly",ROUND((-PMT(((1+D274/CP)^(CP/12))-1,(nper-B274+1)*12/52,J273))/4,2),ROUND(-PMT(((1+D274/CP)^(CP/periods_per_year))-1,nper-B274+1,J273),2)))))))</f>
        <v>718.92</v>
      </c>
      <c r="G274" s="187">
        <f t="shared" si="34"/>
        <v>0</v>
      </c>
      <c r="H274" s="188"/>
      <c r="I274" s="187">
        <f t="shared" si="35"/>
        <v>326.44999999999993</v>
      </c>
      <c r="J274" s="187">
        <f t="shared" si="36"/>
        <v>73549.490000000063</v>
      </c>
      <c r="K274" s="189" t="str">
        <f t="shared" si="37"/>
        <v/>
      </c>
      <c r="L274" s="187">
        <f t="shared" si="38"/>
        <v>98.117500000000007</v>
      </c>
      <c r="M274" s="187">
        <f>IF(B274="","",SUM($L$63:L274))</f>
        <v>21461.062500000011</v>
      </c>
      <c r="N274" s="190">
        <f t="shared" si="39"/>
        <v>51450.50999999998</v>
      </c>
      <c r="O274" s="191"/>
      <c r="P274" s="192">
        <f t="shared" si="40"/>
        <v>0</v>
      </c>
      <c r="Q274" s="193"/>
      <c r="S274" s="193"/>
      <c r="T274" s="193"/>
      <c r="U274" s="193"/>
      <c r="V274" s="67"/>
    </row>
    <row r="275" spans="2:22" x14ac:dyDescent="0.15">
      <c r="B275" s="194">
        <f t="shared" si="31"/>
        <v>213</v>
      </c>
      <c r="C275" s="185">
        <f t="shared" si="32"/>
        <v>48092</v>
      </c>
      <c r="D275" s="186">
        <f>IF(B275="","",IF(variable,IF(OR(B275=1,B275&lt;$I$16*periods_per_year),start_rate,MIN($I$17,IF(MOD(B275-1,$I$19)=0,MAX($I$18,D274+$I$20),D274))),start_rate))</f>
        <v>6.3750000000000015E-2</v>
      </c>
      <c r="E275" s="187">
        <f t="shared" si="33"/>
        <v>390.73</v>
      </c>
      <c r="F275" s="187">
        <f>IF(B275="","",IF(B275=nper,J274+E275,MIN(J274+E275,IF(D275=D274,F274,IF($E$13="Acc Bi-Weekly",ROUND((-PMT(((1+D275/CP)^(CP/12))-1,(nper-B275+1)*12/26,J274))/2,2),IF($E$13="Acc Weekly",ROUND((-PMT(((1+D275/CP)^(CP/12))-1,(nper-B275+1)*12/52,J274))/4,2),ROUND(-PMT(((1+D275/CP)^(CP/periods_per_year))-1,nper-B275+1,J274),2)))))))</f>
        <v>718.92</v>
      </c>
      <c r="G275" s="187">
        <f t="shared" si="34"/>
        <v>0</v>
      </c>
      <c r="H275" s="188"/>
      <c r="I275" s="187">
        <f t="shared" si="35"/>
        <v>328.18999999999994</v>
      </c>
      <c r="J275" s="187">
        <f t="shared" si="36"/>
        <v>73221.300000000061</v>
      </c>
      <c r="K275" s="189" t="str">
        <f t="shared" si="37"/>
        <v/>
      </c>
      <c r="L275" s="187">
        <f t="shared" si="38"/>
        <v>97.682500000000005</v>
      </c>
      <c r="M275" s="187">
        <f>IF(B275="","",SUM($L$63:L275))</f>
        <v>21558.74500000001</v>
      </c>
      <c r="N275" s="190">
        <f t="shared" si="39"/>
        <v>51778.699999999983</v>
      </c>
      <c r="O275" s="191"/>
      <c r="P275" s="192">
        <f t="shared" si="40"/>
        <v>0</v>
      </c>
      <c r="Q275" s="193"/>
      <c r="S275" s="193"/>
      <c r="T275" s="193"/>
      <c r="U275" s="193"/>
      <c r="V275" s="67"/>
    </row>
    <row r="276" spans="2:22" x14ac:dyDescent="0.15">
      <c r="B276" s="194">
        <f t="shared" si="31"/>
        <v>214</v>
      </c>
      <c r="C276" s="185">
        <f t="shared" si="32"/>
        <v>48122</v>
      </c>
      <c r="D276" s="186">
        <f>IF(B276="","",IF(variable,IF(OR(B276=1,B276&lt;$I$16*periods_per_year),start_rate,MIN($I$17,IF(MOD(B276-1,$I$19)=0,MAX($I$18,D275+$I$20),D275))),start_rate))</f>
        <v>6.3750000000000015E-2</v>
      </c>
      <c r="E276" s="187">
        <f t="shared" si="33"/>
        <v>388.99</v>
      </c>
      <c r="F276" s="187">
        <f>IF(B276="","",IF(B276=nper,J275+E276,MIN(J275+E276,IF(D276=D275,F275,IF($E$13="Acc Bi-Weekly",ROUND((-PMT(((1+D276/CP)^(CP/12))-1,(nper-B276+1)*12/26,J275))/2,2),IF($E$13="Acc Weekly",ROUND((-PMT(((1+D276/CP)^(CP/12))-1,(nper-B276+1)*12/52,J275))/4,2),ROUND(-PMT(((1+D276/CP)^(CP/periods_per_year))-1,nper-B276+1,J275),2)))))))</f>
        <v>718.92</v>
      </c>
      <c r="G276" s="187">
        <f t="shared" si="34"/>
        <v>0</v>
      </c>
      <c r="H276" s="188"/>
      <c r="I276" s="187">
        <f t="shared" si="35"/>
        <v>329.92999999999995</v>
      </c>
      <c r="J276" s="187">
        <f t="shared" si="36"/>
        <v>72891.370000000068</v>
      </c>
      <c r="K276" s="189" t="str">
        <f t="shared" si="37"/>
        <v/>
      </c>
      <c r="L276" s="187">
        <f t="shared" si="38"/>
        <v>97.247500000000002</v>
      </c>
      <c r="M276" s="187">
        <f>IF(B276="","",SUM($L$63:L276))</f>
        <v>21655.992500000011</v>
      </c>
      <c r="N276" s="190">
        <f t="shared" si="39"/>
        <v>52108.629999999983</v>
      </c>
      <c r="O276" s="191"/>
      <c r="P276" s="192">
        <f t="shared" si="40"/>
        <v>0</v>
      </c>
      <c r="Q276" s="193"/>
      <c r="S276" s="193"/>
      <c r="T276" s="193"/>
      <c r="U276" s="193"/>
      <c r="V276" s="67"/>
    </row>
    <row r="277" spans="2:22" x14ac:dyDescent="0.15">
      <c r="B277" s="194">
        <f t="shared" si="31"/>
        <v>215</v>
      </c>
      <c r="C277" s="185">
        <f t="shared" si="32"/>
        <v>48153</v>
      </c>
      <c r="D277" s="186">
        <f>IF(B277="","",IF(variable,IF(OR(B277=1,B277&lt;$I$16*periods_per_year),start_rate,MIN($I$17,IF(MOD(B277-1,$I$19)=0,MAX($I$18,D276+$I$20),D276))),start_rate))</f>
        <v>6.3750000000000015E-2</v>
      </c>
      <c r="E277" s="187">
        <f t="shared" si="33"/>
        <v>387.24</v>
      </c>
      <c r="F277" s="187">
        <f>IF(B277="","",IF(B277=nper,J276+E277,MIN(J276+E277,IF(D277=D276,F276,IF($E$13="Acc Bi-Weekly",ROUND((-PMT(((1+D277/CP)^(CP/12))-1,(nper-B277+1)*12/26,J276))/2,2),IF($E$13="Acc Weekly",ROUND((-PMT(((1+D277/CP)^(CP/12))-1,(nper-B277+1)*12/52,J276))/4,2),ROUND(-PMT(((1+D277/CP)^(CP/periods_per_year))-1,nper-B277+1,J276),2)))))))</f>
        <v>718.92</v>
      </c>
      <c r="G277" s="187">
        <f t="shared" si="34"/>
        <v>0</v>
      </c>
      <c r="H277" s="188"/>
      <c r="I277" s="187">
        <f t="shared" si="35"/>
        <v>331.67999999999995</v>
      </c>
      <c r="J277" s="187">
        <f t="shared" si="36"/>
        <v>72559.690000000075</v>
      </c>
      <c r="K277" s="189" t="str">
        <f t="shared" si="37"/>
        <v/>
      </c>
      <c r="L277" s="187">
        <f t="shared" si="38"/>
        <v>96.81</v>
      </c>
      <c r="M277" s="187">
        <f>IF(B277="","",SUM($L$63:L277))</f>
        <v>21752.802500000013</v>
      </c>
      <c r="N277" s="190">
        <f t="shared" si="39"/>
        <v>52440.309999999983</v>
      </c>
      <c r="O277" s="191"/>
      <c r="P277" s="192">
        <f t="shared" si="40"/>
        <v>0</v>
      </c>
      <c r="Q277" s="193"/>
      <c r="S277" s="193"/>
      <c r="T277" s="193"/>
      <c r="U277" s="193"/>
      <c r="V277" s="67"/>
    </row>
    <row r="278" spans="2:22" x14ac:dyDescent="0.15">
      <c r="B278" s="194">
        <f t="shared" si="31"/>
        <v>216</v>
      </c>
      <c r="C278" s="185">
        <f t="shared" si="32"/>
        <v>48183</v>
      </c>
      <c r="D278" s="186">
        <f>IF(B278="","",IF(variable,IF(OR(B278=1,B278&lt;$I$16*periods_per_year),start_rate,MIN($I$17,IF(MOD(B278-1,$I$19)=0,MAX($I$18,D277+$I$20),D277))),start_rate))</f>
        <v>6.3750000000000015E-2</v>
      </c>
      <c r="E278" s="187">
        <f t="shared" si="33"/>
        <v>385.47</v>
      </c>
      <c r="F278" s="187">
        <f>IF(B278="","",IF(B278=nper,J277+E278,MIN(J277+E278,IF(D278=D277,F277,IF($E$13="Acc Bi-Weekly",ROUND((-PMT(((1+D278/CP)^(CP/12))-1,(nper-B278+1)*12/26,J277))/2,2),IF($E$13="Acc Weekly",ROUND((-PMT(((1+D278/CP)^(CP/12))-1,(nper-B278+1)*12/52,J277))/4,2),ROUND(-PMT(((1+D278/CP)^(CP/periods_per_year))-1,nper-B278+1,J277),2)))))))</f>
        <v>718.92</v>
      </c>
      <c r="G278" s="187">
        <f t="shared" si="34"/>
        <v>0</v>
      </c>
      <c r="H278" s="188"/>
      <c r="I278" s="187">
        <f t="shared" si="35"/>
        <v>333.44999999999993</v>
      </c>
      <c r="J278" s="187">
        <f t="shared" si="36"/>
        <v>72226.240000000078</v>
      </c>
      <c r="K278" s="189">
        <f t="shared" si="37"/>
        <v>18</v>
      </c>
      <c r="L278" s="187">
        <f t="shared" si="38"/>
        <v>96.367500000000007</v>
      </c>
      <c r="M278" s="187">
        <f>IF(B278="","",SUM($L$63:L278))</f>
        <v>21849.170000000013</v>
      </c>
      <c r="N278" s="190">
        <f t="shared" si="39"/>
        <v>52773.75999999998</v>
      </c>
      <c r="O278" s="191"/>
      <c r="P278" s="192">
        <f t="shared" si="40"/>
        <v>90841.514719948478</v>
      </c>
      <c r="Q278" s="193"/>
      <c r="S278" s="193"/>
      <c r="T278" s="193"/>
      <c r="U278" s="193"/>
      <c r="V278" s="67"/>
    </row>
    <row r="279" spans="2:22" x14ac:dyDescent="0.15">
      <c r="B279" s="194">
        <f t="shared" si="31"/>
        <v>217</v>
      </c>
      <c r="C279" s="185">
        <f t="shared" si="32"/>
        <v>48214</v>
      </c>
      <c r="D279" s="186">
        <f>IF(B279="","",IF(variable,IF(OR(B279=1,B279&lt;$I$16*periods_per_year),start_rate,MIN($I$17,IF(MOD(B279-1,$I$19)=0,MAX($I$18,D278+$I$20),D278))),start_rate))</f>
        <v>6.6250000000000017E-2</v>
      </c>
      <c r="E279" s="187">
        <f t="shared" si="33"/>
        <v>398.75</v>
      </c>
      <c r="F279" s="187">
        <f>IF(B279="","",IF(B279=nper,J278+E279,MIN(J278+E279,IF(D279=D278,F278,IF($E$13="Acc Bi-Weekly",ROUND((-PMT(((1+D279/CP)^(CP/12))-1,(nper-B279+1)*12/26,J278))/2,2),IF($E$13="Acc Weekly",ROUND((-PMT(((1+D279/CP)^(CP/12))-1,(nper-B279+1)*12/52,J278))/4,2),ROUND(-PMT(((1+D279/CP)^(CP/periods_per_year))-1,nper-B279+1,J278),2)))))))</f>
        <v>728.4</v>
      </c>
      <c r="G279" s="187">
        <f t="shared" si="34"/>
        <v>0</v>
      </c>
      <c r="H279" s="188"/>
      <c r="I279" s="187">
        <f t="shared" si="35"/>
        <v>329.65</v>
      </c>
      <c r="J279" s="187">
        <f t="shared" si="36"/>
        <v>71896.590000000084</v>
      </c>
      <c r="K279" s="189" t="str">
        <f t="shared" si="37"/>
        <v/>
      </c>
      <c r="L279" s="187">
        <f t="shared" si="38"/>
        <v>99.6875</v>
      </c>
      <c r="M279" s="187">
        <f>IF(B279="","",SUM($L$63:L279))</f>
        <v>21948.857500000013</v>
      </c>
      <c r="N279" s="190">
        <f t="shared" si="39"/>
        <v>53103.409999999982</v>
      </c>
      <c r="O279" s="191"/>
      <c r="P279" s="192">
        <f t="shared" si="40"/>
        <v>0</v>
      </c>
      <c r="Q279" s="193"/>
      <c r="S279" s="193"/>
      <c r="T279" s="193"/>
      <c r="U279" s="193"/>
      <c r="V279" s="67"/>
    </row>
    <row r="280" spans="2:22" x14ac:dyDescent="0.15">
      <c r="B280" s="194">
        <f t="shared" si="31"/>
        <v>218</v>
      </c>
      <c r="C280" s="185">
        <f t="shared" si="32"/>
        <v>48245</v>
      </c>
      <c r="D280" s="186">
        <f>IF(B280="","",IF(variable,IF(OR(B280=1,B280&lt;$I$16*periods_per_year),start_rate,MIN($I$17,IF(MOD(B280-1,$I$19)=0,MAX($I$18,D279+$I$20),D279))),start_rate))</f>
        <v>6.6250000000000017E-2</v>
      </c>
      <c r="E280" s="187">
        <f t="shared" si="33"/>
        <v>396.93</v>
      </c>
      <c r="F280" s="187">
        <f>IF(B280="","",IF(B280=nper,J279+E280,MIN(J279+E280,IF(D280=D279,F279,IF($E$13="Acc Bi-Weekly",ROUND((-PMT(((1+D280/CP)^(CP/12))-1,(nper-B280+1)*12/26,J279))/2,2),IF($E$13="Acc Weekly",ROUND((-PMT(((1+D280/CP)^(CP/12))-1,(nper-B280+1)*12/52,J279))/4,2),ROUND(-PMT(((1+D280/CP)^(CP/periods_per_year))-1,nper-B280+1,J279),2)))))))</f>
        <v>728.4</v>
      </c>
      <c r="G280" s="187">
        <f t="shared" si="34"/>
        <v>0</v>
      </c>
      <c r="H280" s="188"/>
      <c r="I280" s="187">
        <f t="shared" si="35"/>
        <v>331.46999999999997</v>
      </c>
      <c r="J280" s="187">
        <f t="shared" si="36"/>
        <v>71565.120000000083</v>
      </c>
      <c r="K280" s="189" t="str">
        <f t="shared" si="37"/>
        <v/>
      </c>
      <c r="L280" s="187">
        <f t="shared" si="38"/>
        <v>99.232500000000002</v>
      </c>
      <c r="M280" s="187">
        <f>IF(B280="","",SUM($L$63:L280))</f>
        <v>22048.090000000011</v>
      </c>
      <c r="N280" s="190">
        <f t="shared" si="39"/>
        <v>53434.879999999983</v>
      </c>
      <c r="O280" s="191"/>
      <c r="P280" s="192">
        <f t="shared" si="40"/>
        <v>0</v>
      </c>
      <c r="Q280" s="193"/>
      <c r="S280" s="193"/>
      <c r="T280" s="193"/>
      <c r="U280" s="193"/>
      <c r="V280" s="67"/>
    </row>
    <row r="281" spans="2:22" x14ac:dyDescent="0.15">
      <c r="B281" s="194">
        <f t="shared" si="31"/>
        <v>219</v>
      </c>
      <c r="C281" s="185">
        <f t="shared" si="32"/>
        <v>48274</v>
      </c>
      <c r="D281" s="186">
        <f>IF(B281="","",IF(variable,IF(OR(B281=1,B281&lt;$I$16*periods_per_year),start_rate,MIN($I$17,IF(MOD(B281-1,$I$19)=0,MAX($I$18,D280+$I$20),D280))),start_rate))</f>
        <v>6.6250000000000017E-2</v>
      </c>
      <c r="E281" s="187">
        <f t="shared" si="33"/>
        <v>395.1</v>
      </c>
      <c r="F281" s="187">
        <f>IF(B281="","",IF(B281=nper,J280+E281,MIN(J280+E281,IF(D281=D280,F280,IF($E$13="Acc Bi-Weekly",ROUND((-PMT(((1+D281/CP)^(CP/12))-1,(nper-B281+1)*12/26,J280))/2,2),IF($E$13="Acc Weekly",ROUND((-PMT(((1+D281/CP)^(CP/12))-1,(nper-B281+1)*12/52,J280))/4,2),ROUND(-PMT(((1+D281/CP)^(CP/periods_per_year))-1,nper-B281+1,J280),2)))))))</f>
        <v>728.4</v>
      </c>
      <c r="G281" s="187">
        <f t="shared" si="34"/>
        <v>0</v>
      </c>
      <c r="H281" s="188"/>
      <c r="I281" s="187">
        <f t="shared" si="35"/>
        <v>333.29999999999995</v>
      </c>
      <c r="J281" s="187">
        <f t="shared" si="36"/>
        <v>71231.82000000008</v>
      </c>
      <c r="K281" s="189" t="str">
        <f t="shared" si="37"/>
        <v/>
      </c>
      <c r="L281" s="187">
        <f t="shared" si="38"/>
        <v>98.775000000000006</v>
      </c>
      <c r="M281" s="187">
        <f>IF(B281="","",SUM($L$63:L281))</f>
        <v>22146.865000000013</v>
      </c>
      <c r="N281" s="190">
        <f t="shared" si="39"/>
        <v>53768.179999999986</v>
      </c>
      <c r="O281" s="191"/>
      <c r="P281" s="192">
        <f t="shared" si="40"/>
        <v>0</v>
      </c>
      <c r="Q281" s="193"/>
      <c r="S281" s="193"/>
      <c r="T281" s="193"/>
      <c r="U281" s="193"/>
      <c r="V281" s="67"/>
    </row>
    <row r="282" spans="2:22" x14ac:dyDescent="0.15">
      <c r="B282" s="194">
        <f t="shared" si="31"/>
        <v>220</v>
      </c>
      <c r="C282" s="185">
        <f t="shared" si="32"/>
        <v>48305</v>
      </c>
      <c r="D282" s="186">
        <f>IF(B282="","",IF(variable,IF(OR(B282=1,B282&lt;$I$16*periods_per_year),start_rate,MIN($I$17,IF(MOD(B282-1,$I$19)=0,MAX($I$18,D281+$I$20),D281))),start_rate))</f>
        <v>6.6250000000000017E-2</v>
      </c>
      <c r="E282" s="187">
        <f t="shared" si="33"/>
        <v>393.26</v>
      </c>
      <c r="F282" s="187">
        <f>IF(B282="","",IF(B282=nper,J281+E282,MIN(J281+E282,IF(D282=D281,F281,IF($E$13="Acc Bi-Weekly",ROUND((-PMT(((1+D282/CP)^(CP/12))-1,(nper-B282+1)*12/26,J281))/2,2),IF($E$13="Acc Weekly",ROUND((-PMT(((1+D282/CP)^(CP/12))-1,(nper-B282+1)*12/52,J281))/4,2),ROUND(-PMT(((1+D282/CP)^(CP/periods_per_year))-1,nper-B282+1,J281),2)))))))</f>
        <v>728.4</v>
      </c>
      <c r="G282" s="187">
        <f t="shared" si="34"/>
        <v>0</v>
      </c>
      <c r="H282" s="188"/>
      <c r="I282" s="187">
        <f t="shared" si="35"/>
        <v>335.14</v>
      </c>
      <c r="J282" s="187">
        <f t="shared" si="36"/>
        <v>70896.68000000008</v>
      </c>
      <c r="K282" s="189" t="str">
        <f t="shared" si="37"/>
        <v/>
      </c>
      <c r="L282" s="187">
        <f t="shared" si="38"/>
        <v>98.314999999999998</v>
      </c>
      <c r="M282" s="187">
        <f>IF(B282="","",SUM($L$63:L282))</f>
        <v>22245.180000000011</v>
      </c>
      <c r="N282" s="190">
        <f t="shared" si="39"/>
        <v>54103.319999999985</v>
      </c>
      <c r="O282" s="191"/>
      <c r="P282" s="192">
        <f t="shared" si="40"/>
        <v>0</v>
      </c>
      <c r="Q282" s="193"/>
      <c r="S282" s="193"/>
      <c r="T282" s="193"/>
      <c r="U282" s="193"/>
      <c r="V282" s="67"/>
    </row>
    <row r="283" spans="2:22" x14ac:dyDescent="0.15">
      <c r="B283" s="194">
        <f t="shared" si="31"/>
        <v>221</v>
      </c>
      <c r="C283" s="185">
        <f t="shared" si="32"/>
        <v>48335</v>
      </c>
      <c r="D283" s="186">
        <f>IF(B283="","",IF(variable,IF(OR(B283=1,B283&lt;$I$16*periods_per_year),start_rate,MIN($I$17,IF(MOD(B283-1,$I$19)=0,MAX($I$18,D282+$I$20),D282))),start_rate))</f>
        <v>6.6250000000000017E-2</v>
      </c>
      <c r="E283" s="187">
        <f t="shared" si="33"/>
        <v>391.41</v>
      </c>
      <c r="F283" s="187">
        <f>IF(B283="","",IF(B283=nper,J282+E283,MIN(J282+E283,IF(D283=D282,F282,IF($E$13="Acc Bi-Weekly",ROUND((-PMT(((1+D283/CP)^(CP/12))-1,(nper-B283+1)*12/26,J282))/2,2),IF($E$13="Acc Weekly",ROUND((-PMT(((1+D283/CP)^(CP/12))-1,(nper-B283+1)*12/52,J282))/4,2),ROUND(-PMT(((1+D283/CP)^(CP/periods_per_year))-1,nper-B283+1,J282),2)))))))</f>
        <v>728.4</v>
      </c>
      <c r="G283" s="187">
        <f t="shared" si="34"/>
        <v>0</v>
      </c>
      <c r="H283" s="188"/>
      <c r="I283" s="187">
        <f t="shared" si="35"/>
        <v>336.98999999999995</v>
      </c>
      <c r="J283" s="187">
        <f t="shared" si="36"/>
        <v>70559.690000000075</v>
      </c>
      <c r="K283" s="189" t="str">
        <f t="shared" si="37"/>
        <v/>
      </c>
      <c r="L283" s="187">
        <f t="shared" si="38"/>
        <v>97.852500000000006</v>
      </c>
      <c r="M283" s="187">
        <f>IF(B283="","",SUM($L$63:L283))</f>
        <v>22343.032500000012</v>
      </c>
      <c r="N283" s="190">
        <f t="shared" si="39"/>
        <v>54440.309999999983</v>
      </c>
      <c r="O283" s="191"/>
      <c r="P283" s="192">
        <f t="shared" si="40"/>
        <v>0</v>
      </c>
      <c r="Q283" s="193"/>
      <c r="S283" s="193"/>
      <c r="T283" s="193"/>
      <c r="U283" s="193"/>
      <c r="V283" s="67"/>
    </row>
    <row r="284" spans="2:22" x14ac:dyDescent="0.15">
      <c r="B284" s="194">
        <f t="shared" si="31"/>
        <v>222</v>
      </c>
      <c r="C284" s="185">
        <f t="shared" si="32"/>
        <v>48366</v>
      </c>
      <c r="D284" s="186">
        <f>IF(B284="","",IF(variable,IF(OR(B284=1,B284&lt;$I$16*periods_per_year),start_rate,MIN($I$17,IF(MOD(B284-1,$I$19)=0,MAX($I$18,D283+$I$20),D283))),start_rate))</f>
        <v>6.6250000000000017E-2</v>
      </c>
      <c r="E284" s="187">
        <f t="shared" si="33"/>
        <v>389.55</v>
      </c>
      <c r="F284" s="187">
        <f>IF(B284="","",IF(B284=nper,J283+E284,MIN(J283+E284,IF(D284=D283,F283,IF($E$13="Acc Bi-Weekly",ROUND((-PMT(((1+D284/CP)^(CP/12))-1,(nper-B284+1)*12/26,J283))/2,2),IF($E$13="Acc Weekly",ROUND((-PMT(((1+D284/CP)^(CP/12))-1,(nper-B284+1)*12/52,J283))/4,2),ROUND(-PMT(((1+D284/CP)^(CP/periods_per_year))-1,nper-B284+1,J283),2)))))))</f>
        <v>728.4</v>
      </c>
      <c r="G284" s="187">
        <f t="shared" si="34"/>
        <v>0</v>
      </c>
      <c r="H284" s="188"/>
      <c r="I284" s="187">
        <f t="shared" si="35"/>
        <v>338.84999999999997</v>
      </c>
      <c r="J284" s="187">
        <f t="shared" si="36"/>
        <v>70220.840000000069</v>
      </c>
      <c r="K284" s="189" t="str">
        <f t="shared" si="37"/>
        <v/>
      </c>
      <c r="L284" s="187">
        <f t="shared" si="38"/>
        <v>97.387500000000003</v>
      </c>
      <c r="M284" s="187">
        <f>IF(B284="","",SUM($L$63:L284))</f>
        <v>22440.420000000013</v>
      </c>
      <c r="N284" s="190">
        <f t="shared" si="39"/>
        <v>54779.159999999982</v>
      </c>
      <c r="O284" s="191"/>
      <c r="P284" s="192">
        <f t="shared" si="40"/>
        <v>0</v>
      </c>
      <c r="Q284" s="193"/>
      <c r="S284" s="193"/>
      <c r="T284" s="193"/>
      <c r="U284" s="193"/>
      <c r="V284" s="67"/>
    </row>
    <row r="285" spans="2:22" x14ac:dyDescent="0.15">
      <c r="B285" s="194">
        <f t="shared" si="31"/>
        <v>223</v>
      </c>
      <c r="C285" s="185">
        <f t="shared" si="32"/>
        <v>48396</v>
      </c>
      <c r="D285" s="186">
        <f>IF(B285="","",IF(variable,IF(OR(B285=1,B285&lt;$I$16*periods_per_year),start_rate,MIN($I$17,IF(MOD(B285-1,$I$19)=0,MAX($I$18,D284+$I$20),D284))),start_rate))</f>
        <v>6.6250000000000017E-2</v>
      </c>
      <c r="E285" s="187">
        <f t="shared" si="33"/>
        <v>387.68</v>
      </c>
      <c r="F285" s="187">
        <f>IF(B285="","",IF(B285=nper,J284+E285,MIN(J284+E285,IF(D285=D284,F284,IF($E$13="Acc Bi-Weekly",ROUND((-PMT(((1+D285/CP)^(CP/12))-1,(nper-B285+1)*12/26,J284))/2,2),IF($E$13="Acc Weekly",ROUND((-PMT(((1+D285/CP)^(CP/12))-1,(nper-B285+1)*12/52,J284))/4,2),ROUND(-PMT(((1+D285/CP)^(CP/periods_per_year))-1,nper-B285+1,J284),2)))))))</f>
        <v>728.4</v>
      </c>
      <c r="G285" s="187">
        <f t="shared" si="34"/>
        <v>0</v>
      </c>
      <c r="H285" s="188"/>
      <c r="I285" s="187">
        <f t="shared" si="35"/>
        <v>340.71999999999997</v>
      </c>
      <c r="J285" s="187">
        <f t="shared" si="36"/>
        <v>69880.120000000068</v>
      </c>
      <c r="K285" s="189" t="str">
        <f t="shared" si="37"/>
        <v/>
      </c>
      <c r="L285" s="187">
        <f t="shared" si="38"/>
        <v>96.92</v>
      </c>
      <c r="M285" s="187">
        <f>IF(B285="","",SUM($L$63:L285))</f>
        <v>22537.340000000011</v>
      </c>
      <c r="N285" s="190">
        <f t="shared" si="39"/>
        <v>55119.879999999983</v>
      </c>
      <c r="O285" s="191"/>
      <c r="P285" s="192">
        <f t="shared" si="40"/>
        <v>0</v>
      </c>
      <c r="Q285" s="193"/>
      <c r="S285" s="193"/>
      <c r="T285" s="193"/>
      <c r="U285" s="193"/>
      <c r="V285" s="67"/>
    </row>
    <row r="286" spans="2:22" x14ac:dyDescent="0.15">
      <c r="B286" s="194">
        <f t="shared" si="31"/>
        <v>224</v>
      </c>
      <c r="C286" s="185">
        <f t="shared" si="32"/>
        <v>48427</v>
      </c>
      <c r="D286" s="186">
        <f>IF(B286="","",IF(variable,IF(OR(B286=1,B286&lt;$I$16*periods_per_year),start_rate,MIN($I$17,IF(MOD(B286-1,$I$19)=0,MAX($I$18,D285+$I$20),D285))),start_rate))</f>
        <v>6.6250000000000017E-2</v>
      </c>
      <c r="E286" s="187">
        <f t="shared" si="33"/>
        <v>385.8</v>
      </c>
      <c r="F286" s="187">
        <f>IF(B286="","",IF(B286=nper,J285+E286,MIN(J285+E286,IF(D286=D285,F285,IF($E$13="Acc Bi-Weekly",ROUND((-PMT(((1+D286/CP)^(CP/12))-1,(nper-B286+1)*12/26,J285))/2,2),IF($E$13="Acc Weekly",ROUND((-PMT(((1+D286/CP)^(CP/12))-1,(nper-B286+1)*12/52,J285))/4,2),ROUND(-PMT(((1+D286/CP)^(CP/periods_per_year))-1,nper-B286+1,J285),2)))))))</f>
        <v>728.4</v>
      </c>
      <c r="G286" s="187">
        <f t="shared" si="34"/>
        <v>0</v>
      </c>
      <c r="H286" s="188"/>
      <c r="I286" s="187">
        <f t="shared" si="35"/>
        <v>342.59999999999997</v>
      </c>
      <c r="J286" s="187">
        <f t="shared" si="36"/>
        <v>69537.520000000062</v>
      </c>
      <c r="K286" s="189" t="str">
        <f t="shared" si="37"/>
        <v/>
      </c>
      <c r="L286" s="187">
        <f t="shared" si="38"/>
        <v>96.45</v>
      </c>
      <c r="M286" s="187">
        <f>IF(B286="","",SUM($L$63:L286))</f>
        <v>22633.790000000012</v>
      </c>
      <c r="N286" s="190">
        <f t="shared" si="39"/>
        <v>55462.479999999981</v>
      </c>
      <c r="O286" s="191"/>
      <c r="P286" s="192">
        <f t="shared" si="40"/>
        <v>0</v>
      </c>
      <c r="Q286" s="193"/>
      <c r="S286" s="193"/>
      <c r="T286" s="193"/>
      <c r="U286" s="193"/>
      <c r="V286" s="67"/>
    </row>
    <row r="287" spans="2:22" x14ac:dyDescent="0.15">
      <c r="B287" s="194">
        <f t="shared" si="31"/>
        <v>225</v>
      </c>
      <c r="C287" s="185">
        <f t="shared" si="32"/>
        <v>48458</v>
      </c>
      <c r="D287" s="186">
        <f>IF(B287="","",IF(variable,IF(OR(B287=1,B287&lt;$I$16*periods_per_year),start_rate,MIN($I$17,IF(MOD(B287-1,$I$19)=0,MAX($I$18,D286+$I$20),D286))),start_rate))</f>
        <v>6.6250000000000017E-2</v>
      </c>
      <c r="E287" s="187">
        <f t="shared" si="33"/>
        <v>383.91</v>
      </c>
      <c r="F287" s="187">
        <f>IF(B287="","",IF(B287=nper,J286+E287,MIN(J286+E287,IF(D287=D286,F286,IF($E$13="Acc Bi-Weekly",ROUND((-PMT(((1+D287/CP)^(CP/12))-1,(nper-B287+1)*12/26,J286))/2,2),IF($E$13="Acc Weekly",ROUND((-PMT(((1+D287/CP)^(CP/12))-1,(nper-B287+1)*12/52,J286))/4,2),ROUND(-PMT(((1+D287/CP)^(CP/periods_per_year))-1,nper-B287+1,J286),2)))))))</f>
        <v>728.4</v>
      </c>
      <c r="G287" s="187">
        <f t="shared" si="34"/>
        <v>0</v>
      </c>
      <c r="H287" s="188"/>
      <c r="I287" s="187">
        <f t="shared" si="35"/>
        <v>344.48999999999995</v>
      </c>
      <c r="J287" s="187">
        <f t="shared" si="36"/>
        <v>69193.030000000057</v>
      </c>
      <c r="K287" s="189" t="str">
        <f t="shared" si="37"/>
        <v/>
      </c>
      <c r="L287" s="187">
        <f t="shared" si="38"/>
        <v>95.977500000000006</v>
      </c>
      <c r="M287" s="187">
        <f>IF(B287="","",SUM($L$63:L287))</f>
        <v>22729.767500000013</v>
      </c>
      <c r="N287" s="190">
        <f t="shared" si="39"/>
        <v>55806.969999999979</v>
      </c>
      <c r="O287" s="191"/>
      <c r="P287" s="192">
        <f t="shared" si="40"/>
        <v>0</v>
      </c>
      <c r="Q287" s="193"/>
      <c r="S287" s="193"/>
      <c r="T287" s="193"/>
      <c r="U287" s="193"/>
      <c r="V287" s="67"/>
    </row>
    <row r="288" spans="2:22" x14ac:dyDescent="0.15">
      <c r="B288" s="194">
        <f t="shared" si="31"/>
        <v>226</v>
      </c>
      <c r="C288" s="185">
        <f t="shared" si="32"/>
        <v>48488</v>
      </c>
      <c r="D288" s="186">
        <f>IF(B288="","",IF(variable,IF(OR(B288=1,B288&lt;$I$16*periods_per_year),start_rate,MIN($I$17,IF(MOD(B288-1,$I$19)=0,MAX($I$18,D287+$I$20),D287))),start_rate))</f>
        <v>6.6250000000000017E-2</v>
      </c>
      <c r="E288" s="187">
        <f t="shared" si="33"/>
        <v>382</v>
      </c>
      <c r="F288" s="187">
        <f>IF(B288="","",IF(B288=nper,J287+E288,MIN(J287+E288,IF(D288=D287,F287,IF($E$13="Acc Bi-Weekly",ROUND((-PMT(((1+D288/CP)^(CP/12))-1,(nper-B288+1)*12/26,J287))/2,2),IF($E$13="Acc Weekly",ROUND((-PMT(((1+D288/CP)^(CP/12))-1,(nper-B288+1)*12/52,J287))/4,2),ROUND(-PMT(((1+D288/CP)^(CP/periods_per_year))-1,nper-B288+1,J287),2)))))))</f>
        <v>728.4</v>
      </c>
      <c r="G288" s="187">
        <f t="shared" si="34"/>
        <v>0</v>
      </c>
      <c r="H288" s="188"/>
      <c r="I288" s="187">
        <f t="shared" si="35"/>
        <v>346.4</v>
      </c>
      <c r="J288" s="187">
        <f t="shared" si="36"/>
        <v>68846.630000000063</v>
      </c>
      <c r="K288" s="189" t="str">
        <f t="shared" si="37"/>
        <v/>
      </c>
      <c r="L288" s="187">
        <f t="shared" si="38"/>
        <v>95.5</v>
      </c>
      <c r="M288" s="187">
        <f>IF(B288="","",SUM($L$63:L288))</f>
        <v>22825.267500000013</v>
      </c>
      <c r="N288" s="190">
        <f t="shared" si="39"/>
        <v>56153.369999999981</v>
      </c>
      <c r="O288" s="191"/>
      <c r="P288" s="192">
        <f t="shared" si="40"/>
        <v>0</v>
      </c>
      <c r="Q288" s="193"/>
      <c r="S288" s="193"/>
      <c r="T288" s="193"/>
      <c r="U288" s="193"/>
      <c r="V288" s="67"/>
    </row>
    <row r="289" spans="2:22" x14ac:dyDescent="0.15">
      <c r="B289" s="194">
        <f t="shared" si="31"/>
        <v>227</v>
      </c>
      <c r="C289" s="185">
        <f t="shared" si="32"/>
        <v>48519</v>
      </c>
      <c r="D289" s="186">
        <f>IF(B289="","",IF(variable,IF(OR(B289=1,B289&lt;$I$16*periods_per_year),start_rate,MIN($I$17,IF(MOD(B289-1,$I$19)=0,MAX($I$18,D288+$I$20),D288))),start_rate))</f>
        <v>6.6250000000000017E-2</v>
      </c>
      <c r="E289" s="187">
        <f t="shared" si="33"/>
        <v>380.09</v>
      </c>
      <c r="F289" s="187">
        <f>IF(B289="","",IF(B289=nper,J288+E289,MIN(J288+E289,IF(D289=D288,F288,IF($E$13="Acc Bi-Weekly",ROUND((-PMT(((1+D289/CP)^(CP/12))-1,(nper-B289+1)*12/26,J288))/2,2),IF($E$13="Acc Weekly",ROUND((-PMT(((1+D289/CP)^(CP/12))-1,(nper-B289+1)*12/52,J288))/4,2),ROUND(-PMT(((1+D289/CP)^(CP/periods_per_year))-1,nper-B289+1,J288),2)))))))</f>
        <v>728.4</v>
      </c>
      <c r="G289" s="187">
        <f t="shared" si="34"/>
        <v>0</v>
      </c>
      <c r="H289" s="188"/>
      <c r="I289" s="187">
        <f t="shared" si="35"/>
        <v>348.31</v>
      </c>
      <c r="J289" s="187">
        <f t="shared" si="36"/>
        <v>68498.320000000065</v>
      </c>
      <c r="K289" s="189" t="str">
        <f t="shared" si="37"/>
        <v/>
      </c>
      <c r="L289" s="187">
        <f t="shared" si="38"/>
        <v>95.022499999999994</v>
      </c>
      <c r="M289" s="187">
        <f>IF(B289="","",SUM($L$63:L289))</f>
        <v>22920.290000000012</v>
      </c>
      <c r="N289" s="190">
        <f t="shared" si="39"/>
        <v>56501.679999999978</v>
      </c>
      <c r="O289" s="191"/>
      <c r="P289" s="192">
        <f t="shared" si="40"/>
        <v>0</v>
      </c>
      <c r="Q289" s="193"/>
      <c r="S289" s="193"/>
      <c r="T289" s="193"/>
      <c r="U289" s="193"/>
      <c r="V289" s="67"/>
    </row>
    <row r="290" spans="2:22" x14ac:dyDescent="0.15">
      <c r="B290" s="194">
        <f t="shared" si="31"/>
        <v>228</v>
      </c>
      <c r="C290" s="185">
        <f t="shared" si="32"/>
        <v>48549</v>
      </c>
      <c r="D290" s="186">
        <f>IF(B290="","",IF(variable,IF(OR(B290=1,B290&lt;$I$16*periods_per_year),start_rate,MIN($I$17,IF(MOD(B290-1,$I$19)=0,MAX($I$18,D289+$I$20),D289))),start_rate))</f>
        <v>6.6250000000000017E-2</v>
      </c>
      <c r="E290" s="187">
        <f t="shared" si="33"/>
        <v>378.17</v>
      </c>
      <c r="F290" s="187">
        <f>IF(B290="","",IF(B290=nper,J289+E290,MIN(J289+E290,IF(D290=D289,F289,IF($E$13="Acc Bi-Weekly",ROUND((-PMT(((1+D290/CP)^(CP/12))-1,(nper-B290+1)*12/26,J289))/2,2),IF($E$13="Acc Weekly",ROUND((-PMT(((1+D290/CP)^(CP/12))-1,(nper-B290+1)*12/52,J289))/4,2),ROUND(-PMT(((1+D290/CP)^(CP/periods_per_year))-1,nper-B290+1,J289),2)))))))</f>
        <v>728.4</v>
      </c>
      <c r="G290" s="187">
        <f t="shared" si="34"/>
        <v>0</v>
      </c>
      <c r="H290" s="188"/>
      <c r="I290" s="187">
        <f t="shared" si="35"/>
        <v>350.22999999999996</v>
      </c>
      <c r="J290" s="187">
        <f t="shared" si="36"/>
        <v>68148.090000000069</v>
      </c>
      <c r="K290" s="189">
        <f t="shared" si="37"/>
        <v>19</v>
      </c>
      <c r="L290" s="187">
        <f t="shared" si="38"/>
        <v>94.542500000000004</v>
      </c>
      <c r="M290" s="187">
        <f>IF(B290="","",SUM($L$63:L290))</f>
        <v>23014.832500000011</v>
      </c>
      <c r="N290" s="190">
        <f t="shared" si="39"/>
        <v>56851.909999999982</v>
      </c>
      <c r="O290" s="191"/>
      <c r="P290" s="192">
        <f t="shared" si="40"/>
        <v>100614.84460314539</v>
      </c>
      <c r="Q290" s="193"/>
      <c r="S290" s="193"/>
      <c r="T290" s="193"/>
      <c r="U290" s="193"/>
      <c r="V290" s="67"/>
    </row>
    <row r="291" spans="2:22" x14ac:dyDescent="0.15">
      <c r="B291" s="194">
        <f t="shared" si="31"/>
        <v>229</v>
      </c>
      <c r="C291" s="185">
        <f t="shared" si="32"/>
        <v>48580</v>
      </c>
      <c r="D291" s="186">
        <f>IF(B291="","",IF(variable,IF(OR(B291=1,B291&lt;$I$16*periods_per_year),start_rate,MIN($I$17,IF(MOD(B291-1,$I$19)=0,MAX($I$18,D290+$I$20),D290))),start_rate))</f>
        <v>6.8750000000000019E-2</v>
      </c>
      <c r="E291" s="187">
        <f t="shared" si="33"/>
        <v>390.43</v>
      </c>
      <c r="F291" s="187">
        <f>IF(B291="","",IF(B291=nper,J290+E291,MIN(J290+E291,IF(D291=D290,F290,IF($E$13="Acc Bi-Weekly",ROUND((-PMT(((1+D291/CP)^(CP/12))-1,(nper-B291+1)*12/26,J290))/2,2),IF($E$13="Acc Weekly",ROUND((-PMT(((1+D291/CP)^(CP/12))-1,(nper-B291+1)*12/52,J290))/4,2),ROUND(-PMT(((1+D291/CP)^(CP/periods_per_year))-1,nper-B291+1,J290),2)))))))</f>
        <v>737.27</v>
      </c>
      <c r="G291" s="187">
        <f t="shared" si="34"/>
        <v>0</v>
      </c>
      <c r="H291" s="188"/>
      <c r="I291" s="187">
        <f t="shared" si="35"/>
        <v>346.84</v>
      </c>
      <c r="J291" s="187">
        <f t="shared" si="36"/>
        <v>67801.250000000073</v>
      </c>
      <c r="K291" s="189" t="str">
        <f t="shared" si="37"/>
        <v/>
      </c>
      <c r="L291" s="187">
        <f t="shared" si="38"/>
        <v>97.607500000000002</v>
      </c>
      <c r="M291" s="187">
        <f>IF(B291="","",SUM($L$63:L291))</f>
        <v>23112.44000000001</v>
      </c>
      <c r="N291" s="190">
        <f t="shared" si="39"/>
        <v>57198.749999999978</v>
      </c>
      <c r="O291" s="191"/>
      <c r="P291" s="192">
        <f t="shared" si="40"/>
        <v>0</v>
      </c>
      <c r="Q291" s="193"/>
      <c r="S291" s="193"/>
      <c r="T291" s="193"/>
      <c r="U291" s="193"/>
      <c r="V291" s="67"/>
    </row>
    <row r="292" spans="2:22" x14ac:dyDescent="0.15">
      <c r="B292" s="194">
        <f t="shared" si="31"/>
        <v>230</v>
      </c>
      <c r="C292" s="185">
        <f t="shared" si="32"/>
        <v>48611</v>
      </c>
      <c r="D292" s="186">
        <f>IF(B292="","",IF(variable,IF(OR(B292=1,B292&lt;$I$16*periods_per_year),start_rate,MIN($I$17,IF(MOD(B292-1,$I$19)=0,MAX($I$18,D291+$I$20),D291))),start_rate))</f>
        <v>6.8750000000000019E-2</v>
      </c>
      <c r="E292" s="187">
        <f t="shared" si="33"/>
        <v>388.44</v>
      </c>
      <c r="F292" s="187">
        <f>IF(B292="","",IF(B292=nper,J291+E292,MIN(J291+E292,IF(D292=D291,F291,IF($E$13="Acc Bi-Weekly",ROUND((-PMT(((1+D292/CP)^(CP/12))-1,(nper-B292+1)*12/26,J291))/2,2),IF($E$13="Acc Weekly",ROUND((-PMT(((1+D292/CP)^(CP/12))-1,(nper-B292+1)*12/52,J291))/4,2),ROUND(-PMT(((1+D292/CP)^(CP/periods_per_year))-1,nper-B292+1,J291),2)))))))</f>
        <v>737.27</v>
      </c>
      <c r="G292" s="187">
        <f t="shared" si="34"/>
        <v>0</v>
      </c>
      <c r="H292" s="188"/>
      <c r="I292" s="187">
        <f t="shared" si="35"/>
        <v>348.83</v>
      </c>
      <c r="J292" s="187">
        <f t="shared" si="36"/>
        <v>67452.420000000071</v>
      </c>
      <c r="K292" s="189" t="str">
        <f t="shared" si="37"/>
        <v/>
      </c>
      <c r="L292" s="187">
        <f t="shared" si="38"/>
        <v>97.11</v>
      </c>
      <c r="M292" s="187">
        <f>IF(B292="","",SUM($L$63:L292))</f>
        <v>23209.55000000001</v>
      </c>
      <c r="N292" s="190">
        <f t="shared" si="39"/>
        <v>57547.57999999998</v>
      </c>
      <c r="O292" s="191"/>
      <c r="P292" s="192">
        <f t="shared" si="40"/>
        <v>0</v>
      </c>
      <c r="Q292" s="193"/>
      <c r="S292" s="193"/>
      <c r="T292" s="193"/>
      <c r="U292" s="193"/>
      <c r="V292" s="67"/>
    </row>
    <row r="293" spans="2:22" x14ac:dyDescent="0.15">
      <c r="B293" s="194">
        <f t="shared" si="31"/>
        <v>231</v>
      </c>
      <c r="C293" s="185">
        <f t="shared" si="32"/>
        <v>48639</v>
      </c>
      <c r="D293" s="186">
        <f>IF(B293="","",IF(variable,IF(OR(B293=1,B293&lt;$I$16*periods_per_year),start_rate,MIN($I$17,IF(MOD(B293-1,$I$19)=0,MAX($I$18,D292+$I$20),D292))),start_rate))</f>
        <v>6.8750000000000019E-2</v>
      </c>
      <c r="E293" s="187">
        <f t="shared" si="33"/>
        <v>386.45</v>
      </c>
      <c r="F293" s="187">
        <f>IF(B293="","",IF(B293=nper,J292+E293,MIN(J292+E293,IF(D293=D292,F292,IF($E$13="Acc Bi-Weekly",ROUND((-PMT(((1+D293/CP)^(CP/12))-1,(nper-B293+1)*12/26,J292))/2,2),IF($E$13="Acc Weekly",ROUND((-PMT(((1+D293/CP)^(CP/12))-1,(nper-B293+1)*12/52,J292))/4,2),ROUND(-PMT(((1+D293/CP)^(CP/periods_per_year))-1,nper-B293+1,J292),2)))))))</f>
        <v>737.27</v>
      </c>
      <c r="G293" s="187">
        <f t="shared" si="34"/>
        <v>0</v>
      </c>
      <c r="H293" s="188"/>
      <c r="I293" s="187">
        <f t="shared" si="35"/>
        <v>350.82</v>
      </c>
      <c r="J293" s="187">
        <f t="shared" si="36"/>
        <v>67101.600000000064</v>
      </c>
      <c r="K293" s="189" t="str">
        <f t="shared" si="37"/>
        <v/>
      </c>
      <c r="L293" s="187">
        <f t="shared" si="38"/>
        <v>96.612499999999997</v>
      </c>
      <c r="M293" s="187">
        <f>IF(B293="","",SUM($L$63:L293))</f>
        <v>23306.162500000009</v>
      </c>
      <c r="N293" s="190">
        <f t="shared" si="39"/>
        <v>57898.39999999998</v>
      </c>
      <c r="O293" s="191"/>
      <c r="P293" s="192">
        <f t="shared" si="40"/>
        <v>0</v>
      </c>
      <c r="Q293" s="193"/>
      <c r="S293" s="193"/>
      <c r="T293" s="193"/>
      <c r="U293" s="193"/>
      <c r="V293" s="67"/>
    </row>
    <row r="294" spans="2:22" x14ac:dyDescent="0.15">
      <c r="B294" s="194">
        <f t="shared" si="31"/>
        <v>232</v>
      </c>
      <c r="C294" s="185">
        <f t="shared" si="32"/>
        <v>48670</v>
      </c>
      <c r="D294" s="186">
        <f>IF(B294="","",IF(variable,IF(OR(B294=1,B294&lt;$I$16*periods_per_year),start_rate,MIN($I$17,IF(MOD(B294-1,$I$19)=0,MAX($I$18,D293+$I$20),D293))),start_rate))</f>
        <v>6.8750000000000019E-2</v>
      </c>
      <c r="E294" s="187">
        <f t="shared" si="33"/>
        <v>384.44</v>
      </c>
      <c r="F294" s="187">
        <f>IF(B294="","",IF(B294=nper,J293+E294,MIN(J293+E294,IF(D294=D293,F293,IF($E$13="Acc Bi-Weekly",ROUND((-PMT(((1+D294/CP)^(CP/12))-1,(nper-B294+1)*12/26,J293))/2,2),IF($E$13="Acc Weekly",ROUND((-PMT(((1+D294/CP)^(CP/12))-1,(nper-B294+1)*12/52,J293))/4,2),ROUND(-PMT(((1+D294/CP)^(CP/periods_per_year))-1,nper-B294+1,J293),2)))))))</f>
        <v>737.27</v>
      </c>
      <c r="G294" s="187">
        <f t="shared" si="34"/>
        <v>0</v>
      </c>
      <c r="H294" s="188"/>
      <c r="I294" s="187">
        <f t="shared" si="35"/>
        <v>352.83</v>
      </c>
      <c r="J294" s="187">
        <f t="shared" si="36"/>
        <v>66748.770000000062</v>
      </c>
      <c r="K294" s="189" t="str">
        <f t="shared" si="37"/>
        <v/>
      </c>
      <c r="L294" s="187">
        <f t="shared" si="38"/>
        <v>96.11</v>
      </c>
      <c r="M294" s="187">
        <f>IF(B294="","",SUM($L$63:L294))</f>
        <v>23402.27250000001</v>
      </c>
      <c r="N294" s="190">
        <f t="shared" si="39"/>
        <v>58251.229999999981</v>
      </c>
      <c r="O294" s="191"/>
      <c r="P294" s="192">
        <f t="shared" si="40"/>
        <v>0</v>
      </c>
      <c r="Q294" s="193"/>
      <c r="S294" s="193"/>
      <c r="T294" s="193"/>
      <c r="U294" s="193"/>
      <c r="V294" s="67"/>
    </row>
    <row r="295" spans="2:22" x14ac:dyDescent="0.15">
      <c r="B295" s="194">
        <f t="shared" si="31"/>
        <v>233</v>
      </c>
      <c r="C295" s="185">
        <f t="shared" si="32"/>
        <v>48700</v>
      </c>
      <c r="D295" s="186">
        <f>IF(B295="","",IF(variable,IF(OR(B295=1,B295&lt;$I$16*periods_per_year),start_rate,MIN($I$17,IF(MOD(B295-1,$I$19)=0,MAX($I$18,D294+$I$20),D294))),start_rate))</f>
        <v>6.8750000000000019E-2</v>
      </c>
      <c r="E295" s="187">
        <f t="shared" si="33"/>
        <v>382.41</v>
      </c>
      <c r="F295" s="187">
        <f>IF(B295="","",IF(B295=nper,J294+E295,MIN(J294+E295,IF(D295=D294,F294,IF($E$13="Acc Bi-Weekly",ROUND((-PMT(((1+D295/CP)^(CP/12))-1,(nper-B295+1)*12/26,J294))/2,2),IF($E$13="Acc Weekly",ROUND((-PMT(((1+D295/CP)^(CP/12))-1,(nper-B295+1)*12/52,J294))/4,2),ROUND(-PMT(((1+D295/CP)^(CP/periods_per_year))-1,nper-B295+1,J294),2)))))))</f>
        <v>737.27</v>
      </c>
      <c r="G295" s="187">
        <f t="shared" si="34"/>
        <v>0</v>
      </c>
      <c r="H295" s="188"/>
      <c r="I295" s="187">
        <f t="shared" si="35"/>
        <v>354.85999999999996</v>
      </c>
      <c r="J295" s="187">
        <f t="shared" si="36"/>
        <v>66393.910000000062</v>
      </c>
      <c r="K295" s="189" t="str">
        <f t="shared" si="37"/>
        <v/>
      </c>
      <c r="L295" s="187">
        <f t="shared" si="38"/>
        <v>95.602500000000006</v>
      </c>
      <c r="M295" s="187">
        <f>IF(B295="","",SUM($L$63:L295))</f>
        <v>23497.875000000011</v>
      </c>
      <c r="N295" s="190">
        <f t="shared" si="39"/>
        <v>58606.089999999982</v>
      </c>
      <c r="O295" s="191"/>
      <c r="P295" s="192">
        <f t="shared" si="40"/>
        <v>0</v>
      </c>
      <c r="Q295" s="193"/>
      <c r="S295" s="193"/>
      <c r="T295" s="193"/>
      <c r="U295" s="193"/>
      <c r="V295" s="67"/>
    </row>
    <row r="296" spans="2:22" x14ac:dyDescent="0.15">
      <c r="B296" s="194">
        <f t="shared" si="31"/>
        <v>234</v>
      </c>
      <c r="C296" s="185">
        <f t="shared" si="32"/>
        <v>48731</v>
      </c>
      <c r="D296" s="186">
        <f>IF(B296="","",IF(variable,IF(OR(B296=1,B296&lt;$I$16*periods_per_year),start_rate,MIN($I$17,IF(MOD(B296-1,$I$19)=0,MAX($I$18,D295+$I$20),D295))),start_rate))</f>
        <v>6.8750000000000019E-2</v>
      </c>
      <c r="E296" s="187">
        <f t="shared" si="33"/>
        <v>380.38</v>
      </c>
      <c r="F296" s="187">
        <f>IF(B296="","",IF(B296=nper,J295+E296,MIN(J295+E296,IF(D296=D295,F295,IF($E$13="Acc Bi-Weekly",ROUND((-PMT(((1+D296/CP)^(CP/12))-1,(nper-B296+1)*12/26,J295))/2,2),IF($E$13="Acc Weekly",ROUND((-PMT(((1+D296/CP)^(CP/12))-1,(nper-B296+1)*12/52,J295))/4,2),ROUND(-PMT(((1+D296/CP)^(CP/periods_per_year))-1,nper-B296+1,J295),2)))))))</f>
        <v>737.27</v>
      </c>
      <c r="G296" s="187">
        <f t="shared" si="34"/>
        <v>0</v>
      </c>
      <c r="H296" s="188"/>
      <c r="I296" s="187">
        <f t="shared" si="35"/>
        <v>356.89</v>
      </c>
      <c r="J296" s="187">
        <f t="shared" si="36"/>
        <v>66037.020000000062</v>
      </c>
      <c r="K296" s="189" t="str">
        <f t="shared" si="37"/>
        <v/>
      </c>
      <c r="L296" s="187">
        <f t="shared" si="38"/>
        <v>95.094999999999999</v>
      </c>
      <c r="M296" s="187">
        <f>IF(B296="","",SUM($L$63:L296))</f>
        <v>23592.970000000012</v>
      </c>
      <c r="N296" s="190">
        <f t="shared" si="39"/>
        <v>58962.979999999981</v>
      </c>
      <c r="O296" s="191"/>
      <c r="P296" s="192">
        <f t="shared" si="40"/>
        <v>0</v>
      </c>
      <c r="Q296" s="193"/>
      <c r="S296" s="193"/>
      <c r="T296" s="193"/>
      <c r="U296" s="193"/>
      <c r="V296" s="67"/>
    </row>
    <row r="297" spans="2:22" x14ac:dyDescent="0.15">
      <c r="B297" s="194">
        <f t="shared" si="31"/>
        <v>235</v>
      </c>
      <c r="C297" s="185">
        <f t="shared" si="32"/>
        <v>48761</v>
      </c>
      <c r="D297" s="186">
        <f>IF(B297="","",IF(variable,IF(OR(B297=1,B297&lt;$I$16*periods_per_year),start_rate,MIN($I$17,IF(MOD(B297-1,$I$19)=0,MAX($I$18,D296+$I$20),D296))),start_rate))</f>
        <v>6.8750000000000019E-2</v>
      </c>
      <c r="E297" s="187">
        <f t="shared" si="33"/>
        <v>378.34</v>
      </c>
      <c r="F297" s="187">
        <f>IF(B297="","",IF(B297=nper,J296+E297,MIN(J296+E297,IF(D297=D296,F296,IF($E$13="Acc Bi-Weekly",ROUND((-PMT(((1+D297/CP)^(CP/12))-1,(nper-B297+1)*12/26,J296))/2,2),IF($E$13="Acc Weekly",ROUND((-PMT(((1+D297/CP)^(CP/12))-1,(nper-B297+1)*12/52,J296))/4,2),ROUND(-PMT(((1+D297/CP)^(CP/periods_per_year))-1,nper-B297+1,J296),2)))))))</f>
        <v>737.27</v>
      </c>
      <c r="G297" s="187">
        <f t="shared" si="34"/>
        <v>0</v>
      </c>
      <c r="H297" s="188"/>
      <c r="I297" s="187">
        <f t="shared" si="35"/>
        <v>358.93</v>
      </c>
      <c r="J297" s="187">
        <f t="shared" si="36"/>
        <v>65678.090000000069</v>
      </c>
      <c r="K297" s="189" t="str">
        <f t="shared" si="37"/>
        <v/>
      </c>
      <c r="L297" s="187">
        <f t="shared" si="38"/>
        <v>94.584999999999994</v>
      </c>
      <c r="M297" s="187">
        <f>IF(B297="","",SUM($L$63:L297))</f>
        <v>23687.555000000011</v>
      </c>
      <c r="N297" s="190">
        <f t="shared" si="39"/>
        <v>59321.909999999982</v>
      </c>
      <c r="O297" s="191"/>
      <c r="P297" s="192">
        <f t="shared" si="40"/>
        <v>0</v>
      </c>
      <c r="Q297" s="193"/>
      <c r="S297" s="193"/>
      <c r="T297" s="193"/>
      <c r="U297" s="193"/>
      <c r="V297" s="67"/>
    </row>
    <row r="298" spans="2:22" x14ac:dyDescent="0.15">
      <c r="B298" s="194">
        <f t="shared" si="31"/>
        <v>236</v>
      </c>
      <c r="C298" s="185">
        <f t="shared" si="32"/>
        <v>48792</v>
      </c>
      <c r="D298" s="186">
        <f>IF(B298="","",IF(variable,IF(OR(B298=1,B298&lt;$I$16*periods_per_year),start_rate,MIN($I$17,IF(MOD(B298-1,$I$19)=0,MAX($I$18,D297+$I$20),D297))),start_rate))</f>
        <v>6.8750000000000019E-2</v>
      </c>
      <c r="E298" s="187">
        <f t="shared" si="33"/>
        <v>376.28</v>
      </c>
      <c r="F298" s="187">
        <f>IF(B298="","",IF(B298=nper,J297+E298,MIN(J297+E298,IF(D298=D297,F297,IF($E$13="Acc Bi-Weekly",ROUND((-PMT(((1+D298/CP)^(CP/12))-1,(nper-B298+1)*12/26,J297))/2,2),IF($E$13="Acc Weekly",ROUND((-PMT(((1+D298/CP)^(CP/12))-1,(nper-B298+1)*12/52,J297))/4,2),ROUND(-PMT(((1+D298/CP)^(CP/periods_per_year))-1,nper-B298+1,J297),2)))))))</f>
        <v>737.27</v>
      </c>
      <c r="G298" s="187">
        <f t="shared" si="34"/>
        <v>0</v>
      </c>
      <c r="H298" s="188"/>
      <c r="I298" s="187">
        <f t="shared" si="35"/>
        <v>360.99</v>
      </c>
      <c r="J298" s="187">
        <f t="shared" si="36"/>
        <v>65317.100000000071</v>
      </c>
      <c r="K298" s="189" t="str">
        <f t="shared" si="37"/>
        <v/>
      </c>
      <c r="L298" s="187">
        <f t="shared" si="38"/>
        <v>94.07</v>
      </c>
      <c r="M298" s="187">
        <f>IF(B298="","",SUM($L$63:L298))</f>
        <v>23781.625000000011</v>
      </c>
      <c r="N298" s="190">
        <f t="shared" si="39"/>
        <v>59682.89999999998</v>
      </c>
      <c r="O298" s="191"/>
      <c r="P298" s="192">
        <f t="shared" si="40"/>
        <v>0</v>
      </c>
      <c r="Q298" s="193"/>
      <c r="S298" s="193"/>
      <c r="T298" s="193"/>
      <c r="U298" s="193"/>
      <c r="V298" s="67"/>
    </row>
    <row r="299" spans="2:22" x14ac:dyDescent="0.15">
      <c r="B299" s="194">
        <f t="shared" si="31"/>
        <v>237</v>
      </c>
      <c r="C299" s="185">
        <f t="shared" si="32"/>
        <v>48823</v>
      </c>
      <c r="D299" s="186">
        <f>IF(B299="","",IF(variable,IF(OR(B299=1,B299&lt;$I$16*periods_per_year),start_rate,MIN($I$17,IF(MOD(B299-1,$I$19)=0,MAX($I$18,D298+$I$20),D298))),start_rate))</f>
        <v>6.8750000000000019E-2</v>
      </c>
      <c r="E299" s="187">
        <f t="shared" si="33"/>
        <v>374.21</v>
      </c>
      <c r="F299" s="187">
        <f>IF(B299="","",IF(B299=nper,J298+E299,MIN(J298+E299,IF(D299=D298,F298,IF($E$13="Acc Bi-Weekly",ROUND((-PMT(((1+D299/CP)^(CP/12))-1,(nper-B299+1)*12/26,J298))/2,2),IF($E$13="Acc Weekly",ROUND((-PMT(((1+D299/CP)^(CP/12))-1,(nper-B299+1)*12/52,J298))/4,2),ROUND(-PMT(((1+D299/CP)^(CP/periods_per_year))-1,nper-B299+1,J298),2)))))))</f>
        <v>737.27</v>
      </c>
      <c r="G299" s="187">
        <f t="shared" si="34"/>
        <v>0</v>
      </c>
      <c r="H299" s="188"/>
      <c r="I299" s="187">
        <f t="shared" si="35"/>
        <v>363.06</v>
      </c>
      <c r="J299" s="187">
        <f t="shared" si="36"/>
        <v>64954.040000000074</v>
      </c>
      <c r="K299" s="189" t="str">
        <f t="shared" si="37"/>
        <v/>
      </c>
      <c r="L299" s="187">
        <f t="shared" si="38"/>
        <v>93.552499999999995</v>
      </c>
      <c r="M299" s="187">
        <f>IF(B299="","",SUM($L$63:L299))</f>
        <v>23875.177500000013</v>
      </c>
      <c r="N299" s="190">
        <f t="shared" si="39"/>
        <v>60045.959999999977</v>
      </c>
      <c r="O299" s="191"/>
      <c r="P299" s="192">
        <f t="shared" si="40"/>
        <v>0</v>
      </c>
      <c r="Q299" s="193"/>
      <c r="S299" s="193"/>
      <c r="T299" s="193"/>
      <c r="U299" s="193"/>
      <c r="V299" s="67"/>
    </row>
    <row r="300" spans="2:22" x14ac:dyDescent="0.15">
      <c r="B300" s="194">
        <f t="shared" si="31"/>
        <v>238</v>
      </c>
      <c r="C300" s="185">
        <f t="shared" si="32"/>
        <v>48853</v>
      </c>
      <c r="D300" s="186">
        <f>IF(B300="","",IF(variable,IF(OR(B300=1,B300&lt;$I$16*periods_per_year),start_rate,MIN($I$17,IF(MOD(B300-1,$I$19)=0,MAX($I$18,D299+$I$20),D299))),start_rate))</f>
        <v>6.8750000000000019E-2</v>
      </c>
      <c r="E300" s="187">
        <f t="shared" si="33"/>
        <v>372.13</v>
      </c>
      <c r="F300" s="187">
        <f>IF(B300="","",IF(B300=nper,J299+E300,MIN(J299+E300,IF(D300=D299,F299,IF($E$13="Acc Bi-Weekly",ROUND((-PMT(((1+D300/CP)^(CP/12))-1,(nper-B300+1)*12/26,J299))/2,2),IF($E$13="Acc Weekly",ROUND((-PMT(((1+D300/CP)^(CP/12))-1,(nper-B300+1)*12/52,J299))/4,2),ROUND(-PMT(((1+D300/CP)^(CP/periods_per_year))-1,nper-B300+1,J299),2)))))))</f>
        <v>737.27</v>
      </c>
      <c r="G300" s="187">
        <f t="shared" si="34"/>
        <v>0</v>
      </c>
      <c r="H300" s="188"/>
      <c r="I300" s="187">
        <f t="shared" si="35"/>
        <v>365.14</v>
      </c>
      <c r="J300" s="187">
        <f t="shared" si="36"/>
        <v>64588.900000000074</v>
      </c>
      <c r="K300" s="189" t="str">
        <f t="shared" si="37"/>
        <v/>
      </c>
      <c r="L300" s="187">
        <f t="shared" si="38"/>
        <v>93.032499999999999</v>
      </c>
      <c r="M300" s="187">
        <f>IF(B300="","",SUM($L$63:L300))</f>
        <v>23968.210000000014</v>
      </c>
      <c r="N300" s="190">
        <f t="shared" si="39"/>
        <v>60411.099999999977</v>
      </c>
      <c r="O300" s="191"/>
      <c r="P300" s="192">
        <f t="shared" si="40"/>
        <v>0</v>
      </c>
      <c r="Q300" s="193"/>
      <c r="S300" s="193"/>
      <c r="T300" s="193"/>
      <c r="U300" s="193"/>
      <c r="V300" s="67"/>
    </row>
    <row r="301" spans="2:22" x14ac:dyDescent="0.15">
      <c r="B301" s="194">
        <f t="shared" si="31"/>
        <v>239</v>
      </c>
      <c r="C301" s="185">
        <f t="shared" si="32"/>
        <v>48884</v>
      </c>
      <c r="D301" s="186">
        <f>IF(B301="","",IF(variable,IF(OR(B301=1,B301&lt;$I$16*periods_per_year),start_rate,MIN($I$17,IF(MOD(B301-1,$I$19)=0,MAX($I$18,D300+$I$20),D300))),start_rate))</f>
        <v>6.8750000000000019E-2</v>
      </c>
      <c r="E301" s="187">
        <f t="shared" si="33"/>
        <v>370.04</v>
      </c>
      <c r="F301" s="187">
        <f>IF(B301="","",IF(B301=nper,J300+E301,MIN(J300+E301,IF(D301=D300,F300,IF($E$13="Acc Bi-Weekly",ROUND((-PMT(((1+D301/CP)^(CP/12))-1,(nper-B301+1)*12/26,J300))/2,2),IF($E$13="Acc Weekly",ROUND((-PMT(((1+D301/CP)^(CP/12))-1,(nper-B301+1)*12/52,J300))/4,2),ROUND(-PMT(((1+D301/CP)^(CP/periods_per_year))-1,nper-B301+1,J300),2)))))))</f>
        <v>737.27</v>
      </c>
      <c r="G301" s="187">
        <f t="shared" si="34"/>
        <v>0</v>
      </c>
      <c r="H301" s="188"/>
      <c r="I301" s="187">
        <f t="shared" si="35"/>
        <v>367.22999999999996</v>
      </c>
      <c r="J301" s="187">
        <f t="shared" si="36"/>
        <v>64221.670000000071</v>
      </c>
      <c r="K301" s="189" t="str">
        <f t="shared" si="37"/>
        <v/>
      </c>
      <c r="L301" s="187">
        <f t="shared" si="38"/>
        <v>92.51</v>
      </c>
      <c r="M301" s="187">
        <f>IF(B301="","",SUM($L$63:L301))</f>
        <v>24060.720000000012</v>
      </c>
      <c r="N301" s="190">
        <f t="shared" si="39"/>
        <v>60778.32999999998</v>
      </c>
      <c r="O301" s="191"/>
      <c r="P301" s="192">
        <f t="shared" si="40"/>
        <v>0</v>
      </c>
      <c r="Q301" s="193"/>
      <c r="S301" s="193"/>
      <c r="T301" s="193"/>
      <c r="U301" s="193"/>
      <c r="V301" s="67"/>
    </row>
    <row r="302" spans="2:22" x14ac:dyDescent="0.15">
      <c r="B302" s="194">
        <f t="shared" si="31"/>
        <v>240</v>
      </c>
      <c r="C302" s="185">
        <f t="shared" si="32"/>
        <v>48914</v>
      </c>
      <c r="D302" s="186">
        <f>IF(B302="","",IF(variable,IF(OR(B302=1,B302&lt;$I$16*periods_per_year),start_rate,MIN($I$17,IF(MOD(B302-1,$I$19)=0,MAX($I$18,D301+$I$20),D301))),start_rate))</f>
        <v>6.8750000000000019E-2</v>
      </c>
      <c r="E302" s="187">
        <f t="shared" si="33"/>
        <v>367.94</v>
      </c>
      <c r="F302" s="187">
        <f>IF(B302="","",IF(B302=nper,J301+E302,MIN(J301+E302,IF(D302=D301,F301,IF($E$13="Acc Bi-Weekly",ROUND((-PMT(((1+D302/CP)^(CP/12))-1,(nper-B302+1)*12/26,J301))/2,2),IF($E$13="Acc Weekly",ROUND((-PMT(((1+D302/CP)^(CP/12))-1,(nper-B302+1)*12/52,J301))/4,2),ROUND(-PMT(((1+D302/CP)^(CP/periods_per_year))-1,nper-B302+1,J301),2)))))))</f>
        <v>737.27</v>
      </c>
      <c r="G302" s="187">
        <f t="shared" si="34"/>
        <v>0</v>
      </c>
      <c r="H302" s="188"/>
      <c r="I302" s="187">
        <f t="shared" si="35"/>
        <v>369.33</v>
      </c>
      <c r="J302" s="187">
        <f t="shared" si="36"/>
        <v>63852.340000000069</v>
      </c>
      <c r="K302" s="189">
        <f t="shared" si="37"/>
        <v>20</v>
      </c>
      <c r="L302" s="187">
        <f t="shared" si="38"/>
        <v>91.984999999999999</v>
      </c>
      <c r="M302" s="187">
        <f>IF(B302="","",SUM($L$63:L302))</f>
        <v>24152.705000000013</v>
      </c>
      <c r="N302" s="190">
        <f t="shared" si="39"/>
        <v>61147.659999999982</v>
      </c>
      <c r="O302" s="191"/>
      <c r="P302" s="192">
        <f t="shared" si="40"/>
        <v>111205.23027933412</v>
      </c>
      <c r="Q302" s="193"/>
      <c r="S302" s="193"/>
      <c r="T302" s="193"/>
      <c r="U302" s="193"/>
      <c r="V302" s="67"/>
    </row>
    <row r="303" spans="2:22" x14ac:dyDescent="0.15">
      <c r="B303" s="194">
        <f t="shared" si="31"/>
        <v>241</v>
      </c>
      <c r="C303" s="185">
        <f t="shared" si="32"/>
        <v>48945</v>
      </c>
      <c r="D303" s="186">
        <f>IF(B303="","",IF(variable,IF(OR(B303=1,B303&lt;$I$16*periods_per_year),start_rate,MIN($I$17,IF(MOD(B303-1,$I$19)=0,MAX($I$18,D302+$I$20),D302))),start_rate))</f>
        <v>7.1250000000000022E-2</v>
      </c>
      <c r="E303" s="187">
        <f t="shared" si="33"/>
        <v>379.12</v>
      </c>
      <c r="F303" s="187">
        <f>IF(B303="","",IF(B303=nper,J302+E303,MIN(J302+E303,IF(D303=D302,F302,IF($E$13="Acc Bi-Weekly",ROUND((-PMT(((1+D303/CP)^(CP/12))-1,(nper-B303+1)*12/26,J302))/2,2),IF($E$13="Acc Weekly",ROUND((-PMT(((1+D303/CP)^(CP/12))-1,(nper-B303+1)*12/52,J302))/4,2),ROUND(-PMT(((1+D303/CP)^(CP/periods_per_year))-1,nper-B303+1,J302),2)))))))</f>
        <v>745.5</v>
      </c>
      <c r="G303" s="187">
        <f t="shared" si="34"/>
        <v>0</v>
      </c>
      <c r="H303" s="188"/>
      <c r="I303" s="187">
        <f t="shared" si="35"/>
        <v>366.38</v>
      </c>
      <c r="J303" s="187">
        <f t="shared" si="36"/>
        <v>63485.960000000072</v>
      </c>
      <c r="K303" s="189" t="str">
        <f t="shared" si="37"/>
        <v/>
      </c>
      <c r="L303" s="187">
        <f t="shared" si="38"/>
        <v>94.78</v>
      </c>
      <c r="M303" s="187">
        <f>IF(B303="","",SUM($L$63:L303))</f>
        <v>24247.485000000011</v>
      </c>
      <c r="N303" s="190">
        <f t="shared" si="39"/>
        <v>61514.039999999979</v>
      </c>
      <c r="O303" s="191"/>
      <c r="P303" s="192">
        <f t="shared" si="40"/>
        <v>0</v>
      </c>
      <c r="Q303" s="193"/>
      <c r="S303" s="193"/>
      <c r="T303" s="193"/>
      <c r="U303" s="193"/>
      <c r="V303" s="67"/>
    </row>
    <row r="304" spans="2:22" x14ac:dyDescent="0.15">
      <c r="B304" s="194">
        <f t="shared" si="31"/>
        <v>242</v>
      </c>
      <c r="C304" s="185">
        <f t="shared" si="32"/>
        <v>48976</v>
      </c>
      <c r="D304" s="186">
        <f>IF(B304="","",IF(variable,IF(OR(B304=1,B304&lt;$I$16*periods_per_year),start_rate,MIN($I$17,IF(MOD(B304-1,$I$19)=0,MAX($I$18,D303+$I$20),D303))),start_rate))</f>
        <v>7.1250000000000022E-2</v>
      </c>
      <c r="E304" s="187">
        <f t="shared" si="33"/>
        <v>376.95</v>
      </c>
      <c r="F304" s="187">
        <f>IF(B304="","",IF(B304=nper,J303+E304,MIN(J303+E304,IF(D304=D303,F303,IF($E$13="Acc Bi-Weekly",ROUND((-PMT(((1+D304/CP)^(CP/12))-1,(nper-B304+1)*12/26,J303))/2,2),IF($E$13="Acc Weekly",ROUND((-PMT(((1+D304/CP)^(CP/12))-1,(nper-B304+1)*12/52,J303))/4,2),ROUND(-PMT(((1+D304/CP)^(CP/periods_per_year))-1,nper-B304+1,J303),2)))))))</f>
        <v>745.5</v>
      </c>
      <c r="G304" s="187">
        <f t="shared" si="34"/>
        <v>0</v>
      </c>
      <c r="H304" s="188"/>
      <c r="I304" s="187">
        <f t="shared" si="35"/>
        <v>368.55</v>
      </c>
      <c r="J304" s="187">
        <f t="shared" si="36"/>
        <v>63117.410000000069</v>
      </c>
      <c r="K304" s="189" t="str">
        <f t="shared" si="37"/>
        <v/>
      </c>
      <c r="L304" s="187">
        <f t="shared" si="38"/>
        <v>94.237499999999997</v>
      </c>
      <c r="M304" s="187">
        <f>IF(B304="","",SUM($L$63:L304))</f>
        <v>24341.722500000011</v>
      </c>
      <c r="N304" s="190">
        <f t="shared" si="39"/>
        <v>61882.589999999982</v>
      </c>
      <c r="O304" s="191"/>
      <c r="P304" s="192">
        <f t="shared" si="40"/>
        <v>0</v>
      </c>
      <c r="Q304" s="193"/>
      <c r="S304" s="193"/>
      <c r="T304" s="193"/>
      <c r="U304" s="193"/>
      <c r="V304" s="67"/>
    </row>
    <row r="305" spans="2:22" x14ac:dyDescent="0.15">
      <c r="B305" s="194">
        <f t="shared" si="31"/>
        <v>243</v>
      </c>
      <c r="C305" s="185">
        <f t="shared" si="32"/>
        <v>49004</v>
      </c>
      <c r="D305" s="186">
        <f>IF(B305="","",IF(variable,IF(OR(B305=1,B305&lt;$I$16*periods_per_year),start_rate,MIN($I$17,IF(MOD(B305-1,$I$19)=0,MAX($I$18,D304+$I$20),D304))),start_rate))</f>
        <v>7.1250000000000022E-2</v>
      </c>
      <c r="E305" s="187">
        <f t="shared" si="33"/>
        <v>374.76</v>
      </c>
      <c r="F305" s="187">
        <f>IF(B305="","",IF(B305=nper,J304+E305,MIN(J304+E305,IF(D305=D304,F304,IF($E$13="Acc Bi-Weekly",ROUND((-PMT(((1+D305/CP)^(CP/12))-1,(nper-B305+1)*12/26,J304))/2,2),IF($E$13="Acc Weekly",ROUND((-PMT(((1+D305/CP)^(CP/12))-1,(nper-B305+1)*12/52,J304))/4,2),ROUND(-PMT(((1+D305/CP)^(CP/periods_per_year))-1,nper-B305+1,J304),2)))))))</f>
        <v>745.5</v>
      </c>
      <c r="G305" s="187">
        <f t="shared" si="34"/>
        <v>0</v>
      </c>
      <c r="H305" s="188"/>
      <c r="I305" s="187">
        <f t="shared" si="35"/>
        <v>370.74</v>
      </c>
      <c r="J305" s="187">
        <f t="shared" si="36"/>
        <v>62746.670000000071</v>
      </c>
      <c r="K305" s="189" t="str">
        <f t="shared" si="37"/>
        <v/>
      </c>
      <c r="L305" s="187">
        <f t="shared" si="38"/>
        <v>93.69</v>
      </c>
      <c r="M305" s="187">
        <f>IF(B305="","",SUM($L$63:L305))</f>
        <v>24435.412500000009</v>
      </c>
      <c r="N305" s="190">
        <f t="shared" si="39"/>
        <v>62253.32999999998</v>
      </c>
      <c r="O305" s="191"/>
      <c r="P305" s="192">
        <f t="shared" si="40"/>
        <v>0</v>
      </c>
      <c r="Q305" s="193"/>
      <c r="S305" s="193"/>
      <c r="T305" s="193"/>
      <c r="U305" s="193"/>
      <c r="V305" s="67"/>
    </row>
    <row r="306" spans="2:22" x14ac:dyDescent="0.15">
      <c r="B306" s="194">
        <f t="shared" si="31"/>
        <v>244</v>
      </c>
      <c r="C306" s="185">
        <f t="shared" si="32"/>
        <v>49035</v>
      </c>
      <c r="D306" s="186">
        <f>IF(B306="","",IF(variable,IF(OR(B306=1,B306&lt;$I$16*periods_per_year),start_rate,MIN($I$17,IF(MOD(B306-1,$I$19)=0,MAX($I$18,D305+$I$20),D305))),start_rate))</f>
        <v>7.1250000000000022E-2</v>
      </c>
      <c r="E306" s="187">
        <f t="shared" si="33"/>
        <v>372.56</v>
      </c>
      <c r="F306" s="187">
        <f>IF(B306="","",IF(B306=nper,J305+E306,MIN(J305+E306,IF(D306=D305,F305,IF($E$13="Acc Bi-Weekly",ROUND((-PMT(((1+D306/CP)^(CP/12))-1,(nper-B306+1)*12/26,J305))/2,2),IF($E$13="Acc Weekly",ROUND((-PMT(((1+D306/CP)^(CP/12))-1,(nper-B306+1)*12/52,J305))/4,2),ROUND(-PMT(((1+D306/CP)^(CP/periods_per_year))-1,nper-B306+1,J305),2)))))))</f>
        <v>745.5</v>
      </c>
      <c r="G306" s="187">
        <f t="shared" si="34"/>
        <v>0</v>
      </c>
      <c r="H306" s="188"/>
      <c r="I306" s="187">
        <f t="shared" si="35"/>
        <v>372.94</v>
      </c>
      <c r="J306" s="187">
        <f t="shared" si="36"/>
        <v>62373.730000000069</v>
      </c>
      <c r="K306" s="189" t="str">
        <f t="shared" si="37"/>
        <v/>
      </c>
      <c r="L306" s="187">
        <f t="shared" si="38"/>
        <v>93.14</v>
      </c>
      <c r="M306" s="187">
        <f>IF(B306="","",SUM($L$63:L306))</f>
        <v>24528.552500000009</v>
      </c>
      <c r="N306" s="190">
        <f t="shared" si="39"/>
        <v>62626.269999999982</v>
      </c>
      <c r="O306" s="191"/>
      <c r="P306" s="192">
        <f t="shared" si="40"/>
        <v>0</v>
      </c>
      <c r="Q306" s="193"/>
      <c r="S306" s="193"/>
      <c r="T306" s="193"/>
      <c r="U306" s="193"/>
      <c r="V306" s="67"/>
    </row>
    <row r="307" spans="2:22" x14ac:dyDescent="0.15">
      <c r="B307" s="194">
        <f t="shared" si="31"/>
        <v>245</v>
      </c>
      <c r="C307" s="185">
        <f t="shared" si="32"/>
        <v>49065</v>
      </c>
      <c r="D307" s="186">
        <f>IF(B307="","",IF(variable,IF(OR(B307=1,B307&lt;$I$16*periods_per_year),start_rate,MIN($I$17,IF(MOD(B307-1,$I$19)=0,MAX($I$18,D306+$I$20),D306))),start_rate))</f>
        <v>7.1250000000000022E-2</v>
      </c>
      <c r="E307" s="187">
        <f t="shared" si="33"/>
        <v>370.34</v>
      </c>
      <c r="F307" s="187">
        <f>IF(B307="","",IF(B307=nper,J306+E307,MIN(J306+E307,IF(D307=D306,F306,IF($E$13="Acc Bi-Weekly",ROUND((-PMT(((1+D307/CP)^(CP/12))-1,(nper-B307+1)*12/26,J306))/2,2),IF($E$13="Acc Weekly",ROUND((-PMT(((1+D307/CP)^(CP/12))-1,(nper-B307+1)*12/52,J306))/4,2),ROUND(-PMT(((1+D307/CP)^(CP/periods_per_year))-1,nper-B307+1,J306),2)))))))</f>
        <v>745.5</v>
      </c>
      <c r="G307" s="187">
        <f t="shared" si="34"/>
        <v>0</v>
      </c>
      <c r="H307" s="188"/>
      <c r="I307" s="187">
        <f t="shared" si="35"/>
        <v>375.16</v>
      </c>
      <c r="J307" s="187">
        <f t="shared" si="36"/>
        <v>61998.570000000065</v>
      </c>
      <c r="K307" s="189" t="str">
        <f t="shared" si="37"/>
        <v/>
      </c>
      <c r="L307" s="187">
        <f t="shared" si="38"/>
        <v>92.584999999999994</v>
      </c>
      <c r="M307" s="187">
        <f>IF(B307="","",SUM($L$63:L307))</f>
        <v>24621.137500000008</v>
      </c>
      <c r="N307" s="190">
        <f t="shared" si="39"/>
        <v>63001.429999999986</v>
      </c>
      <c r="O307" s="191"/>
      <c r="P307" s="192">
        <f t="shared" si="40"/>
        <v>0</v>
      </c>
      <c r="Q307" s="193"/>
      <c r="S307" s="193"/>
      <c r="T307" s="193"/>
      <c r="U307" s="193"/>
      <c r="V307" s="67"/>
    </row>
    <row r="308" spans="2:22" x14ac:dyDescent="0.15">
      <c r="B308" s="194">
        <f t="shared" si="31"/>
        <v>246</v>
      </c>
      <c r="C308" s="185">
        <f t="shared" si="32"/>
        <v>49096</v>
      </c>
      <c r="D308" s="186">
        <f>IF(B308="","",IF(variable,IF(OR(B308=1,B308&lt;$I$16*periods_per_year),start_rate,MIN($I$17,IF(MOD(B308-1,$I$19)=0,MAX($I$18,D307+$I$20),D307))),start_rate))</f>
        <v>7.1250000000000022E-2</v>
      </c>
      <c r="E308" s="187">
        <f t="shared" si="33"/>
        <v>368.12</v>
      </c>
      <c r="F308" s="187">
        <f>IF(B308="","",IF(B308=nper,J307+E308,MIN(J307+E308,IF(D308=D307,F307,IF($E$13="Acc Bi-Weekly",ROUND((-PMT(((1+D308/CP)^(CP/12))-1,(nper-B308+1)*12/26,J307))/2,2),IF($E$13="Acc Weekly",ROUND((-PMT(((1+D308/CP)^(CP/12))-1,(nper-B308+1)*12/52,J307))/4,2),ROUND(-PMT(((1+D308/CP)^(CP/periods_per_year))-1,nper-B308+1,J307),2)))))))</f>
        <v>745.5</v>
      </c>
      <c r="G308" s="187">
        <f t="shared" si="34"/>
        <v>0</v>
      </c>
      <c r="H308" s="188"/>
      <c r="I308" s="187">
        <f t="shared" si="35"/>
        <v>377.38</v>
      </c>
      <c r="J308" s="187">
        <f t="shared" si="36"/>
        <v>61621.190000000068</v>
      </c>
      <c r="K308" s="189" t="str">
        <f t="shared" si="37"/>
        <v/>
      </c>
      <c r="L308" s="187">
        <f t="shared" si="38"/>
        <v>92.03</v>
      </c>
      <c r="M308" s="187">
        <f>IF(B308="","",SUM($L$63:L308))</f>
        <v>24713.167500000007</v>
      </c>
      <c r="N308" s="190">
        <f t="shared" si="39"/>
        <v>63378.809999999983</v>
      </c>
      <c r="O308" s="191"/>
      <c r="P308" s="192">
        <f t="shared" si="40"/>
        <v>0</v>
      </c>
      <c r="Q308" s="193"/>
      <c r="S308" s="193"/>
      <c r="T308" s="193"/>
      <c r="U308" s="193"/>
      <c r="V308" s="67"/>
    </row>
    <row r="309" spans="2:22" x14ac:dyDescent="0.15">
      <c r="B309" s="194">
        <f t="shared" si="31"/>
        <v>247</v>
      </c>
      <c r="C309" s="185">
        <f t="shared" si="32"/>
        <v>49126</v>
      </c>
      <c r="D309" s="186">
        <f>IF(B309="","",IF(variable,IF(OR(B309=1,B309&lt;$I$16*periods_per_year),start_rate,MIN($I$17,IF(MOD(B309-1,$I$19)=0,MAX($I$18,D308+$I$20),D308))),start_rate))</f>
        <v>7.1250000000000022E-2</v>
      </c>
      <c r="E309" s="187">
        <f t="shared" si="33"/>
        <v>365.88</v>
      </c>
      <c r="F309" s="187">
        <f>IF(B309="","",IF(B309=nper,J308+E309,MIN(J308+E309,IF(D309=D308,F308,IF($E$13="Acc Bi-Weekly",ROUND((-PMT(((1+D309/CP)^(CP/12))-1,(nper-B309+1)*12/26,J308))/2,2),IF($E$13="Acc Weekly",ROUND((-PMT(((1+D309/CP)^(CP/12))-1,(nper-B309+1)*12/52,J308))/4,2),ROUND(-PMT(((1+D309/CP)^(CP/periods_per_year))-1,nper-B309+1,J308),2)))))))</f>
        <v>745.5</v>
      </c>
      <c r="G309" s="187">
        <f t="shared" si="34"/>
        <v>0</v>
      </c>
      <c r="H309" s="188"/>
      <c r="I309" s="187">
        <f t="shared" si="35"/>
        <v>379.62</v>
      </c>
      <c r="J309" s="187">
        <f t="shared" si="36"/>
        <v>61241.570000000065</v>
      </c>
      <c r="K309" s="189" t="str">
        <f t="shared" si="37"/>
        <v/>
      </c>
      <c r="L309" s="187">
        <f t="shared" si="38"/>
        <v>91.47</v>
      </c>
      <c r="M309" s="187">
        <f>IF(B309="","",SUM($L$63:L309))</f>
        <v>24804.637500000008</v>
      </c>
      <c r="N309" s="190">
        <f t="shared" si="39"/>
        <v>63758.429999999986</v>
      </c>
      <c r="O309" s="191"/>
      <c r="P309" s="192">
        <f t="shared" si="40"/>
        <v>0</v>
      </c>
      <c r="Q309" s="193"/>
      <c r="S309" s="193"/>
      <c r="T309" s="193"/>
      <c r="U309" s="193"/>
      <c r="V309" s="67"/>
    </row>
    <row r="310" spans="2:22" x14ac:dyDescent="0.15">
      <c r="B310" s="194">
        <f t="shared" si="31"/>
        <v>248</v>
      </c>
      <c r="C310" s="185">
        <f t="shared" si="32"/>
        <v>49157</v>
      </c>
      <c r="D310" s="186">
        <f>IF(B310="","",IF(variable,IF(OR(B310=1,B310&lt;$I$16*periods_per_year),start_rate,MIN($I$17,IF(MOD(B310-1,$I$19)=0,MAX($I$18,D309+$I$20),D309))),start_rate))</f>
        <v>7.1250000000000022E-2</v>
      </c>
      <c r="E310" s="187">
        <f t="shared" si="33"/>
        <v>363.62</v>
      </c>
      <c r="F310" s="187">
        <f>IF(B310="","",IF(B310=nper,J309+E310,MIN(J309+E310,IF(D310=D309,F309,IF($E$13="Acc Bi-Weekly",ROUND((-PMT(((1+D310/CP)^(CP/12))-1,(nper-B310+1)*12/26,J309))/2,2),IF($E$13="Acc Weekly",ROUND((-PMT(((1+D310/CP)^(CP/12))-1,(nper-B310+1)*12/52,J309))/4,2),ROUND(-PMT(((1+D310/CP)^(CP/periods_per_year))-1,nper-B310+1,J309),2)))))))</f>
        <v>745.5</v>
      </c>
      <c r="G310" s="187">
        <f t="shared" si="34"/>
        <v>0</v>
      </c>
      <c r="H310" s="188"/>
      <c r="I310" s="187">
        <f t="shared" si="35"/>
        <v>381.88</v>
      </c>
      <c r="J310" s="187">
        <f t="shared" si="36"/>
        <v>60859.690000000068</v>
      </c>
      <c r="K310" s="189" t="str">
        <f t="shared" si="37"/>
        <v/>
      </c>
      <c r="L310" s="187">
        <f t="shared" si="38"/>
        <v>90.905000000000001</v>
      </c>
      <c r="M310" s="187">
        <f>IF(B310="","",SUM($L$63:L310))</f>
        <v>24895.542500000007</v>
      </c>
      <c r="N310" s="190">
        <f t="shared" si="39"/>
        <v>64140.309999999983</v>
      </c>
      <c r="O310" s="191"/>
      <c r="P310" s="192">
        <f t="shared" si="40"/>
        <v>0</v>
      </c>
      <c r="Q310" s="193"/>
      <c r="S310" s="193"/>
      <c r="T310" s="193"/>
      <c r="U310" s="193"/>
      <c r="V310" s="67"/>
    </row>
    <row r="311" spans="2:22" x14ac:dyDescent="0.15">
      <c r="B311" s="194">
        <f t="shared" si="31"/>
        <v>249</v>
      </c>
      <c r="C311" s="185">
        <f t="shared" si="32"/>
        <v>49188</v>
      </c>
      <c r="D311" s="186">
        <f>IF(B311="","",IF(variable,IF(OR(B311=1,B311&lt;$I$16*periods_per_year),start_rate,MIN($I$17,IF(MOD(B311-1,$I$19)=0,MAX($I$18,D310+$I$20),D310))),start_rate))</f>
        <v>7.1250000000000022E-2</v>
      </c>
      <c r="E311" s="187">
        <f t="shared" si="33"/>
        <v>361.35</v>
      </c>
      <c r="F311" s="187">
        <f>IF(B311="","",IF(B311=nper,J310+E311,MIN(J310+E311,IF(D311=D310,F310,IF($E$13="Acc Bi-Weekly",ROUND((-PMT(((1+D311/CP)^(CP/12))-1,(nper-B311+1)*12/26,J310))/2,2),IF($E$13="Acc Weekly",ROUND((-PMT(((1+D311/CP)^(CP/12))-1,(nper-B311+1)*12/52,J310))/4,2),ROUND(-PMT(((1+D311/CP)^(CP/periods_per_year))-1,nper-B311+1,J310),2)))))))</f>
        <v>745.5</v>
      </c>
      <c r="G311" s="187">
        <f t="shared" si="34"/>
        <v>0</v>
      </c>
      <c r="H311" s="188"/>
      <c r="I311" s="187">
        <f t="shared" si="35"/>
        <v>384.15</v>
      </c>
      <c r="J311" s="187">
        <f t="shared" si="36"/>
        <v>60475.540000000066</v>
      </c>
      <c r="K311" s="189" t="str">
        <f t="shared" si="37"/>
        <v/>
      </c>
      <c r="L311" s="187">
        <f t="shared" si="38"/>
        <v>90.337500000000006</v>
      </c>
      <c r="M311" s="187">
        <f>IF(B311="","",SUM($L$63:L311))</f>
        <v>24985.880000000008</v>
      </c>
      <c r="N311" s="190">
        <f t="shared" si="39"/>
        <v>64524.459999999985</v>
      </c>
      <c r="O311" s="191"/>
      <c r="P311" s="192">
        <f t="shared" si="40"/>
        <v>0</v>
      </c>
      <c r="Q311" s="193"/>
      <c r="S311" s="193"/>
      <c r="T311" s="193"/>
      <c r="U311" s="193"/>
      <c r="V311" s="67"/>
    </row>
    <row r="312" spans="2:22" x14ac:dyDescent="0.15">
      <c r="B312" s="194">
        <f t="shared" si="31"/>
        <v>250</v>
      </c>
      <c r="C312" s="185">
        <f t="shared" si="32"/>
        <v>49218</v>
      </c>
      <c r="D312" s="186">
        <f>IF(B312="","",IF(variable,IF(OR(B312=1,B312&lt;$I$16*periods_per_year),start_rate,MIN($I$17,IF(MOD(B312-1,$I$19)=0,MAX($I$18,D311+$I$20),D311))),start_rate))</f>
        <v>7.1250000000000022E-2</v>
      </c>
      <c r="E312" s="187">
        <f t="shared" si="33"/>
        <v>359.07</v>
      </c>
      <c r="F312" s="187">
        <f>IF(B312="","",IF(B312=nper,J311+E312,MIN(J311+E312,IF(D312=D311,F311,IF($E$13="Acc Bi-Weekly",ROUND((-PMT(((1+D312/CP)^(CP/12))-1,(nper-B312+1)*12/26,J311))/2,2),IF($E$13="Acc Weekly",ROUND((-PMT(((1+D312/CP)^(CP/12))-1,(nper-B312+1)*12/52,J311))/4,2),ROUND(-PMT(((1+D312/CP)^(CP/periods_per_year))-1,nper-B312+1,J311),2)))))))</f>
        <v>745.5</v>
      </c>
      <c r="G312" s="187">
        <f t="shared" si="34"/>
        <v>0</v>
      </c>
      <c r="H312" s="188"/>
      <c r="I312" s="187">
        <f t="shared" si="35"/>
        <v>386.43</v>
      </c>
      <c r="J312" s="187">
        <f t="shared" si="36"/>
        <v>60089.110000000066</v>
      </c>
      <c r="K312" s="189" t="str">
        <f t="shared" si="37"/>
        <v/>
      </c>
      <c r="L312" s="187">
        <f t="shared" si="38"/>
        <v>89.767499999999998</v>
      </c>
      <c r="M312" s="187">
        <f>IF(B312="","",SUM($L$63:L312))</f>
        <v>25075.64750000001</v>
      </c>
      <c r="N312" s="190">
        <f t="shared" si="39"/>
        <v>64910.889999999985</v>
      </c>
      <c r="O312" s="191"/>
      <c r="P312" s="192">
        <f t="shared" si="40"/>
        <v>0</v>
      </c>
      <c r="Q312" s="193"/>
      <c r="S312" s="193"/>
      <c r="T312" s="193"/>
      <c r="U312" s="193"/>
      <c r="V312" s="67"/>
    </row>
    <row r="313" spans="2:22" x14ac:dyDescent="0.15">
      <c r="B313" s="194">
        <f t="shared" si="31"/>
        <v>251</v>
      </c>
      <c r="C313" s="185">
        <f t="shared" si="32"/>
        <v>49249</v>
      </c>
      <c r="D313" s="186">
        <f>IF(B313="","",IF(variable,IF(OR(B313=1,B313&lt;$I$16*periods_per_year),start_rate,MIN($I$17,IF(MOD(B313-1,$I$19)=0,MAX($I$18,D312+$I$20),D312))),start_rate))</f>
        <v>7.1250000000000022E-2</v>
      </c>
      <c r="E313" s="187">
        <f t="shared" si="33"/>
        <v>356.78</v>
      </c>
      <c r="F313" s="187">
        <f>IF(B313="","",IF(B313=nper,J312+E313,MIN(J312+E313,IF(D313=D312,F312,IF($E$13="Acc Bi-Weekly",ROUND((-PMT(((1+D313/CP)^(CP/12))-1,(nper-B313+1)*12/26,J312))/2,2),IF($E$13="Acc Weekly",ROUND((-PMT(((1+D313/CP)^(CP/12))-1,(nper-B313+1)*12/52,J312))/4,2),ROUND(-PMT(((1+D313/CP)^(CP/periods_per_year))-1,nper-B313+1,J312),2)))))))</f>
        <v>745.5</v>
      </c>
      <c r="G313" s="187">
        <f t="shared" si="34"/>
        <v>0</v>
      </c>
      <c r="H313" s="188"/>
      <c r="I313" s="187">
        <f t="shared" si="35"/>
        <v>388.72</v>
      </c>
      <c r="J313" s="187">
        <f t="shared" si="36"/>
        <v>59700.390000000065</v>
      </c>
      <c r="K313" s="189" t="str">
        <f t="shared" si="37"/>
        <v/>
      </c>
      <c r="L313" s="187">
        <f t="shared" si="38"/>
        <v>89.194999999999993</v>
      </c>
      <c r="M313" s="187">
        <f>IF(B313="","",SUM($L$63:L313))</f>
        <v>25164.84250000001</v>
      </c>
      <c r="N313" s="190">
        <f t="shared" si="39"/>
        <v>65299.609999999986</v>
      </c>
      <c r="O313" s="191"/>
      <c r="P313" s="192">
        <f t="shared" si="40"/>
        <v>0</v>
      </c>
      <c r="Q313" s="193"/>
      <c r="S313" s="193"/>
      <c r="T313" s="193"/>
      <c r="U313" s="193"/>
      <c r="V313" s="67"/>
    </row>
    <row r="314" spans="2:22" x14ac:dyDescent="0.15">
      <c r="B314" s="194">
        <f t="shared" si="31"/>
        <v>252</v>
      </c>
      <c r="C314" s="185">
        <f t="shared" si="32"/>
        <v>49279</v>
      </c>
      <c r="D314" s="186">
        <f>IF(B314="","",IF(variable,IF(OR(B314=1,B314&lt;$I$16*periods_per_year),start_rate,MIN($I$17,IF(MOD(B314-1,$I$19)=0,MAX($I$18,D313+$I$20),D313))),start_rate))</f>
        <v>7.1250000000000022E-2</v>
      </c>
      <c r="E314" s="187">
        <f t="shared" si="33"/>
        <v>354.47</v>
      </c>
      <c r="F314" s="187">
        <f>IF(B314="","",IF(B314=nper,J313+E314,MIN(J313+E314,IF(D314=D313,F313,IF($E$13="Acc Bi-Weekly",ROUND((-PMT(((1+D314/CP)^(CP/12))-1,(nper-B314+1)*12/26,J313))/2,2),IF($E$13="Acc Weekly",ROUND((-PMT(((1+D314/CP)^(CP/12))-1,(nper-B314+1)*12/52,J313))/4,2),ROUND(-PMT(((1+D314/CP)^(CP/periods_per_year))-1,nper-B314+1,J313),2)))))))</f>
        <v>745.5</v>
      </c>
      <c r="G314" s="187">
        <f t="shared" si="34"/>
        <v>0</v>
      </c>
      <c r="H314" s="188"/>
      <c r="I314" s="187">
        <f t="shared" si="35"/>
        <v>391.03</v>
      </c>
      <c r="J314" s="187">
        <f t="shared" si="36"/>
        <v>59309.360000000066</v>
      </c>
      <c r="K314" s="189">
        <f t="shared" si="37"/>
        <v>21</v>
      </c>
      <c r="L314" s="187">
        <f t="shared" si="38"/>
        <v>88.617500000000007</v>
      </c>
      <c r="M314" s="187">
        <f>IF(B314="","",SUM($L$63:L314))</f>
        <v>25253.46000000001</v>
      </c>
      <c r="N314" s="190">
        <f t="shared" si="39"/>
        <v>65690.639999999985</v>
      </c>
      <c r="O314" s="191"/>
      <c r="P314" s="192">
        <f t="shared" si="40"/>
        <v>122693.10289609418</v>
      </c>
      <c r="Q314" s="193"/>
      <c r="S314" s="193"/>
      <c r="T314" s="193"/>
      <c r="U314" s="193"/>
      <c r="V314" s="67"/>
    </row>
    <row r="315" spans="2:22" x14ac:dyDescent="0.15">
      <c r="B315" s="194">
        <f t="shared" si="31"/>
        <v>253</v>
      </c>
      <c r="C315" s="185">
        <f t="shared" si="32"/>
        <v>49310</v>
      </c>
      <c r="D315" s="186">
        <f>IF(B315="","",IF(variable,IF(OR(B315=1,B315&lt;$I$16*periods_per_year),start_rate,MIN($I$17,IF(MOD(B315-1,$I$19)=0,MAX($I$18,D314+$I$20),D314))),start_rate))</f>
        <v>7.3750000000000024E-2</v>
      </c>
      <c r="E315" s="187">
        <f t="shared" si="33"/>
        <v>364.51</v>
      </c>
      <c r="F315" s="187">
        <f>IF(B315="","",IF(B315=nper,J314+E315,MIN(J314+E315,IF(D315=D314,F314,IF($E$13="Acc Bi-Weekly",ROUND((-PMT(((1+D315/CP)^(CP/12))-1,(nper-B315+1)*12/26,J314))/2,2),IF($E$13="Acc Weekly",ROUND((-PMT(((1+D315/CP)^(CP/12))-1,(nper-B315+1)*12/52,J314))/4,2),ROUND(-PMT(((1+D315/CP)^(CP/periods_per_year))-1,nper-B315+1,J314),2)))))))</f>
        <v>753.05</v>
      </c>
      <c r="G315" s="187">
        <f t="shared" si="34"/>
        <v>0</v>
      </c>
      <c r="H315" s="188"/>
      <c r="I315" s="187">
        <f t="shared" si="35"/>
        <v>388.53999999999996</v>
      </c>
      <c r="J315" s="187">
        <f t="shared" si="36"/>
        <v>58920.820000000065</v>
      </c>
      <c r="K315" s="189" t="str">
        <f t="shared" si="37"/>
        <v/>
      </c>
      <c r="L315" s="187">
        <f t="shared" si="38"/>
        <v>91.127499999999998</v>
      </c>
      <c r="M315" s="187">
        <f>IF(B315="","",SUM($L$63:L315))</f>
        <v>25344.587500000009</v>
      </c>
      <c r="N315" s="190">
        <f t="shared" si="39"/>
        <v>66079.179999999978</v>
      </c>
      <c r="O315" s="191"/>
      <c r="P315" s="192">
        <f t="shared" si="40"/>
        <v>0</v>
      </c>
      <c r="Q315" s="193"/>
      <c r="S315" s="193"/>
      <c r="T315" s="193"/>
      <c r="U315" s="193"/>
      <c r="V315" s="67"/>
    </row>
    <row r="316" spans="2:22" x14ac:dyDescent="0.15">
      <c r="B316" s="194">
        <f t="shared" si="31"/>
        <v>254</v>
      </c>
      <c r="C316" s="185">
        <f t="shared" si="32"/>
        <v>49341</v>
      </c>
      <c r="D316" s="186">
        <f>IF(B316="","",IF(variable,IF(OR(B316=1,B316&lt;$I$16*periods_per_year),start_rate,MIN($I$17,IF(MOD(B316-1,$I$19)=0,MAX($I$18,D315+$I$20),D315))),start_rate))</f>
        <v>7.3750000000000024E-2</v>
      </c>
      <c r="E316" s="187">
        <f t="shared" si="33"/>
        <v>362.12</v>
      </c>
      <c r="F316" s="187">
        <f>IF(B316="","",IF(B316=nper,J315+E316,MIN(J315+E316,IF(D316=D315,F315,IF($E$13="Acc Bi-Weekly",ROUND((-PMT(((1+D316/CP)^(CP/12))-1,(nper-B316+1)*12/26,J315))/2,2),IF($E$13="Acc Weekly",ROUND((-PMT(((1+D316/CP)^(CP/12))-1,(nper-B316+1)*12/52,J315))/4,2),ROUND(-PMT(((1+D316/CP)^(CP/periods_per_year))-1,nper-B316+1,J315),2)))))))</f>
        <v>753.05</v>
      </c>
      <c r="G316" s="187">
        <f t="shared" si="34"/>
        <v>0</v>
      </c>
      <c r="H316" s="188"/>
      <c r="I316" s="187">
        <f t="shared" si="35"/>
        <v>390.92999999999995</v>
      </c>
      <c r="J316" s="187">
        <f t="shared" si="36"/>
        <v>58529.890000000065</v>
      </c>
      <c r="K316" s="189" t="str">
        <f t="shared" si="37"/>
        <v/>
      </c>
      <c r="L316" s="187">
        <f t="shared" si="38"/>
        <v>90.53</v>
      </c>
      <c r="M316" s="187">
        <f>IF(B316="","",SUM($L$63:L316))</f>
        <v>25435.117500000008</v>
      </c>
      <c r="N316" s="190">
        <f t="shared" si="39"/>
        <v>66470.109999999971</v>
      </c>
      <c r="O316" s="191"/>
      <c r="P316" s="192">
        <f t="shared" si="40"/>
        <v>0</v>
      </c>
      <c r="Q316" s="193"/>
      <c r="S316" s="193"/>
      <c r="T316" s="193"/>
      <c r="U316" s="193"/>
      <c r="V316" s="67"/>
    </row>
    <row r="317" spans="2:22" x14ac:dyDescent="0.15">
      <c r="B317" s="194">
        <f t="shared" si="31"/>
        <v>255</v>
      </c>
      <c r="C317" s="185">
        <f t="shared" si="32"/>
        <v>49369</v>
      </c>
      <c r="D317" s="186">
        <f>IF(B317="","",IF(variable,IF(OR(B317=1,B317&lt;$I$16*periods_per_year),start_rate,MIN($I$17,IF(MOD(B317-1,$I$19)=0,MAX($I$18,D316+$I$20),D316))),start_rate))</f>
        <v>7.3750000000000024E-2</v>
      </c>
      <c r="E317" s="187">
        <f t="shared" si="33"/>
        <v>359.71</v>
      </c>
      <c r="F317" s="187">
        <f>IF(B317="","",IF(B317=nper,J316+E317,MIN(J316+E317,IF(D317=D316,F316,IF($E$13="Acc Bi-Weekly",ROUND((-PMT(((1+D317/CP)^(CP/12))-1,(nper-B317+1)*12/26,J316))/2,2),IF($E$13="Acc Weekly",ROUND((-PMT(((1+D317/CP)^(CP/12))-1,(nper-B317+1)*12/52,J316))/4,2),ROUND(-PMT(((1+D317/CP)^(CP/periods_per_year))-1,nper-B317+1,J316),2)))))))</f>
        <v>753.05</v>
      </c>
      <c r="G317" s="187">
        <f t="shared" si="34"/>
        <v>0</v>
      </c>
      <c r="H317" s="188"/>
      <c r="I317" s="187">
        <f t="shared" si="35"/>
        <v>393.34</v>
      </c>
      <c r="J317" s="187">
        <f t="shared" si="36"/>
        <v>58136.550000000068</v>
      </c>
      <c r="K317" s="189" t="str">
        <f t="shared" si="37"/>
        <v/>
      </c>
      <c r="L317" s="187">
        <f t="shared" si="38"/>
        <v>89.927499999999995</v>
      </c>
      <c r="M317" s="187">
        <f>IF(B317="","",SUM($L$63:L317))</f>
        <v>25525.045000000009</v>
      </c>
      <c r="N317" s="190">
        <f t="shared" si="39"/>
        <v>66863.449999999968</v>
      </c>
      <c r="O317" s="191"/>
      <c r="P317" s="192">
        <f t="shared" si="40"/>
        <v>0</v>
      </c>
      <c r="Q317" s="193"/>
      <c r="S317" s="193"/>
      <c r="T317" s="193"/>
      <c r="U317" s="193"/>
      <c r="V317" s="67"/>
    </row>
    <row r="318" spans="2:22" x14ac:dyDescent="0.15">
      <c r="B318" s="194">
        <f t="shared" si="31"/>
        <v>256</v>
      </c>
      <c r="C318" s="185">
        <f t="shared" si="32"/>
        <v>49400</v>
      </c>
      <c r="D318" s="186">
        <f>IF(B318="","",IF(variable,IF(OR(B318=1,B318&lt;$I$16*periods_per_year),start_rate,MIN($I$17,IF(MOD(B318-1,$I$19)=0,MAX($I$18,D317+$I$20),D317))),start_rate))</f>
        <v>7.3750000000000024E-2</v>
      </c>
      <c r="E318" s="187">
        <f t="shared" si="33"/>
        <v>357.3</v>
      </c>
      <c r="F318" s="187">
        <f>IF(B318="","",IF(B318=nper,J317+E318,MIN(J317+E318,IF(D318=D317,F317,IF($E$13="Acc Bi-Weekly",ROUND((-PMT(((1+D318/CP)^(CP/12))-1,(nper-B318+1)*12/26,J317))/2,2),IF($E$13="Acc Weekly",ROUND((-PMT(((1+D318/CP)^(CP/12))-1,(nper-B318+1)*12/52,J317))/4,2),ROUND(-PMT(((1+D318/CP)^(CP/periods_per_year))-1,nper-B318+1,J317),2)))))))</f>
        <v>753.05</v>
      </c>
      <c r="G318" s="187">
        <f t="shared" si="34"/>
        <v>0</v>
      </c>
      <c r="H318" s="188"/>
      <c r="I318" s="187">
        <f t="shared" si="35"/>
        <v>395.74999999999994</v>
      </c>
      <c r="J318" s="187">
        <f t="shared" si="36"/>
        <v>57740.800000000068</v>
      </c>
      <c r="K318" s="189" t="str">
        <f t="shared" si="37"/>
        <v/>
      </c>
      <c r="L318" s="187">
        <f t="shared" si="38"/>
        <v>89.325000000000003</v>
      </c>
      <c r="M318" s="187">
        <f>IF(B318="","",SUM($L$63:L318))</f>
        <v>25614.37000000001</v>
      </c>
      <c r="N318" s="190">
        <f t="shared" si="39"/>
        <v>67259.199999999968</v>
      </c>
      <c r="O318" s="191"/>
      <c r="P318" s="192">
        <f t="shared" si="40"/>
        <v>0</v>
      </c>
      <c r="Q318" s="193"/>
      <c r="S318" s="193"/>
      <c r="T318" s="193"/>
      <c r="U318" s="193"/>
      <c r="V318" s="67"/>
    </row>
    <row r="319" spans="2:22" x14ac:dyDescent="0.15">
      <c r="B319" s="194">
        <f t="shared" ref="B319:B382" si="41">IF(J318="","",IF(OR(B318&gt;=nper,ROUND(J318,2)&lt;=0),"",B318+1))</f>
        <v>257</v>
      </c>
      <c r="C319" s="185">
        <f t="shared" ref="C319:C382" si="42">IF(B319="","",IF(OR(periods_per_year=26,periods_per_year=52),IF(periods_per_year=26,IF(B319=1,fpdate,C318+14),IF(periods_per_year=52,IF(B319=1,fpdate,C318+7),"n/a")),IF(periods_per_year=24,DATE(YEAR(fpdate),MONTH(fpdate)+(B319-1)/2+IF(AND(DAY(fpdate)&gt;=15,MOD(B319,2)=0),1,0),IF(MOD(B319,2)=0,IF(DAY(fpdate)&gt;=15,DAY(fpdate)-14,DAY(fpdate)+14),DAY(fpdate))),IF(DAY(DATE(YEAR(fpdate),MONTH(fpdate)+B319-1,DAY(fpdate)))&lt;&gt;DAY(fpdate),DATE(YEAR(fpdate),MONTH(fpdate)+B319,0),DATE(YEAR(fpdate),MONTH(fpdate)+B319-1,DAY(fpdate))))))</f>
        <v>49430</v>
      </c>
      <c r="D319" s="186">
        <f>IF(B319="","",IF(variable,IF(OR(B319=1,B319&lt;$I$16*periods_per_year),start_rate,MIN($I$17,IF(MOD(B319-1,$I$19)=0,MAX($I$18,D318+$I$20),D318))),start_rate))</f>
        <v>7.3750000000000024E-2</v>
      </c>
      <c r="E319" s="187">
        <f t="shared" ref="E319:E382" si="43">IF(B319="","",ROUND((((1+D319/CP)^(CP/periods_per_year))-1)*J318,2))</f>
        <v>354.87</v>
      </c>
      <c r="F319" s="187">
        <f>IF(B319="","",IF(B319=nper,J318+E319,MIN(J318+E319,IF(D319=D318,F318,IF($E$13="Acc Bi-Weekly",ROUND((-PMT(((1+D319/CP)^(CP/12))-1,(nper-B319+1)*12/26,J318))/2,2),IF($E$13="Acc Weekly",ROUND((-PMT(((1+D319/CP)^(CP/12))-1,(nper-B319+1)*12/52,J318))/4,2),ROUND(-PMT(((1+D319/CP)^(CP/periods_per_year))-1,nper-B319+1,J318),2)))))))</f>
        <v>753.05</v>
      </c>
      <c r="G319" s="187">
        <f t="shared" ref="G319:G382" si="44">IF(B319="","",IF(J318&lt;=F319,0,IF(IF(MOD(B319,int)=0,$E$25,0)+F319&gt;=J318+E319,J318+E319-F319,IF(MOD(B319,int)=0,$E$25,0)+IF(IF(MOD(B319,int)=0,$E$25,0)+IF(MOD(B319-$E$28,periods_per_year)=0,$E$27,0)+F319&lt;J318+E319,IF(MOD(B319-$E$28,periods_per_year)=0,$E$27,0),J318+E319-IF(MOD(B319,int)=0,$E$25,0)-F319))))</f>
        <v>0</v>
      </c>
      <c r="H319" s="188"/>
      <c r="I319" s="187">
        <f t="shared" ref="I319:I382" si="45">IF(B319="","",F319-E319+H319+IF(G319="",0,G319))</f>
        <v>398.17999999999995</v>
      </c>
      <c r="J319" s="187">
        <f t="shared" ref="J319:J382" si="46">IF(B319="","",J318-I319)</f>
        <v>57342.620000000068</v>
      </c>
      <c r="K319" s="189" t="str">
        <f t="shared" ref="K319:K382" si="47">IF(B319="","",IF(MOD(B319,periods_per_year)=0,B319/periods_per_year,""))</f>
        <v/>
      </c>
      <c r="L319" s="187">
        <f t="shared" ref="L319:L382" si="48">IF(B319="","",$S$16*E319)</f>
        <v>88.717500000000001</v>
      </c>
      <c r="M319" s="187">
        <f>IF(B319="","",SUM($L$63:L319))</f>
        <v>25703.087500000009</v>
      </c>
      <c r="N319" s="190">
        <f t="shared" si="39"/>
        <v>67657.379999999961</v>
      </c>
      <c r="O319" s="191"/>
      <c r="P319" s="192">
        <f t="shared" si="40"/>
        <v>0</v>
      </c>
      <c r="Q319" s="193"/>
      <c r="S319" s="193"/>
      <c r="T319" s="193"/>
      <c r="U319" s="193"/>
      <c r="V319" s="67"/>
    </row>
    <row r="320" spans="2:22" x14ac:dyDescent="0.15">
      <c r="B320" s="194">
        <f t="shared" si="41"/>
        <v>258</v>
      </c>
      <c r="C320" s="185">
        <f t="shared" si="42"/>
        <v>49461</v>
      </c>
      <c r="D320" s="186">
        <f>IF(B320="","",IF(variable,IF(OR(B320=1,B320&lt;$I$16*periods_per_year),start_rate,MIN($I$17,IF(MOD(B320-1,$I$19)=0,MAX($I$18,D319+$I$20),D319))),start_rate))</f>
        <v>7.3750000000000024E-2</v>
      </c>
      <c r="E320" s="187">
        <f t="shared" si="43"/>
        <v>352.42</v>
      </c>
      <c r="F320" s="187">
        <f>IF(B320="","",IF(B320=nper,J319+E320,MIN(J319+E320,IF(D320=D319,F319,IF($E$13="Acc Bi-Weekly",ROUND((-PMT(((1+D320/CP)^(CP/12))-1,(nper-B320+1)*12/26,J319))/2,2),IF($E$13="Acc Weekly",ROUND((-PMT(((1+D320/CP)^(CP/12))-1,(nper-B320+1)*12/52,J319))/4,2),ROUND(-PMT(((1+D320/CP)^(CP/periods_per_year))-1,nper-B320+1,J319),2)))))))</f>
        <v>753.05</v>
      </c>
      <c r="G320" s="187">
        <f t="shared" si="44"/>
        <v>0</v>
      </c>
      <c r="H320" s="188"/>
      <c r="I320" s="187">
        <f t="shared" si="45"/>
        <v>400.62999999999994</v>
      </c>
      <c r="J320" s="187">
        <f t="shared" si="46"/>
        <v>56941.990000000071</v>
      </c>
      <c r="K320" s="189" t="str">
        <f t="shared" si="47"/>
        <v/>
      </c>
      <c r="L320" s="187">
        <f t="shared" si="48"/>
        <v>88.105000000000004</v>
      </c>
      <c r="M320" s="187">
        <f>IF(B320="","",SUM($L$63:L320))</f>
        <v>25791.192500000008</v>
      </c>
      <c r="N320" s="190">
        <f t="shared" si="39"/>
        <v>68058.009999999966</v>
      </c>
      <c r="O320" s="191"/>
      <c r="P320" s="192">
        <f t="shared" si="40"/>
        <v>0</v>
      </c>
      <c r="Q320" s="193"/>
      <c r="S320" s="193"/>
      <c r="T320" s="193"/>
      <c r="U320" s="193"/>
      <c r="V320" s="67"/>
    </row>
    <row r="321" spans="2:22" x14ac:dyDescent="0.15">
      <c r="B321" s="194">
        <f t="shared" si="41"/>
        <v>259</v>
      </c>
      <c r="C321" s="185">
        <f t="shared" si="42"/>
        <v>49491</v>
      </c>
      <c r="D321" s="186">
        <f>IF(B321="","",IF(variable,IF(OR(B321=1,B321&lt;$I$16*periods_per_year),start_rate,MIN($I$17,IF(MOD(B321-1,$I$19)=0,MAX($I$18,D320+$I$20),D320))),start_rate))</f>
        <v>7.3750000000000024E-2</v>
      </c>
      <c r="E321" s="187">
        <f t="shared" si="43"/>
        <v>349.96</v>
      </c>
      <c r="F321" s="187">
        <f>IF(B321="","",IF(B321=nper,J320+E321,MIN(J320+E321,IF(D321=D320,F320,IF($E$13="Acc Bi-Weekly",ROUND((-PMT(((1+D321/CP)^(CP/12))-1,(nper-B321+1)*12/26,J320))/2,2),IF($E$13="Acc Weekly",ROUND((-PMT(((1+D321/CP)^(CP/12))-1,(nper-B321+1)*12/52,J320))/4,2),ROUND(-PMT(((1+D321/CP)^(CP/periods_per_year))-1,nper-B321+1,J320),2)))))))</f>
        <v>753.05</v>
      </c>
      <c r="G321" s="187">
        <f t="shared" si="44"/>
        <v>0</v>
      </c>
      <c r="H321" s="188"/>
      <c r="I321" s="187">
        <f t="shared" si="45"/>
        <v>403.09</v>
      </c>
      <c r="J321" s="187">
        <f t="shared" si="46"/>
        <v>56538.900000000074</v>
      </c>
      <c r="K321" s="189" t="str">
        <f t="shared" si="47"/>
        <v/>
      </c>
      <c r="L321" s="187">
        <f t="shared" si="48"/>
        <v>87.49</v>
      </c>
      <c r="M321" s="187">
        <f>IF(B321="","",SUM($L$63:L321))</f>
        <v>25878.68250000001</v>
      </c>
      <c r="N321" s="190">
        <f t="shared" ref="N321:N384" si="49">IF(B321="","",I321+N320)</f>
        <v>68461.099999999962</v>
      </c>
      <c r="O321" s="191"/>
      <c r="P321" s="192">
        <f t="shared" si="40"/>
        <v>0</v>
      </c>
      <c r="Q321" s="193"/>
      <c r="S321" s="193"/>
      <c r="T321" s="193"/>
      <c r="U321" s="193"/>
      <c r="V321" s="67"/>
    </row>
    <row r="322" spans="2:22" x14ac:dyDescent="0.15">
      <c r="B322" s="194">
        <f t="shared" si="41"/>
        <v>260</v>
      </c>
      <c r="C322" s="185">
        <f t="shared" si="42"/>
        <v>49522</v>
      </c>
      <c r="D322" s="186">
        <f>IF(B322="","",IF(variable,IF(OR(B322=1,B322&lt;$I$16*periods_per_year),start_rate,MIN($I$17,IF(MOD(B322-1,$I$19)=0,MAX($I$18,D321+$I$20),D321))),start_rate))</f>
        <v>7.3750000000000024E-2</v>
      </c>
      <c r="E322" s="187">
        <f t="shared" si="43"/>
        <v>347.48</v>
      </c>
      <c r="F322" s="187">
        <f>IF(B322="","",IF(B322=nper,J321+E322,MIN(J321+E322,IF(D322=D321,F321,IF($E$13="Acc Bi-Weekly",ROUND((-PMT(((1+D322/CP)^(CP/12))-1,(nper-B322+1)*12/26,J321))/2,2),IF($E$13="Acc Weekly",ROUND((-PMT(((1+D322/CP)^(CP/12))-1,(nper-B322+1)*12/52,J321))/4,2),ROUND(-PMT(((1+D322/CP)^(CP/periods_per_year))-1,nper-B322+1,J321),2)))))))</f>
        <v>753.05</v>
      </c>
      <c r="G322" s="187">
        <f t="shared" si="44"/>
        <v>0</v>
      </c>
      <c r="H322" s="188"/>
      <c r="I322" s="187">
        <f t="shared" si="45"/>
        <v>405.56999999999994</v>
      </c>
      <c r="J322" s="187">
        <f t="shared" si="46"/>
        <v>56133.330000000075</v>
      </c>
      <c r="K322" s="189" t="str">
        <f t="shared" si="47"/>
        <v/>
      </c>
      <c r="L322" s="187">
        <f t="shared" si="48"/>
        <v>86.87</v>
      </c>
      <c r="M322" s="187">
        <f>IF(B322="","",SUM($L$63:L322))</f>
        <v>25965.552500000009</v>
      </c>
      <c r="N322" s="190">
        <f t="shared" si="49"/>
        <v>68866.669999999969</v>
      </c>
      <c r="O322" s="191"/>
      <c r="P322" s="192">
        <f t="shared" si="40"/>
        <v>0</v>
      </c>
      <c r="Q322" s="193"/>
      <c r="S322" s="193"/>
      <c r="T322" s="193"/>
      <c r="U322" s="193"/>
      <c r="V322" s="67"/>
    </row>
    <row r="323" spans="2:22" x14ac:dyDescent="0.15">
      <c r="B323" s="194">
        <f t="shared" si="41"/>
        <v>261</v>
      </c>
      <c r="C323" s="185">
        <f t="shared" si="42"/>
        <v>49553</v>
      </c>
      <c r="D323" s="186">
        <f>IF(B323="","",IF(variable,IF(OR(B323=1,B323&lt;$I$16*periods_per_year),start_rate,MIN($I$17,IF(MOD(B323-1,$I$19)=0,MAX($I$18,D322+$I$20),D322))),start_rate))</f>
        <v>7.3750000000000024E-2</v>
      </c>
      <c r="E323" s="187">
        <f t="shared" si="43"/>
        <v>344.99</v>
      </c>
      <c r="F323" s="187">
        <f>IF(B323="","",IF(B323=nper,J322+E323,MIN(J322+E323,IF(D323=D322,F322,IF($E$13="Acc Bi-Weekly",ROUND((-PMT(((1+D323/CP)^(CP/12))-1,(nper-B323+1)*12/26,J322))/2,2),IF($E$13="Acc Weekly",ROUND((-PMT(((1+D323/CP)^(CP/12))-1,(nper-B323+1)*12/52,J322))/4,2),ROUND(-PMT(((1+D323/CP)^(CP/periods_per_year))-1,nper-B323+1,J322),2)))))))</f>
        <v>753.05</v>
      </c>
      <c r="G323" s="187">
        <f t="shared" si="44"/>
        <v>0</v>
      </c>
      <c r="H323" s="188"/>
      <c r="I323" s="187">
        <f t="shared" si="45"/>
        <v>408.05999999999995</v>
      </c>
      <c r="J323" s="187">
        <f t="shared" si="46"/>
        <v>55725.270000000077</v>
      </c>
      <c r="K323" s="189" t="str">
        <f t="shared" si="47"/>
        <v/>
      </c>
      <c r="L323" s="187">
        <f t="shared" si="48"/>
        <v>86.247500000000002</v>
      </c>
      <c r="M323" s="187">
        <f>IF(B323="","",SUM($L$63:L323))</f>
        <v>26051.80000000001</v>
      </c>
      <c r="N323" s="190">
        <f t="shared" si="49"/>
        <v>69274.729999999967</v>
      </c>
      <c r="O323" s="191"/>
      <c r="P323" s="192">
        <f t="shared" si="40"/>
        <v>0</v>
      </c>
      <c r="Q323" s="193"/>
      <c r="S323" s="193"/>
      <c r="T323" s="193"/>
      <c r="U323" s="193"/>
      <c r="V323" s="67"/>
    </row>
    <row r="324" spans="2:22" x14ac:dyDescent="0.15">
      <c r="B324" s="194">
        <f t="shared" si="41"/>
        <v>262</v>
      </c>
      <c r="C324" s="185">
        <f t="shared" si="42"/>
        <v>49583</v>
      </c>
      <c r="D324" s="186">
        <f>IF(B324="","",IF(variable,IF(OR(B324=1,B324&lt;$I$16*periods_per_year),start_rate,MIN($I$17,IF(MOD(B324-1,$I$19)=0,MAX($I$18,D323+$I$20),D323))),start_rate))</f>
        <v>7.3750000000000024E-2</v>
      </c>
      <c r="E324" s="187">
        <f t="shared" si="43"/>
        <v>342.48</v>
      </c>
      <c r="F324" s="187">
        <f>IF(B324="","",IF(B324=nper,J323+E324,MIN(J323+E324,IF(D324=D323,F323,IF($E$13="Acc Bi-Weekly",ROUND((-PMT(((1+D324/CP)^(CP/12))-1,(nper-B324+1)*12/26,J323))/2,2),IF($E$13="Acc Weekly",ROUND((-PMT(((1+D324/CP)^(CP/12))-1,(nper-B324+1)*12/52,J323))/4,2),ROUND(-PMT(((1+D324/CP)^(CP/periods_per_year))-1,nper-B324+1,J323),2)))))))</f>
        <v>753.05</v>
      </c>
      <c r="G324" s="187">
        <f t="shared" si="44"/>
        <v>0</v>
      </c>
      <c r="H324" s="188"/>
      <c r="I324" s="187">
        <f t="shared" si="45"/>
        <v>410.56999999999994</v>
      </c>
      <c r="J324" s="187">
        <f t="shared" si="46"/>
        <v>55314.700000000077</v>
      </c>
      <c r="K324" s="189" t="str">
        <f t="shared" si="47"/>
        <v/>
      </c>
      <c r="L324" s="187">
        <f t="shared" si="48"/>
        <v>85.62</v>
      </c>
      <c r="M324" s="187">
        <f>IF(B324="","",SUM($L$63:L324))</f>
        <v>26137.420000000009</v>
      </c>
      <c r="N324" s="190">
        <f t="shared" si="49"/>
        <v>69685.299999999974</v>
      </c>
      <c r="O324" s="191"/>
      <c r="P324" s="192">
        <f t="shared" si="40"/>
        <v>0</v>
      </c>
      <c r="Q324" s="193"/>
      <c r="S324" s="193"/>
      <c r="T324" s="193"/>
      <c r="U324" s="193"/>
      <c r="V324" s="67"/>
    </row>
    <row r="325" spans="2:22" x14ac:dyDescent="0.15">
      <c r="B325" s="194">
        <f t="shared" si="41"/>
        <v>263</v>
      </c>
      <c r="C325" s="185">
        <f t="shared" si="42"/>
        <v>49614</v>
      </c>
      <c r="D325" s="186">
        <f>IF(B325="","",IF(variable,IF(OR(B325=1,B325&lt;$I$16*periods_per_year),start_rate,MIN($I$17,IF(MOD(B325-1,$I$19)=0,MAX($I$18,D324+$I$20),D324))),start_rate))</f>
        <v>7.3750000000000024E-2</v>
      </c>
      <c r="E325" s="187">
        <f t="shared" si="43"/>
        <v>339.95</v>
      </c>
      <c r="F325" s="187">
        <f>IF(B325="","",IF(B325=nper,J324+E325,MIN(J324+E325,IF(D325=D324,F324,IF($E$13="Acc Bi-Weekly",ROUND((-PMT(((1+D325/CP)^(CP/12))-1,(nper-B325+1)*12/26,J324))/2,2),IF($E$13="Acc Weekly",ROUND((-PMT(((1+D325/CP)^(CP/12))-1,(nper-B325+1)*12/52,J324))/4,2),ROUND(-PMT(((1+D325/CP)^(CP/periods_per_year))-1,nper-B325+1,J324),2)))))))</f>
        <v>753.05</v>
      </c>
      <c r="G325" s="187">
        <f t="shared" si="44"/>
        <v>0</v>
      </c>
      <c r="H325" s="188"/>
      <c r="I325" s="187">
        <f t="shared" si="45"/>
        <v>413.09999999999997</v>
      </c>
      <c r="J325" s="187">
        <f t="shared" si="46"/>
        <v>54901.600000000079</v>
      </c>
      <c r="K325" s="189" t="str">
        <f t="shared" si="47"/>
        <v/>
      </c>
      <c r="L325" s="187">
        <f t="shared" si="48"/>
        <v>84.987499999999997</v>
      </c>
      <c r="M325" s="187">
        <f>IF(B325="","",SUM($L$63:L325))</f>
        <v>26222.407500000008</v>
      </c>
      <c r="N325" s="190">
        <f t="shared" si="49"/>
        <v>70098.39999999998</v>
      </c>
      <c r="O325" s="191"/>
      <c r="P325" s="192">
        <f t="shared" si="40"/>
        <v>0</v>
      </c>
      <c r="Q325" s="193"/>
      <c r="S325" s="193"/>
      <c r="T325" s="193"/>
      <c r="U325" s="193"/>
      <c r="V325" s="67"/>
    </row>
    <row r="326" spans="2:22" x14ac:dyDescent="0.15">
      <c r="B326" s="194">
        <f t="shared" si="41"/>
        <v>264</v>
      </c>
      <c r="C326" s="185">
        <f t="shared" si="42"/>
        <v>49644</v>
      </c>
      <c r="D326" s="186">
        <f>IF(B326="","",IF(variable,IF(OR(B326=1,B326&lt;$I$16*periods_per_year),start_rate,MIN($I$17,IF(MOD(B326-1,$I$19)=0,MAX($I$18,D325+$I$20),D325))),start_rate))</f>
        <v>7.3750000000000024E-2</v>
      </c>
      <c r="E326" s="187">
        <f t="shared" si="43"/>
        <v>337.42</v>
      </c>
      <c r="F326" s="187">
        <f>IF(B326="","",IF(B326=nper,J325+E326,MIN(J325+E326,IF(D326=D325,F325,IF($E$13="Acc Bi-Weekly",ROUND((-PMT(((1+D326/CP)^(CP/12))-1,(nper-B326+1)*12/26,J325))/2,2),IF($E$13="Acc Weekly",ROUND((-PMT(((1+D326/CP)^(CP/12))-1,(nper-B326+1)*12/52,J325))/4,2),ROUND(-PMT(((1+D326/CP)^(CP/periods_per_year))-1,nper-B326+1,J325),2)))))))</f>
        <v>753.05</v>
      </c>
      <c r="G326" s="187">
        <f t="shared" si="44"/>
        <v>0</v>
      </c>
      <c r="H326" s="188"/>
      <c r="I326" s="187">
        <f t="shared" si="45"/>
        <v>415.62999999999994</v>
      </c>
      <c r="J326" s="187">
        <f t="shared" si="46"/>
        <v>54485.970000000081</v>
      </c>
      <c r="K326" s="189">
        <f t="shared" si="47"/>
        <v>22</v>
      </c>
      <c r="L326" s="187">
        <f t="shared" si="48"/>
        <v>84.355000000000004</v>
      </c>
      <c r="M326" s="187">
        <f>IF(B326="","",SUM($L$63:L326))</f>
        <v>26306.762500000008</v>
      </c>
      <c r="N326" s="190">
        <f t="shared" si="49"/>
        <v>70514.029999999984</v>
      </c>
      <c r="O326" s="191"/>
      <c r="P326" s="192">
        <f t="shared" si="40"/>
        <v>135167.48246985982</v>
      </c>
      <c r="Q326" s="193"/>
      <c r="S326" s="193"/>
      <c r="T326" s="193"/>
      <c r="U326" s="193"/>
      <c r="V326" s="67"/>
    </row>
    <row r="327" spans="2:22" x14ac:dyDescent="0.15">
      <c r="B327" s="194">
        <f t="shared" si="41"/>
        <v>265</v>
      </c>
      <c r="C327" s="185">
        <f t="shared" si="42"/>
        <v>49675</v>
      </c>
      <c r="D327" s="186">
        <f>IF(B327="","",IF(variable,IF(OR(B327=1,B327&lt;$I$16*periods_per_year),start_rate,MIN($I$17,IF(MOD(B327-1,$I$19)=0,MAX($I$18,D326+$I$20),D326))),start_rate))</f>
        <v>7.6250000000000026E-2</v>
      </c>
      <c r="E327" s="187">
        <f t="shared" si="43"/>
        <v>346.21</v>
      </c>
      <c r="F327" s="187">
        <f>IF(B327="","",IF(B327=nper,J326+E327,MIN(J326+E327,IF(D327=D326,F326,IF($E$13="Acc Bi-Weekly",ROUND((-PMT(((1+D327/CP)^(CP/12))-1,(nper-B327+1)*12/26,J326))/2,2),IF($E$13="Acc Weekly",ROUND((-PMT(((1+D327/CP)^(CP/12))-1,(nper-B327+1)*12/52,J326))/4,2),ROUND(-PMT(((1+D327/CP)^(CP/periods_per_year))-1,nper-B327+1,J326),2)))))))</f>
        <v>759.91</v>
      </c>
      <c r="G327" s="187">
        <f t="shared" si="44"/>
        <v>0</v>
      </c>
      <c r="H327" s="188"/>
      <c r="I327" s="187">
        <f t="shared" si="45"/>
        <v>413.7</v>
      </c>
      <c r="J327" s="187">
        <f t="shared" si="46"/>
        <v>54072.270000000084</v>
      </c>
      <c r="K327" s="189" t="str">
        <f t="shared" si="47"/>
        <v/>
      </c>
      <c r="L327" s="187">
        <f t="shared" si="48"/>
        <v>86.552499999999995</v>
      </c>
      <c r="M327" s="187">
        <f>IF(B327="","",SUM($L$63:L327))</f>
        <v>26393.31500000001</v>
      </c>
      <c r="N327" s="190">
        <f t="shared" si="49"/>
        <v>70927.729999999981</v>
      </c>
      <c r="O327" s="191"/>
      <c r="P327" s="192">
        <f t="shared" si="40"/>
        <v>0</v>
      </c>
      <c r="Q327" s="193"/>
      <c r="S327" s="193"/>
      <c r="T327" s="193"/>
      <c r="U327" s="193"/>
      <c r="V327" s="67"/>
    </row>
    <row r="328" spans="2:22" x14ac:dyDescent="0.15">
      <c r="B328" s="194">
        <f t="shared" si="41"/>
        <v>266</v>
      </c>
      <c r="C328" s="185">
        <f t="shared" si="42"/>
        <v>49706</v>
      </c>
      <c r="D328" s="186">
        <f>IF(B328="","",IF(variable,IF(OR(B328=1,B328&lt;$I$16*periods_per_year),start_rate,MIN($I$17,IF(MOD(B328-1,$I$19)=0,MAX($I$18,D327+$I$20),D327))),start_rate))</f>
        <v>7.6250000000000026E-2</v>
      </c>
      <c r="E328" s="187">
        <f t="shared" si="43"/>
        <v>343.58</v>
      </c>
      <c r="F328" s="187">
        <f>IF(B328="","",IF(B328=nper,J327+E328,MIN(J327+E328,IF(D328=D327,F327,IF($E$13="Acc Bi-Weekly",ROUND((-PMT(((1+D328/CP)^(CP/12))-1,(nper-B328+1)*12/26,J327))/2,2),IF($E$13="Acc Weekly",ROUND((-PMT(((1+D328/CP)^(CP/12))-1,(nper-B328+1)*12/52,J327))/4,2),ROUND(-PMT(((1+D328/CP)^(CP/periods_per_year))-1,nper-B328+1,J327),2)))))))</f>
        <v>759.91</v>
      </c>
      <c r="G328" s="187">
        <f t="shared" si="44"/>
        <v>0</v>
      </c>
      <c r="H328" s="188"/>
      <c r="I328" s="187">
        <f t="shared" si="45"/>
        <v>416.33</v>
      </c>
      <c r="J328" s="187">
        <f t="shared" si="46"/>
        <v>53655.940000000082</v>
      </c>
      <c r="K328" s="189" t="str">
        <f t="shared" si="47"/>
        <v/>
      </c>
      <c r="L328" s="187">
        <f t="shared" si="48"/>
        <v>85.894999999999996</v>
      </c>
      <c r="M328" s="187">
        <f>IF(B328="","",SUM($L$63:L328))</f>
        <v>26479.21000000001</v>
      </c>
      <c r="N328" s="190">
        <f t="shared" si="49"/>
        <v>71344.059999999983</v>
      </c>
      <c r="O328" s="191"/>
      <c r="P328" s="192">
        <f t="shared" si="40"/>
        <v>0</v>
      </c>
      <c r="Q328" s="193"/>
      <c r="S328" s="193"/>
      <c r="T328" s="193"/>
      <c r="U328" s="193"/>
      <c r="V328" s="67"/>
    </row>
    <row r="329" spans="2:22" x14ac:dyDescent="0.15">
      <c r="B329" s="194">
        <f t="shared" si="41"/>
        <v>267</v>
      </c>
      <c r="C329" s="185">
        <f t="shared" si="42"/>
        <v>49735</v>
      </c>
      <c r="D329" s="186">
        <f>IF(B329="","",IF(variable,IF(OR(B329=1,B329&lt;$I$16*periods_per_year),start_rate,MIN($I$17,IF(MOD(B329-1,$I$19)=0,MAX($I$18,D328+$I$20),D328))),start_rate))</f>
        <v>7.6250000000000026E-2</v>
      </c>
      <c r="E329" s="187">
        <f t="shared" si="43"/>
        <v>340.94</v>
      </c>
      <c r="F329" s="187">
        <f>IF(B329="","",IF(B329=nper,J328+E329,MIN(J328+E329,IF(D329=D328,F328,IF($E$13="Acc Bi-Weekly",ROUND((-PMT(((1+D329/CP)^(CP/12))-1,(nper-B329+1)*12/26,J328))/2,2),IF($E$13="Acc Weekly",ROUND((-PMT(((1+D329/CP)^(CP/12))-1,(nper-B329+1)*12/52,J328))/4,2),ROUND(-PMT(((1+D329/CP)^(CP/periods_per_year))-1,nper-B329+1,J328),2)))))))</f>
        <v>759.91</v>
      </c>
      <c r="G329" s="187">
        <f t="shared" si="44"/>
        <v>0</v>
      </c>
      <c r="H329" s="188"/>
      <c r="I329" s="187">
        <f t="shared" si="45"/>
        <v>418.96999999999997</v>
      </c>
      <c r="J329" s="187">
        <f t="shared" si="46"/>
        <v>53236.970000000081</v>
      </c>
      <c r="K329" s="189" t="str">
        <f t="shared" si="47"/>
        <v/>
      </c>
      <c r="L329" s="187">
        <f t="shared" si="48"/>
        <v>85.234999999999999</v>
      </c>
      <c r="M329" s="187">
        <f>IF(B329="","",SUM($L$63:L329))</f>
        <v>26564.445000000011</v>
      </c>
      <c r="N329" s="190">
        <f t="shared" si="49"/>
        <v>71763.029999999984</v>
      </c>
      <c r="O329" s="191"/>
      <c r="P329" s="192">
        <f t="shared" si="40"/>
        <v>0</v>
      </c>
      <c r="Q329" s="193"/>
      <c r="S329" s="193"/>
      <c r="T329" s="193"/>
      <c r="U329" s="193"/>
      <c r="V329" s="67"/>
    </row>
    <row r="330" spans="2:22" x14ac:dyDescent="0.15">
      <c r="B330" s="194">
        <f t="shared" si="41"/>
        <v>268</v>
      </c>
      <c r="C330" s="185">
        <f t="shared" si="42"/>
        <v>49766</v>
      </c>
      <c r="D330" s="186">
        <f>IF(B330="","",IF(variable,IF(OR(B330=1,B330&lt;$I$16*periods_per_year),start_rate,MIN($I$17,IF(MOD(B330-1,$I$19)=0,MAX($I$18,D329+$I$20),D329))),start_rate))</f>
        <v>7.6250000000000026E-2</v>
      </c>
      <c r="E330" s="187">
        <f t="shared" si="43"/>
        <v>338.28</v>
      </c>
      <c r="F330" s="187">
        <f>IF(B330="","",IF(B330=nper,J329+E330,MIN(J329+E330,IF(D330=D329,F329,IF($E$13="Acc Bi-Weekly",ROUND((-PMT(((1+D330/CP)^(CP/12))-1,(nper-B330+1)*12/26,J329))/2,2),IF($E$13="Acc Weekly",ROUND((-PMT(((1+D330/CP)^(CP/12))-1,(nper-B330+1)*12/52,J329))/4,2),ROUND(-PMT(((1+D330/CP)^(CP/periods_per_year))-1,nper-B330+1,J329),2)))))))</f>
        <v>759.91</v>
      </c>
      <c r="G330" s="187">
        <f t="shared" si="44"/>
        <v>0</v>
      </c>
      <c r="H330" s="188"/>
      <c r="I330" s="187">
        <f t="shared" si="45"/>
        <v>421.63</v>
      </c>
      <c r="J330" s="187">
        <f t="shared" si="46"/>
        <v>52815.340000000084</v>
      </c>
      <c r="K330" s="189" t="str">
        <f t="shared" si="47"/>
        <v/>
      </c>
      <c r="L330" s="187">
        <f t="shared" si="48"/>
        <v>84.57</v>
      </c>
      <c r="M330" s="187">
        <f>IF(B330="","",SUM($L$63:L330))</f>
        <v>26649.01500000001</v>
      </c>
      <c r="N330" s="190">
        <f t="shared" si="49"/>
        <v>72184.659999999989</v>
      </c>
      <c r="O330" s="191"/>
      <c r="P330" s="192">
        <f t="shared" si="40"/>
        <v>0</v>
      </c>
      <c r="Q330" s="193"/>
      <c r="S330" s="193"/>
      <c r="T330" s="193"/>
      <c r="U330" s="193"/>
      <c r="V330" s="67"/>
    </row>
    <row r="331" spans="2:22" x14ac:dyDescent="0.15">
      <c r="B331" s="194">
        <f t="shared" si="41"/>
        <v>269</v>
      </c>
      <c r="C331" s="185">
        <f t="shared" si="42"/>
        <v>49796</v>
      </c>
      <c r="D331" s="186">
        <f>IF(B331="","",IF(variable,IF(OR(B331=1,B331&lt;$I$16*periods_per_year),start_rate,MIN($I$17,IF(MOD(B331-1,$I$19)=0,MAX($I$18,D330+$I$20),D330))),start_rate))</f>
        <v>7.6250000000000026E-2</v>
      </c>
      <c r="E331" s="187">
        <f t="shared" si="43"/>
        <v>335.6</v>
      </c>
      <c r="F331" s="187">
        <f>IF(B331="","",IF(B331=nper,J330+E331,MIN(J330+E331,IF(D331=D330,F330,IF($E$13="Acc Bi-Weekly",ROUND((-PMT(((1+D331/CP)^(CP/12))-1,(nper-B331+1)*12/26,J330))/2,2),IF($E$13="Acc Weekly",ROUND((-PMT(((1+D331/CP)^(CP/12))-1,(nper-B331+1)*12/52,J330))/4,2),ROUND(-PMT(((1+D331/CP)^(CP/periods_per_year))-1,nper-B331+1,J330),2)))))))</f>
        <v>759.91</v>
      </c>
      <c r="G331" s="187">
        <f t="shared" si="44"/>
        <v>0</v>
      </c>
      <c r="H331" s="188"/>
      <c r="I331" s="187">
        <f t="shared" si="45"/>
        <v>424.30999999999995</v>
      </c>
      <c r="J331" s="187">
        <f t="shared" si="46"/>
        <v>52391.030000000086</v>
      </c>
      <c r="K331" s="189" t="str">
        <f t="shared" si="47"/>
        <v/>
      </c>
      <c r="L331" s="187">
        <f t="shared" si="48"/>
        <v>83.9</v>
      </c>
      <c r="M331" s="187">
        <f>IF(B331="","",SUM($L$63:L331))</f>
        <v>26732.915000000012</v>
      </c>
      <c r="N331" s="190">
        <f t="shared" si="49"/>
        <v>72608.969999999987</v>
      </c>
      <c r="O331" s="191"/>
      <c r="P331" s="192">
        <f t="shared" ref="P331:P394" si="50">IF(B331="","",IF(K331="",0,(N331-N319)*(1+$E$44)+P319*(1+$E$44)))</f>
        <v>0</v>
      </c>
      <c r="Q331" s="193"/>
      <c r="S331" s="193"/>
      <c r="T331" s="193"/>
      <c r="U331" s="193"/>
      <c r="V331" s="67"/>
    </row>
    <row r="332" spans="2:22" x14ac:dyDescent="0.15">
      <c r="B332" s="194">
        <f t="shared" si="41"/>
        <v>270</v>
      </c>
      <c r="C332" s="185">
        <f t="shared" si="42"/>
        <v>49827</v>
      </c>
      <c r="D332" s="186">
        <f>IF(B332="","",IF(variable,IF(OR(B332=1,B332&lt;$I$16*periods_per_year),start_rate,MIN($I$17,IF(MOD(B332-1,$I$19)=0,MAX($I$18,D331+$I$20),D331))),start_rate))</f>
        <v>7.6250000000000026E-2</v>
      </c>
      <c r="E332" s="187">
        <f t="shared" si="43"/>
        <v>332.9</v>
      </c>
      <c r="F332" s="187">
        <f>IF(B332="","",IF(B332=nper,J331+E332,MIN(J331+E332,IF(D332=D331,F331,IF($E$13="Acc Bi-Weekly",ROUND((-PMT(((1+D332/CP)^(CP/12))-1,(nper-B332+1)*12/26,J331))/2,2),IF($E$13="Acc Weekly",ROUND((-PMT(((1+D332/CP)^(CP/12))-1,(nper-B332+1)*12/52,J331))/4,2),ROUND(-PMT(((1+D332/CP)^(CP/periods_per_year))-1,nper-B332+1,J331),2)))))))</f>
        <v>759.91</v>
      </c>
      <c r="G332" s="187">
        <f t="shared" si="44"/>
        <v>0</v>
      </c>
      <c r="H332" s="188"/>
      <c r="I332" s="187">
        <f t="shared" si="45"/>
        <v>427.01</v>
      </c>
      <c r="J332" s="187">
        <f t="shared" si="46"/>
        <v>51964.020000000084</v>
      </c>
      <c r="K332" s="189" t="str">
        <f t="shared" si="47"/>
        <v/>
      </c>
      <c r="L332" s="187">
        <f t="shared" si="48"/>
        <v>83.224999999999994</v>
      </c>
      <c r="M332" s="187">
        <f>IF(B332="","",SUM($L$63:L332))</f>
        <v>26816.14000000001</v>
      </c>
      <c r="N332" s="190">
        <f t="shared" si="49"/>
        <v>73035.979999999981</v>
      </c>
      <c r="O332" s="191"/>
      <c r="P332" s="192">
        <f t="shared" si="50"/>
        <v>0</v>
      </c>
      <c r="Q332" s="193"/>
      <c r="S332" s="193"/>
      <c r="T332" s="193"/>
      <c r="U332" s="193"/>
      <c r="V332" s="67"/>
    </row>
    <row r="333" spans="2:22" x14ac:dyDescent="0.15">
      <c r="B333" s="194">
        <f t="shared" si="41"/>
        <v>271</v>
      </c>
      <c r="C333" s="185">
        <f t="shared" si="42"/>
        <v>49857</v>
      </c>
      <c r="D333" s="186">
        <f>IF(B333="","",IF(variable,IF(OR(B333=1,B333&lt;$I$16*periods_per_year),start_rate,MIN($I$17,IF(MOD(B333-1,$I$19)=0,MAX($I$18,D332+$I$20),D332))),start_rate))</f>
        <v>7.6250000000000026E-2</v>
      </c>
      <c r="E333" s="187">
        <f t="shared" si="43"/>
        <v>330.19</v>
      </c>
      <c r="F333" s="187">
        <f>IF(B333="","",IF(B333=nper,J332+E333,MIN(J332+E333,IF(D333=D332,F332,IF($E$13="Acc Bi-Weekly",ROUND((-PMT(((1+D333/CP)^(CP/12))-1,(nper-B333+1)*12/26,J332))/2,2),IF($E$13="Acc Weekly",ROUND((-PMT(((1+D333/CP)^(CP/12))-1,(nper-B333+1)*12/52,J332))/4,2),ROUND(-PMT(((1+D333/CP)^(CP/periods_per_year))-1,nper-B333+1,J332),2)))))))</f>
        <v>759.91</v>
      </c>
      <c r="G333" s="187">
        <f t="shared" si="44"/>
        <v>0</v>
      </c>
      <c r="H333" s="188"/>
      <c r="I333" s="187">
        <f t="shared" si="45"/>
        <v>429.71999999999997</v>
      </c>
      <c r="J333" s="187">
        <f t="shared" si="46"/>
        <v>51534.300000000083</v>
      </c>
      <c r="K333" s="189" t="str">
        <f t="shared" si="47"/>
        <v/>
      </c>
      <c r="L333" s="187">
        <f t="shared" si="48"/>
        <v>82.547499999999999</v>
      </c>
      <c r="M333" s="187">
        <f>IF(B333="","",SUM($L$63:L333))</f>
        <v>26898.687500000011</v>
      </c>
      <c r="N333" s="190">
        <f t="shared" si="49"/>
        <v>73465.699999999983</v>
      </c>
      <c r="O333" s="191"/>
      <c r="P333" s="192">
        <f t="shared" si="50"/>
        <v>0</v>
      </c>
      <c r="Q333" s="193"/>
      <c r="S333" s="193"/>
      <c r="T333" s="193"/>
      <c r="U333" s="193"/>
      <c r="V333" s="67"/>
    </row>
    <row r="334" spans="2:22" x14ac:dyDescent="0.15">
      <c r="B334" s="194">
        <f t="shared" si="41"/>
        <v>272</v>
      </c>
      <c r="C334" s="185">
        <f t="shared" si="42"/>
        <v>49888</v>
      </c>
      <c r="D334" s="186">
        <f>IF(B334="","",IF(variable,IF(OR(B334=1,B334&lt;$I$16*periods_per_year),start_rate,MIN($I$17,IF(MOD(B334-1,$I$19)=0,MAX($I$18,D333+$I$20),D333))),start_rate))</f>
        <v>7.6250000000000026E-2</v>
      </c>
      <c r="E334" s="187">
        <f t="shared" si="43"/>
        <v>327.45999999999998</v>
      </c>
      <c r="F334" s="187">
        <f>IF(B334="","",IF(B334=nper,J333+E334,MIN(J333+E334,IF(D334=D333,F333,IF($E$13="Acc Bi-Weekly",ROUND((-PMT(((1+D334/CP)^(CP/12))-1,(nper-B334+1)*12/26,J333))/2,2),IF($E$13="Acc Weekly",ROUND((-PMT(((1+D334/CP)^(CP/12))-1,(nper-B334+1)*12/52,J333))/4,2),ROUND(-PMT(((1+D334/CP)^(CP/periods_per_year))-1,nper-B334+1,J333),2)))))))</f>
        <v>759.91</v>
      </c>
      <c r="G334" s="187">
        <f t="shared" si="44"/>
        <v>0</v>
      </c>
      <c r="H334" s="188"/>
      <c r="I334" s="187">
        <f t="shared" si="45"/>
        <v>432.45</v>
      </c>
      <c r="J334" s="187">
        <f t="shared" si="46"/>
        <v>51101.850000000086</v>
      </c>
      <c r="K334" s="189" t="str">
        <f t="shared" si="47"/>
        <v/>
      </c>
      <c r="L334" s="187">
        <f t="shared" si="48"/>
        <v>81.864999999999995</v>
      </c>
      <c r="M334" s="187">
        <f>IF(B334="","",SUM($L$63:L334))</f>
        <v>26980.552500000013</v>
      </c>
      <c r="N334" s="190">
        <f t="shared" si="49"/>
        <v>73898.14999999998</v>
      </c>
      <c r="O334" s="191"/>
      <c r="P334" s="192">
        <f t="shared" si="50"/>
        <v>0</v>
      </c>
      <c r="Q334" s="193"/>
      <c r="S334" s="193"/>
      <c r="T334" s="193"/>
      <c r="U334" s="193"/>
      <c r="V334" s="67"/>
    </row>
    <row r="335" spans="2:22" x14ac:dyDescent="0.15">
      <c r="B335" s="194">
        <f t="shared" si="41"/>
        <v>273</v>
      </c>
      <c r="C335" s="185">
        <f t="shared" si="42"/>
        <v>49919</v>
      </c>
      <c r="D335" s="186">
        <f>IF(B335="","",IF(variable,IF(OR(B335=1,B335&lt;$I$16*periods_per_year),start_rate,MIN($I$17,IF(MOD(B335-1,$I$19)=0,MAX($I$18,D334+$I$20),D334))),start_rate))</f>
        <v>7.6250000000000026E-2</v>
      </c>
      <c r="E335" s="187">
        <f t="shared" si="43"/>
        <v>324.70999999999998</v>
      </c>
      <c r="F335" s="187">
        <f>IF(B335="","",IF(B335=nper,J334+E335,MIN(J334+E335,IF(D335=D334,F334,IF($E$13="Acc Bi-Weekly",ROUND((-PMT(((1+D335/CP)^(CP/12))-1,(nper-B335+1)*12/26,J334))/2,2),IF($E$13="Acc Weekly",ROUND((-PMT(((1+D335/CP)^(CP/12))-1,(nper-B335+1)*12/52,J334))/4,2),ROUND(-PMT(((1+D335/CP)^(CP/periods_per_year))-1,nper-B335+1,J334),2)))))))</f>
        <v>759.91</v>
      </c>
      <c r="G335" s="187">
        <f t="shared" si="44"/>
        <v>0</v>
      </c>
      <c r="H335" s="188"/>
      <c r="I335" s="187">
        <f t="shared" si="45"/>
        <v>435.2</v>
      </c>
      <c r="J335" s="187">
        <f t="shared" si="46"/>
        <v>50666.650000000089</v>
      </c>
      <c r="K335" s="189" t="str">
        <f t="shared" si="47"/>
        <v/>
      </c>
      <c r="L335" s="187">
        <f t="shared" si="48"/>
        <v>81.177499999999995</v>
      </c>
      <c r="M335" s="187">
        <f>IF(B335="","",SUM($L$63:L335))</f>
        <v>27061.730000000014</v>
      </c>
      <c r="N335" s="190">
        <f t="shared" si="49"/>
        <v>74333.349999999977</v>
      </c>
      <c r="O335" s="191"/>
      <c r="P335" s="192">
        <f t="shared" si="50"/>
        <v>0</v>
      </c>
      <c r="Q335" s="193"/>
      <c r="S335" s="193"/>
      <c r="T335" s="193"/>
      <c r="U335" s="193"/>
      <c r="V335" s="67"/>
    </row>
    <row r="336" spans="2:22" x14ac:dyDescent="0.15">
      <c r="B336" s="194">
        <f t="shared" si="41"/>
        <v>274</v>
      </c>
      <c r="C336" s="185">
        <f t="shared" si="42"/>
        <v>49949</v>
      </c>
      <c r="D336" s="186">
        <f>IF(B336="","",IF(variable,IF(OR(B336=1,B336&lt;$I$16*periods_per_year),start_rate,MIN($I$17,IF(MOD(B336-1,$I$19)=0,MAX($I$18,D335+$I$20),D335))),start_rate))</f>
        <v>7.6250000000000026E-2</v>
      </c>
      <c r="E336" s="187">
        <f t="shared" si="43"/>
        <v>321.94</v>
      </c>
      <c r="F336" s="187">
        <f>IF(B336="","",IF(B336=nper,J335+E336,MIN(J335+E336,IF(D336=D335,F335,IF($E$13="Acc Bi-Weekly",ROUND((-PMT(((1+D336/CP)^(CP/12))-1,(nper-B336+1)*12/26,J335))/2,2),IF($E$13="Acc Weekly",ROUND((-PMT(((1+D336/CP)^(CP/12))-1,(nper-B336+1)*12/52,J335))/4,2),ROUND(-PMT(((1+D336/CP)^(CP/periods_per_year))-1,nper-B336+1,J335),2)))))))</f>
        <v>759.91</v>
      </c>
      <c r="G336" s="187">
        <f t="shared" si="44"/>
        <v>0</v>
      </c>
      <c r="H336" s="188"/>
      <c r="I336" s="187">
        <f t="shared" si="45"/>
        <v>437.96999999999997</v>
      </c>
      <c r="J336" s="187">
        <f t="shared" si="46"/>
        <v>50228.680000000088</v>
      </c>
      <c r="K336" s="189" t="str">
        <f t="shared" si="47"/>
        <v/>
      </c>
      <c r="L336" s="187">
        <f t="shared" si="48"/>
        <v>80.484999999999999</v>
      </c>
      <c r="M336" s="187">
        <f>IF(B336="","",SUM($L$63:L336))</f>
        <v>27142.215000000015</v>
      </c>
      <c r="N336" s="190">
        <f t="shared" si="49"/>
        <v>74771.319999999978</v>
      </c>
      <c r="O336" s="191"/>
      <c r="P336" s="192">
        <f t="shared" si="50"/>
        <v>0</v>
      </c>
      <c r="Q336" s="193"/>
      <c r="S336" s="193"/>
      <c r="T336" s="193"/>
      <c r="U336" s="193"/>
      <c r="V336" s="67"/>
    </row>
    <row r="337" spans="2:22" x14ac:dyDescent="0.15">
      <c r="B337" s="194">
        <f t="shared" si="41"/>
        <v>275</v>
      </c>
      <c r="C337" s="185">
        <f t="shared" si="42"/>
        <v>49980</v>
      </c>
      <c r="D337" s="186">
        <f>IF(B337="","",IF(variable,IF(OR(B337=1,B337&lt;$I$16*periods_per_year),start_rate,MIN($I$17,IF(MOD(B337-1,$I$19)=0,MAX($I$18,D336+$I$20),D336))),start_rate))</f>
        <v>7.6250000000000026E-2</v>
      </c>
      <c r="E337" s="187">
        <f t="shared" si="43"/>
        <v>319.16000000000003</v>
      </c>
      <c r="F337" s="187">
        <f>IF(B337="","",IF(B337=nper,J336+E337,MIN(J336+E337,IF(D337=D336,F336,IF($E$13="Acc Bi-Weekly",ROUND((-PMT(((1+D337/CP)^(CP/12))-1,(nper-B337+1)*12/26,J336))/2,2),IF($E$13="Acc Weekly",ROUND((-PMT(((1+D337/CP)^(CP/12))-1,(nper-B337+1)*12/52,J336))/4,2),ROUND(-PMT(((1+D337/CP)^(CP/periods_per_year))-1,nper-B337+1,J336),2)))))))</f>
        <v>759.91</v>
      </c>
      <c r="G337" s="187">
        <f t="shared" si="44"/>
        <v>0</v>
      </c>
      <c r="H337" s="188"/>
      <c r="I337" s="187">
        <f t="shared" si="45"/>
        <v>440.74999999999994</v>
      </c>
      <c r="J337" s="187">
        <f t="shared" si="46"/>
        <v>49787.930000000088</v>
      </c>
      <c r="K337" s="189" t="str">
        <f t="shared" si="47"/>
        <v/>
      </c>
      <c r="L337" s="187">
        <f t="shared" si="48"/>
        <v>79.790000000000006</v>
      </c>
      <c r="M337" s="187">
        <f>IF(B337="","",SUM($L$63:L337))</f>
        <v>27222.005000000016</v>
      </c>
      <c r="N337" s="190">
        <f t="shared" si="49"/>
        <v>75212.069999999978</v>
      </c>
      <c r="O337" s="191"/>
      <c r="P337" s="192">
        <f t="shared" si="50"/>
        <v>0</v>
      </c>
      <c r="Q337" s="193"/>
      <c r="S337" s="193"/>
      <c r="T337" s="193"/>
      <c r="U337" s="193"/>
      <c r="V337" s="67"/>
    </row>
    <row r="338" spans="2:22" x14ac:dyDescent="0.15">
      <c r="B338" s="194">
        <f t="shared" si="41"/>
        <v>276</v>
      </c>
      <c r="C338" s="185">
        <f t="shared" si="42"/>
        <v>50010</v>
      </c>
      <c r="D338" s="186">
        <f>IF(B338="","",IF(variable,IF(OR(B338=1,B338&lt;$I$16*periods_per_year),start_rate,MIN($I$17,IF(MOD(B338-1,$I$19)=0,MAX($I$18,D337+$I$20),D337))),start_rate))</f>
        <v>7.6250000000000026E-2</v>
      </c>
      <c r="E338" s="187">
        <f t="shared" si="43"/>
        <v>316.36</v>
      </c>
      <c r="F338" s="187">
        <f>IF(B338="","",IF(B338=nper,J337+E338,MIN(J337+E338,IF(D338=D337,F337,IF($E$13="Acc Bi-Weekly",ROUND((-PMT(((1+D338/CP)^(CP/12))-1,(nper-B338+1)*12/26,J337))/2,2),IF($E$13="Acc Weekly",ROUND((-PMT(((1+D338/CP)^(CP/12))-1,(nper-B338+1)*12/52,J337))/4,2),ROUND(-PMT(((1+D338/CP)^(CP/periods_per_year))-1,nper-B338+1,J337),2)))))))</f>
        <v>759.91</v>
      </c>
      <c r="G338" s="187">
        <f t="shared" si="44"/>
        <v>0</v>
      </c>
      <c r="H338" s="188"/>
      <c r="I338" s="187">
        <f t="shared" si="45"/>
        <v>443.54999999999995</v>
      </c>
      <c r="J338" s="187">
        <f t="shared" si="46"/>
        <v>49344.380000000085</v>
      </c>
      <c r="K338" s="189">
        <f t="shared" si="47"/>
        <v>23</v>
      </c>
      <c r="L338" s="187">
        <f t="shared" si="48"/>
        <v>79.09</v>
      </c>
      <c r="M338" s="187">
        <f>IF(B338="","",SUM($L$63:L338))</f>
        <v>27301.095000000016</v>
      </c>
      <c r="N338" s="190">
        <f t="shared" si="49"/>
        <v>75655.619999999981</v>
      </c>
      <c r="O338" s="191"/>
      <c r="P338" s="192">
        <f t="shared" si="50"/>
        <v>148727.61681805144</v>
      </c>
      <c r="Q338" s="193"/>
      <c r="S338" s="193"/>
      <c r="T338" s="193"/>
      <c r="U338" s="193"/>
      <c r="V338" s="67"/>
    </row>
    <row r="339" spans="2:22" x14ac:dyDescent="0.15">
      <c r="B339" s="194">
        <f t="shared" si="41"/>
        <v>277</v>
      </c>
      <c r="C339" s="185">
        <f t="shared" si="42"/>
        <v>50041</v>
      </c>
      <c r="D339" s="186">
        <f>IF(B339="","",IF(variable,IF(OR(B339=1,B339&lt;$I$16*periods_per_year),start_rate,MIN($I$17,IF(MOD(B339-1,$I$19)=0,MAX($I$18,D338+$I$20),D338))),start_rate))</f>
        <v>7.8750000000000028E-2</v>
      </c>
      <c r="E339" s="187">
        <f t="shared" si="43"/>
        <v>323.82</v>
      </c>
      <c r="F339" s="187">
        <f>IF(B339="","",IF(B339=nper,J338+E339,MIN(J338+E339,IF(D339=D338,F338,IF($E$13="Acc Bi-Weekly",ROUND((-PMT(((1+D339/CP)^(CP/12))-1,(nper-B339+1)*12/26,J338))/2,2),IF($E$13="Acc Weekly",ROUND((-PMT(((1+D339/CP)^(CP/12))-1,(nper-B339+1)*12/52,J338))/4,2),ROUND(-PMT(((1+D339/CP)^(CP/periods_per_year))-1,nper-B339+1,J338),2)))))))</f>
        <v>766.02</v>
      </c>
      <c r="G339" s="187">
        <f t="shared" si="44"/>
        <v>0</v>
      </c>
      <c r="H339" s="188"/>
      <c r="I339" s="187">
        <f t="shared" si="45"/>
        <v>442.2</v>
      </c>
      <c r="J339" s="187">
        <f t="shared" si="46"/>
        <v>48902.180000000088</v>
      </c>
      <c r="K339" s="189" t="str">
        <f t="shared" si="47"/>
        <v/>
      </c>
      <c r="L339" s="187">
        <f t="shared" si="48"/>
        <v>80.954999999999998</v>
      </c>
      <c r="M339" s="187">
        <f>IF(B339="","",SUM($L$63:L339))</f>
        <v>27382.050000000017</v>
      </c>
      <c r="N339" s="190">
        <f t="shared" si="49"/>
        <v>76097.819999999978</v>
      </c>
      <c r="O339" s="191"/>
      <c r="P339" s="192">
        <f t="shared" si="50"/>
        <v>0</v>
      </c>
      <c r="Q339" s="193"/>
      <c r="S339" s="193"/>
      <c r="T339" s="193"/>
      <c r="U339" s="193"/>
      <c r="V339" s="67"/>
    </row>
    <row r="340" spans="2:22" x14ac:dyDescent="0.15">
      <c r="B340" s="194">
        <f t="shared" si="41"/>
        <v>278</v>
      </c>
      <c r="C340" s="185">
        <f t="shared" si="42"/>
        <v>50072</v>
      </c>
      <c r="D340" s="186">
        <f>IF(B340="","",IF(variable,IF(OR(B340=1,B340&lt;$I$16*periods_per_year),start_rate,MIN($I$17,IF(MOD(B340-1,$I$19)=0,MAX($I$18,D339+$I$20),D339))),start_rate))</f>
        <v>7.8750000000000028E-2</v>
      </c>
      <c r="E340" s="187">
        <f t="shared" si="43"/>
        <v>320.92</v>
      </c>
      <c r="F340" s="187">
        <f>IF(B340="","",IF(B340=nper,J339+E340,MIN(J339+E340,IF(D340=D339,F339,IF($E$13="Acc Bi-Weekly",ROUND((-PMT(((1+D340/CP)^(CP/12))-1,(nper-B340+1)*12/26,J339))/2,2),IF($E$13="Acc Weekly",ROUND((-PMT(((1+D340/CP)^(CP/12))-1,(nper-B340+1)*12/52,J339))/4,2),ROUND(-PMT(((1+D340/CP)^(CP/periods_per_year))-1,nper-B340+1,J339),2)))))))</f>
        <v>766.02</v>
      </c>
      <c r="G340" s="187">
        <f t="shared" si="44"/>
        <v>0</v>
      </c>
      <c r="H340" s="188"/>
      <c r="I340" s="187">
        <f t="shared" si="45"/>
        <v>445.09999999999997</v>
      </c>
      <c r="J340" s="187">
        <f t="shared" si="46"/>
        <v>48457.080000000089</v>
      </c>
      <c r="K340" s="189" t="str">
        <f t="shared" si="47"/>
        <v/>
      </c>
      <c r="L340" s="187">
        <f t="shared" si="48"/>
        <v>80.23</v>
      </c>
      <c r="M340" s="187">
        <f>IF(B340="","",SUM($L$63:L340))</f>
        <v>27462.280000000017</v>
      </c>
      <c r="N340" s="190">
        <f t="shared" si="49"/>
        <v>76542.919999999984</v>
      </c>
      <c r="O340" s="191"/>
      <c r="P340" s="192">
        <f t="shared" si="50"/>
        <v>0</v>
      </c>
      <c r="Q340" s="193"/>
      <c r="S340" s="193"/>
      <c r="T340" s="193"/>
      <c r="U340" s="193"/>
      <c r="V340" s="67"/>
    </row>
    <row r="341" spans="2:22" x14ac:dyDescent="0.15">
      <c r="B341" s="194">
        <f t="shared" si="41"/>
        <v>279</v>
      </c>
      <c r="C341" s="185">
        <f t="shared" si="42"/>
        <v>50100</v>
      </c>
      <c r="D341" s="186">
        <f>IF(B341="","",IF(variable,IF(OR(B341=1,B341&lt;$I$16*periods_per_year),start_rate,MIN($I$17,IF(MOD(B341-1,$I$19)=0,MAX($I$18,D340+$I$20),D340))),start_rate))</f>
        <v>7.8750000000000028E-2</v>
      </c>
      <c r="E341" s="187">
        <f t="shared" si="43"/>
        <v>318</v>
      </c>
      <c r="F341" s="187">
        <f>IF(B341="","",IF(B341=nper,J340+E341,MIN(J340+E341,IF(D341=D340,F340,IF($E$13="Acc Bi-Weekly",ROUND((-PMT(((1+D341/CP)^(CP/12))-1,(nper-B341+1)*12/26,J340))/2,2),IF($E$13="Acc Weekly",ROUND((-PMT(((1+D341/CP)^(CP/12))-1,(nper-B341+1)*12/52,J340))/4,2),ROUND(-PMT(((1+D341/CP)^(CP/periods_per_year))-1,nper-B341+1,J340),2)))))))</f>
        <v>766.02</v>
      </c>
      <c r="G341" s="187">
        <f t="shared" si="44"/>
        <v>0</v>
      </c>
      <c r="H341" s="188"/>
      <c r="I341" s="187">
        <f t="shared" si="45"/>
        <v>448.02</v>
      </c>
      <c r="J341" s="187">
        <f t="shared" si="46"/>
        <v>48009.060000000092</v>
      </c>
      <c r="K341" s="189" t="str">
        <f t="shared" si="47"/>
        <v/>
      </c>
      <c r="L341" s="187">
        <f t="shared" si="48"/>
        <v>79.5</v>
      </c>
      <c r="M341" s="187">
        <f>IF(B341="","",SUM($L$63:L341))</f>
        <v>27541.780000000017</v>
      </c>
      <c r="N341" s="190">
        <f t="shared" si="49"/>
        <v>76990.939999999988</v>
      </c>
      <c r="O341" s="191"/>
      <c r="P341" s="192">
        <f t="shared" si="50"/>
        <v>0</v>
      </c>
      <c r="Q341" s="193"/>
      <c r="S341" s="193"/>
      <c r="T341" s="193"/>
      <c r="U341" s="193"/>
      <c r="V341" s="67"/>
    </row>
    <row r="342" spans="2:22" x14ac:dyDescent="0.15">
      <c r="B342" s="194">
        <f t="shared" si="41"/>
        <v>280</v>
      </c>
      <c r="C342" s="185">
        <f t="shared" si="42"/>
        <v>50131</v>
      </c>
      <c r="D342" s="186">
        <f>IF(B342="","",IF(variable,IF(OR(B342=1,B342&lt;$I$16*periods_per_year),start_rate,MIN($I$17,IF(MOD(B342-1,$I$19)=0,MAX($I$18,D341+$I$20),D341))),start_rate))</f>
        <v>7.8750000000000028E-2</v>
      </c>
      <c r="E342" s="187">
        <f t="shared" si="43"/>
        <v>315.06</v>
      </c>
      <c r="F342" s="187">
        <f>IF(B342="","",IF(B342=nper,J341+E342,MIN(J341+E342,IF(D342=D341,F341,IF($E$13="Acc Bi-Weekly",ROUND((-PMT(((1+D342/CP)^(CP/12))-1,(nper-B342+1)*12/26,J341))/2,2),IF($E$13="Acc Weekly",ROUND((-PMT(((1+D342/CP)^(CP/12))-1,(nper-B342+1)*12/52,J341))/4,2),ROUND(-PMT(((1+D342/CP)^(CP/periods_per_year))-1,nper-B342+1,J341),2)))))))</f>
        <v>766.02</v>
      </c>
      <c r="G342" s="187">
        <f t="shared" si="44"/>
        <v>0</v>
      </c>
      <c r="H342" s="188"/>
      <c r="I342" s="187">
        <f t="shared" si="45"/>
        <v>450.96</v>
      </c>
      <c r="J342" s="187">
        <f t="shared" si="46"/>
        <v>47558.100000000093</v>
      </c>
      <c r="K342" s="189" t="str">
        <f t="shared" si="47"/>
        <v/>
      </c>
      <c r="L342" s="187">
        <f t="shared" si="48"/>
        <v>78.765000000000001</v>
      </c>
      <c r="M342" s="187">
        <f>IF(B342="","",SUM($L$63:L342))</f>
        <v>27620.545000000016</v>
      </c>
      <c r="N342" s="190">
        <f t="shared" si="49"/>
        <v>77441.899999999994</v>
      </c>
      <c r="O342" s="191"/>
      <c r="P342" s="192">
        <f t="shared" si="50"/>
        <v>0</v>
      </c>
      <c r="Q342" s="193"/>
      <c r="S342" s="193"/>
      <c r="T342" s="193"/>
      <c r="U342" s="193"/>
      <c r="V342" s="67"/>
    </row>
    <row r="343" spans="2:22" x14ac:dyDescent="0.15">
      <c r="B343" s="194">
        <f t="shared" si="41"/>
        <v>281</v>
      </c>
      <c r="C343" s="185">
        <f t="shared" si="42"/>
        <v>50161</v>
      </c>
      <c r="D343" s="186">
        <f>IF(B343="","",IF(variable,IF(OR(B343=1,B343&lt;$I$16*periods_per_year),start_rate,MIN($I$17,IF(MOD(B343-1,$I$19)=0,MAX($I$18,D342+$I$20),D342))),start_rate))</f>
        <v>7.8750000000000028E-2</v>
      </c>
      <c r="E343" s="187">
        <f t="shared" si="43"/>
        <v>312.10000000000002</v>
      </c>
      <c r="F343" s="187">
        <f>IF(B343="","",IF(B343=nper,J342+E343,MIN(J342+E343,IF(D343=D342,F342,IF($E$13="Acc Bi-Weekly",ROUND((-PMT(((1+D343/CP)^(CP/12))-1,(nper-B343+1)*12/26,J342))/2,2),IF($E$13="Acc Weekly",ROUND((-PMT(((1+D343/CP)^(CP/12))-1,(nper-B343+1)*12/52,J342))/4,2),ROUND(-PMT(((1+D343/CP)^(CP/periods_per_year))-1,nper-B343+1,J342),2)))))))</f>
        <v>766.02</v>
      </c>
      <c r="G343" s="187">
        <f t="shared" si="44"/>
        <v>0</v>
      </c>
      <c r="H343" s="188"/>
      <c r="I343" s="187">
        <f t="shared" si="45"/>
        <v>453.91999999999996</v>
      </c>
      <c r="J343" s="187">
        <f t="shared" si="46"/>
        <v>47104.180000000095</v>
      </c>
      <c r="K343" s="189" t="str">
        <f t="shared" si="47"/>
        <v/>
      </c>
      <c r="L343" s="187">
        <f t="shared" si="48"/>
        <v>78.025000000000006</v>
      </c>
      <c r="M343" s="187">
        <f>IF(B343="","",SUM($L$63:L343))</f>
        <v>27698.570000000018</v>
      </c>
      <c r="N343" s="190">
        <f t="shared" si="49"/>
        <v>77895.819999999992</v>
      </c>
      <c r="O343" s="191"/>
      <c r="P343" s="192">
        <f t="shared" si="50"/>
        <v>0</v>
      </c>
      <c r="Q343" s="193"/>
      <c r="S343" s="193"/>
      <c r="T343" s="193"/>
      <c r="U343" s="193"/>
      <c r="V343" s="67"/>
    </row>
    <row r="344" spans="2:22" x14ac:dyDescent="0.15">
      <c r="B344" s="194">
        <f t="shared" si="41"/>
        <v>282</v>
      </c>
      <c r="C344" s="185">
        <f t="shared" si="42"/>
        <v>50192</v>
      </c>
      <c r="D344" s="186">
        <f>IF(B344="","",IF(variable,IF(OR(B344=1,B344&lt;$I$16*periods_per_year),start_rate,MIN($I$17,IF(MOD(B344-1,$I$19)=0,MAX($I$18,D343+$I$20),D343))),start_rate))</f>
        <v>7.8750000000000028E-2</v>
      </c>
      <c r="E344" s="187">
        <f t="shared" si="43"/>
        <v>309.12</v>
      </c>
      <c r="F344" s="187">
        <f>IF(B344="","",IF(B344=nper,J343+E344,MIN(J343+E344,IF(D344=D343,F343,IF($E$13="Acc Bi-Weekly",ROUND((-PMT(((1+D344/CP)^(CP/12))-1,(nper-B344+1)*12/26,J343))/2,2),IF($E$13="Acc Weekly",ROUND((-PMT(((1+D344/CP)^(CP/12))-1,(nper-B344+1)*12/52,J343))/4,2),ROUND(-PMT(((1+D344/CP)^(CP/periods_per_year))-1,nper-B344+1,J343),2)))))))</f>
        <v>766.02</v>
      </c>
      <c r="G344" s="187">
        <f t="shared" si="44"/>
        <v>0</v>
      </c>
      <c r="H344" s="188"/>
      <c r="I344" s="187">
        <f t="shared" si="45"/>
        <v>456.9</v>
      </c>
      <c r="J344" s="187">
        <f t="shared" si="46"/>
        <v>46647.280000000093</v>
      </c>
      <c r="K344" s="189" t="str">
        <f t="shared" si="47"/>
        <v/>
      </c>
      <c r="L344" s="187">
        <f t="shared" si="48"/>
        <v>77.28</v>
      </c>
      <c r="M344" s="187">
        <f>IF(B344="","",SUM($L$63:L344))</f>
        <v>27775.850000000017</v>
      </c>
      <c r="N344" s="190">
        <f t="shared" si="49"/>
        <v>78352.719999999987</v>
      </c>
      <c r="O344" s="191"/>
      <c r="P344" s="192">
        <f t="shared" si="50"/>
        <v>0</v>
      </c>
      <c r="Q344" s="193"/>
      <c r="S344" s="193"/>
      <c r="T344" s="193"/>
      <c r="U344" s="193"/>
      <c r="V344" s="67"/>
    </row>
    <row r="345" spans="2:22" x14ac:dyDescent="0.15">
      <c r="B345" s="194">
        <f t="shared" si="41"/>
        <v>283</v>
      </c>
      <c r="C345" s="185">
        <f t="shared" si="42"/>
        <v>50222</v>
      </c>
      <c r="D345" s="186">
        <f>IF(B345="","",IF(variable,IF(OR(B345=1,B345&lt;$I$16*periods_per_year),start_rate,MIN($I$17,IF(MOD(B345-1,$I$19)=0,MAX($I$18,D344+$I$20),D344))),start_rate))</f>
        <v>7.8750000000000028E-2</v>
      </c>
      <c r="E345" s="187">
        <f t="shared" si="43"/>
        <v>306.12</v>
      </c>
      <c r="F345" s="187">
        <f>IF(B345="","",IF(B345=nper,J344+E345,MIN(J344+E345,IF(D345=D344,F344,IF($E$13="Acc Bi-Weekly",ROUND((-PMT(((1+D345/CP)^(CP/12))-1,(nper-B345+1)*12/26,J344))/2,2),IF($E$13="Acc Weekly",ROUND((-PMT(((1+D345/CP)^(CP/12))-1,(nper-B345+1)*12/52,J344))/4,2),ROUND(-PMT(((1+D345/CP)^(CP/periods_per_year))-1,nper-B345+1,J344),2)))))))</f>
        <v>766.02</v>
      </c>
      <c r="G345" s="187">
        <f t="shared" si="44"/>
        <v>0</v>
      </c>
      <c r="H345" s="188"/>
      <c r="I345" s="187">
        <f t="shared" si="45"/>
        <v>459.9</v>
      </c>
      <c r="J345" s="187">
        <f t="shared" si="46"/>
        <v>46187.380000000092</v>
      </c>
      <c r="K345" s="189" t="str">
        <f t="shared" si="47"/>
        <v/>
      </c>
      <c r="L345" s="187">
        <f t="shared" si="48"/>
        <v>76.53</v>
      </c>
      <c r="M345" s="187">
        <f>IF(B345="","",SUM($L$63:L345))</f>
        <v>27852.380000000016</v>
      </c>
      <c r="N345" s="190">
        <f t="shared" si="49"/>
        <v>78812.619999999981</v>
      </c>
      <c r="O345" s="191"/>
      <c r="P345" s="192">
        <f t="shared" si="50"/>
        <v>0</v>
      </c>
      <c r="Q345" s="193"/>
      <c r="S345" s="193"/>
      <c r="T345" s="193"/>
      <c r="U345" s="193"/>
      <c r="V345" s="67"/>
    </row>
    <row r="346" spans="2:22" x14ac:dyDescent="0.15">
      <c r="B346" s="194">
        <f t="shared" si="41"/>
        <v>284</v>
      </c>
      <c r="C346" s="185">
        <f t="shared" si="42"/>
        <v>50253</v>
      </c>
      <c r="D346" s="186">
        <f>IF(B346="","",IF(variable,IF(OR(B346=1,B346&lt;$I$16*periods_per_year),start_rate,MIN($I$17,IF(MOD(B346-1,$I$19)=0,MAX($I$18,D345+$I$20),D345))),start_rate))</f>
        <v>7.8750000000000028E-2</v>
      </c>
      <c r="E346" s="187">
        <f t="shared" si="43"/>
        <v>303.10000000000002</v>
      </c>
      <c r="F346" s="187">
        <f>IF(B346="","",IF(B346=nper,J345+E346,MIN(J345+E346,IF(D346=D345,F345,IF($E$13="Acc Bi-Weekly",ROUND((-PMT(((1+D346/CP)^(CP/12))-1,(nper-B346+1)*12/26,J345))/2,2),IF($E$13="Acc Weekly",ROUND((-PMT(((1+D346/CP)^(CP/12))-1,(nper-B346+1)*12/52,J345))/4,2),ROUND(-PMT(((1+D346/CP)^(CP/periods_per_year))-1,nper-B346+1,J345),2)))))))</f>
        <v>766.02</v>
      </c>
      <c r="G346" s="187">
        <f t="shared" si="44"/>
        <v>0</v>
      </c>
      <c r="H346" s="188"/>
      <c r="I346" s="187">
        <f t="shared" si="45"/>
        <v>462.91999999999996</v>
      </c>
      <c r="J346" s="187">
        <f t="shared" si="46"/>
        <v>45724.460000000094</v>
      </c>
      <c r="K346" s="189" t="str">
        <f t="shared" si="47"/>
        <v/>
      </c>
      <c r="L346" s="187">
        <f t="shared" si="48"/>
        <v>75.775000000000006</v>
      </c>
      <c r="M346" s="187">
        <f>IF(B346="","",SUM($L$63:L346))</f>
        <v>27928.155000000017</v>
      </c>
      <c r="N346" s="190">
        <f t="shared" si="49"/>
        <v>79275.539999999979</v>
      </c>
      <c r="O346" s="191"/>
      <c r="P346" s="192">
        <f t="shared" si="50"/>
        <v>0</v>
      </c>
      <c r="Q346" s="193"/>
      <c r="S346" s="193"/>
      <c r="T346" s="193"/>
      <c r="U346" s="193"/>
      <c r="V346" s="67"/>
    </row>
    <row r="347" spans="2:22" x14ac:dyDescent="0.15">
      <c r="B347" s="194">
        <f t="shared" si="41"/>
        <v>285</v>
      </c>
      <c r="C347" s="185">
        <f t="shared" si="42"/>
        <v>50284</v>
      </c>
      <c r="D347" s="186">
        <f>IF(B347="","",IF(variable,IF(OR(B347=1,B347&lt;$I$16*periods_per_year),start_rate,MIN($I$17,IF(MOD(B347-1,$I$19)=0,MAX($I$18,D346+$I$20),D346))),start_rate))</f>
        <v>7.8750000000000028E-2</v>
      </c>
      <c r="E347" s="187">
        <f t="shared" si="43"/>
        <v>300.07</v>
      </c>
      <c r="F347" s="187">
        <f>IF(B347="","",IF(B347=nper,J346+E347,MIN(J346+E347,IF(D347=D346,F346,IF($E$13="Acc Bi-Weekly",ROUND((-PMT(((1+D347/CP)^(CP/12))-1,(nper-B347+1)*12/26,J346))/2,2),IF($E$13="Acc Weekly",ROUND((-PMT(((1+D347/CP)^(CP/12))-1,(nper-B347+1)*12/52,J346))/4,2),ROUND(-PMT(((1+D347/CP)^(CP/periods_per_year))-1,nper-B347+1,J346),2)))))))</f>
        <v>766.02</v>
      </c>
      <c r="G347" s="187">
        <f t="shared" si="44"/>
        <v>0</v>
      </c>
      <c r="H347" s="188"/>
      <c r="I347" s="187">
        <f t="shared" si="45"/>
        <v>465.95</v>
      </c>
      <c r="J347" s="187">
        <f t="shared" si="46"/>
        <v>45258.510000000097</v>
      </c>
      <c r="K347" s="189" t="str">
        <f t="shared" si="47"/>
        <v/>
      </c>
      <c r="L347" s="187">
        <f t="shared" si="48"/>
        <v>75.017499999999998</v>
      </c>
      <c r="M347" s="187">
        <f>IF(B347="","",SUM($L$63:L347))</f>
        <v>28003.172500000019</v>
      </c>
      <c r="N347" s="190">
        <f t="shared" si="49"/>
        <v>79741.489999999976</v>
      </c>
      <c r="O347" s="191"/>
      <c r="P347" s="192">
        <f t="shared" si="50"/>
        <v>0</v>
      </c>
      <c r="Q347" s="193"/>
      <c r="S347" s="193"/>
      <c r="T347" s="193"/>
      <c r="U347" s="193"/>
      <c r="V347" s="67"/>
    </row>
    <row r="348" spans="2:22" x14ac:dyDescent="0.15">
      <c r="B348" s="194">
        <f t="shared" si="41"/>
        <v>286</v>
      </c>
      <c r="C348" s="185">
        <f t="shared" si="42"/>
        <v>50314</v>
      </c>
      <c r="D348" s="186">
        <f>IF(B348="","",IF(variable,IF(OR(B348=1,B348&lt;$I$16*periods_per_year),start_rate,MIN($I$17,IF(MOD(B348-1,$I$19)=0,MAX($I$18,D347+$I$20),D347))),start_rate))</f>
        <v>7.8750000000000028E-2</v>
      </c>
      <c r="E348" s="187">
        <f t="shared" si="43"/>
        <v>297.01</v>
      </c>
      <c r="F348" s="187">
        <f>IF(B348="","",IF(B348=nper,J347+E348,MIN(J347+E348,IF(D348=D347,F347,IF($E$13="Acc Bi-Weekly",ROUND((-PMT(((1+D348/CP)^(CP/12))-1,(nper-B348+1)*12/26,J347))/2,2),IF($E$13="Acc Weekly",ROUND((-PMT(((1+D348/CP)^(CP/12))-1,(nper-B348+1)*12/52,J347))/4,2),ROUND(-PMT(((1+D348/CP)^(CP/periods_per_year))-1,nper-B348+1,J347),2)))))))</f>
        <v>766.02</v>
      </c>
      <c r="G348" s="187">
        <f t="shared" si="44"/>
        <v>0</v>
      </c>
      <c r="H348" s="188"/>
      <c r="I348" s="187">
        <f t="shared" si="45"/>
        <v>469.01</v>
      </c>
      <c r="J348" s="187">
        <f t="shared" si="46"/>
        <v>44789.500000000095</v>
      </c>
      <c r="K348" s="189" t="str">
        <f t="shared" si="47"/>
        <v/>
      </c>
      <c r="L348" s="187">
        <f t="shared" si="48"/>
        <v>74.252499999999998</v>
      </c>
      <c r="M348" s="187">
        <f>IF(B348="","",SUM($L$63:L348))</f>
        <v>28077.425000000017</v>
      </c>
      <c r="N348" s="190">
        <f t="shared" si="49"/>
        <v>80210.499999999971</v>
      </c>
      <c r="O348" s="191"/>
      <c r="P348" s="192">
        <f t="shared" si="50"/>
        <v>0</v>
      </c>
      <c r="Q348" s="193"/>
      <c r="S348" s="193"/>
      <c r="T348" s="193"/>
      <c r="U348" s="193"/>
      <c r="V348" s="67"/>
    </row>
    <row r="349" spans="2:22" x14ac:dyDescent="0.15">
      <c r="B349" s="194">
        <f t="shared" si="41"/>
        <v>287</v>
      </c>
      <c r="C349" s="185">
        <f t="shared" si="42"/>
        <v>50345</v>
      </c>
      <c r="D349" s="186">
        <f>IF(B349="","",IF(variable,IF(OR(B349=1,B349&lt;$I$16*periods_per_year),start_rate,MIN($I$17,IF(MOD(B349-1,$I$19)=0,MAX($I$18,D348+$I$20),D348))),start_rate))</f>
        <v>7.8750000000000028E-2</v>
      </c>
      <c r="E349" s="187">
        <f t="shared" si="43"/>
        <v>293.93</v>
      </c>
      <c r="F349" s="187">
        <f>IF(B349="","",IF(B349=nper,J348+E349,MIN(J348+E349,IF(D349=D348,F348,IF($E$13="Acc Bi-Weekly",ROUND((-PMT(((1+D349/CP)^(CP/12))-1,(nper-B349+1)*12/26,J348))/2,2),IF($E$13="Acc Weekly",ROUND((-PMT(((1+D349/CP)^(CP/12))-1,(nper-B349+1)*12/52,J348))/4,2),ROUND(-PMT(((1+D349/CP)^(CP/periods_per_year))-1,nper-B349+1,J348),2)))))))</f>
        <v>766.02</v>
      </c>
      <c r="G349" s="187">
        <f t="shared" si="44"/>
        <v>0</v>
      </c>
      <c r="H349" s="188"/>
      <c r="I349" s="187">
        <f t="shared" si="45"/>
        <v>472.09</v>
      </c>
      <c r="J349" s="187">
        <f t="shared" si="46"/>
        <v>44317.410000000098</v>
      </c>
      <c r="K349" s="189" t="str">
        <f t="shared" si="47"/>
        <v/>
      </c>
      <c r="L349" s="187">
        <f t="shared" si="48"/>
        <v>73.482500000000002</v>
      </c>
      <c r="M349" s="187">
        <f>IF(B349="","",SUM($L$63:L349))</f>
        <v>28150.907500000016</v>
      </c>
      <c r="N349" s="190">
        <f t="shared" si="49"/>
        <v>80682.589999999967</v>
      </c>
      <c r="O349" s="191"/>
      <c r="P349" s="192">
        <f t="shared" si="50"/>
        <v>0</v>
      </c>
      <c r="Q349" s="193"/>
      <c r="S349" s="193"/>
      <c r="T349" s="193"/>
      <c r="U349" s="193"/>
      <c r="V349" s="67"/>
    </row>
    <row r="350" spans="2:22" x14ac:dyDescent="0.15">
      <c r="B350" s="194">
        <f t="shared" si="41"/>
        <v>288</v>
      </c>
      <c r="C350" s="185">
        <f t="shared" si="42"/>
        <v>50375</v>
      </c>
      <c r="D350" s="186">
        <f>IF(B350="","",IF(variable,IF(OR(B350=1,B350&lt;$I$16*periods_per_year),start_rate,MIN($I$17,IF(MOD(B350-1,$I$19)=0,MAX($I$18,D349+$I$20),D349))),start_rate))</f>
        <v>7.8750000000000028E-2</v>
      </c>
      <c r="E350" s="187">
        <f t="shared" si="43"/>
        <v>290.83</v>
      </c>
      <c r="F350" s="187">
        <f>IF(B350="","",IF(B350=nper,J349+E350,MIN(J349+E350,IF(D350=D349,F349,IF($E$13="Acc Bi-Weekly",ROUND((-PMT(((1+D350/CP)^(CP/12))-1,(nper-B350+1)*12/26,J349))/2,2),IF($E$13="Acc Weekly",ROUND((-PMT(((1+D350/CP)^(CP/12))-1,(nper-B350+1)*12/52,J349))/4,2),ROUND(-PMT(((1+D350/CP)^(CP/periods_per_year))-1,nper-B350+1,J349),2)))))))</f>
        <v>766.02</v>
      </c>
      <c r="G350" s="187">
        <f t="shared" si="44"/>
        <v>0</v>
      </c>
      <c r="H350" s="188"/>
      <c r="I350" s="187">
        <f t="shared" si="45"/>
        <v>475.19</v>
      </c>
      <c r="J350" s="187">
        <f t="shared" si="46"/>
        <v>43842.220000000096</v>
      </c>
      <c r="K350" s="189">
        <f t="shared" si="47"/>
        <v>24</v>
      </c>
      <c r="L350" s="187">
        <f t="shared" si="48"/>
        <v>72.707499999999996</v>
      </c>
      <c r="M350" s="187">
        <f>IF(B350="","",SUM($L$63:L350))</f>
        <v>28223.615000000016</v>
      </c>
      <c r="N350" s="190">
        <f t="shared" si="49"/>
        <v>81157.77999999997</v>
      </c>
      <c r="O350" s="191"/>
      <c r="P350" s="192">
        <f t="shared" si="50"/>
        <v>163483.56342713453</v>
      </c>
      <c r="Q350" s="193"/>
      <c r="S350" s="193"/>
      <c r="T350" s="193"/>
      <c r="U350" s="193"/>
      <c r="V350" s="67"/>
    </row>
    <row r="351" spans="2:22" x14ac:dyDescent="0.15">
      <c r="B351" s="194">
        <f t="shared" si="41"/>
        <v>289</v>
      </c>
      <c r="C351" s="185">
        <f t="shared" si="42"/>
        <v>50406</v>
      </c>
      <c r="D351" s="186">
        <f>IF(B351="","",IF(variable,IF(OR(B351=1,B351&lt;$I$16*periods_per_year),start_rate,MIN($I$17,IF(MOD(B351-1,$I$19)=0,MAX($I$18,D350+$I$20),D350))),start_rate))</f>
        <v>8.1250000000000031E-2</v>
      </c>
      <c r="E351" s="187">
        <f t="shared" si="43"/>
        <v>296.85000000000002</v>
      </c>
      <c r="F351" s="187">
        <f>IF(B351="","",IF(B351=nper,J350+E351,MIN(J350+E351,IF(D351=D350,F350,IF($E$13="Acc Bi-Weekly",ROUND((-PMT(((1+D351/CP)^(CP/12))-1,(nper-B351+1)*12/26,J350))/2,2),IF($E$13="Acc Weekly",ROUND((-PMT(((1+D351/CP)^(CP/12))-1,(nper-B351+1)*12/52,J350))/4,2),ROUND(-PMT(((1+D351/CP)^(CP/periods_per_year))-1,nper-B351+1,J350),2)))))))</f>
        <v>771.37</v>
      </c>
      <c r="G351" s="187">
        <f t="shared" si="44"/>
        <v>0</v>
      </c>
      <c r="H351" s="188"/>
      <c r="I351" s="187">
        <f t="shared" si="45"/>
        <v>474.52</v>
      </c>
      <c r="J351" s="187">
        <f t="shared" si="46"/>
        <v>43367.700000000099</v>
      </c>
      <c r="K351" s="189" t="str">
        <f t="shared" si="47"/>
        <v/>
      </c>
      <c r="L351" s="187">
        <f t="shared" si="48"/>
        <v>74.212500000000006</v>
      </c>
      <c r="M351" s="187">
        <f>IF(B351="","",SUM($L$63:L351))</f>
        <v>28297.827500000018</v>
      </c>
      <c r="N351" s="190">
        <f t="shared" si="49"/>
        <v>81632.299999999974</v>
      </c>
      <c r="O351" s="191"/>
      <c r="P351" s="192">
        <f t="shared" si="50"/>
        <v>0</v>
      </c>
      <c r="Q351" s="193"/>
      <c r="S351" s="193"/>
      <c r="T351" s="193"/>
      <c r="U351" s="193"/>
      <c r="V351" s="67"/>
    </row>
    <row r="352" spans="2:22" x14ac:dyDescent="0.15">
      <c r="B352" s="194">
        <f t="shared" si="41"/>
        <v>290</v>
      </c>
      <c r="C352" s="185">
        <f t="shared" si="42"/>
        <v>50437</v>
      </c>
      <c r="D352" s="186">
        <f>IF(B352="","",IF(variable,IF(OR(B352=1,B352&lt;$I$16*periods_per_year),start_rate,MIN($I$17,IF(MOD(B352-1,$I$19)=0,MAX($I$18,D351+$I$20),D351))),start_rate))</f>
        <v>8.1250000000000031E-2</v>
      </c>
      <c r="E352" s="187">
        <f t="shared" si="43"/>
        <v>293.64</v>
      </c>
      <c r="F352" s="187">
        <f>IF(B352="","",IF(B352=nper,J351+E352,MIN(J351+E352,IF(D352=D351,F351,IF($E$13="Acc Bi-Weekly",ROUND((-PMT(((1+D352/CP)^(CP/12))-1,(nper-B352+1)*12/26,J351))/2,2),IF($E$13="Acc Weekly",ROUND((-PMT(((1+D352/CP)^(CP/12))-1,(nper-B352+1)*12/52,J351))/4,2),ROUND(-PMT(((1+D352/CP)^(CP/periods_per_year))-1,nper-B352+1,J351),2)))))))</f>
        <v>771.37</v>
      </c>
      <c r="G352" s="187">
        <f t="shared" si="44"/>
        <v>0</v>
      </c>
      <c r="H352" s="188"/>
      <c r="I352" s="187">
        <f t="shared" si="45"/>
        <v>477.73</v>
      </c>
      <c r="J352" s="187">
        <f t="shared" si="46"/>
        <v>42889.970000000096</v>
      </c>
      <c r="K352" s="189" t="str">
        <f t="shared" si="47"/>
        <v/>
      </c>
      <c r="L352" s="187">
        <f t="shared" si="48"/>
        <v>73.41</v>
      </c>
      <c r="M352" s="187">
        <f>IF(B352="","",SUM($L$63:L352))</f>
        <v>28371.237500000017</v>
      </c>
      <c r="N352" s="190">
        <f t="shared" si="49"/>
        <v>82110.02999999997</v>
      </c>
      <c r="O352" s="191"/>
      <c r="P352" s="192">
        <f t="shared" si="50"/>
        <v>0</v>
      </c>
      <c r="Q352" s="193"/>
      <c r="S352" s="193"/>
      <c r="T352" s="193"/>
      <c r="U352" s="193"/>
      <c r="V352" s="67"/>
    </row>
    <row r="353" spans="2:22" x14ac:dyDescent="0.15">
      <c r="B353" s="194">
        <f t="shared" si="41"/>
        <v>291</v>
      </c>
      <c r="C353" s="185">
        <f t="shared" si="42"/>
        <v>50465</v>
      </c>
      <c r="D353" s="186">
        <f>IF(B353="","",IF(variable,IF(OR(B353=1,B353&lt;$I$16*periods_per_year),start_rate,MIN($I$17,IF(MOD(B353-1,$I$19)=0,MAX($I$18,D352+$I$20),D352))),start_rate))</f>
        <v>8.1250000000000031E-2</v>
      </c>
      <c r="E353" s="187">
        <f t="shared" si="43"/>
        <v>290.39999999999998</v>
      </c>
      <c r="F353" s="187">
        <f>IF(B353="","",IF(B353=nper,J352+E353,MIN(J352+E353,IF(D353=D352,F352,IF($E$13="Acc Bi-Weekly",ROUND((-PMT(((1+D353/CP)^(CP/12))-1,(nper-B353+1)*12/26,J352))/2,2),IF($E$13="Acc Weekly",ROUND((-PMT(((1+D353/CP)^(CP/12))-1,(nper-B353+1)*12/52,J352))/4,2),ROUND(-PMT(((1+D353/CP)^(CP/periods_per_year))-1,nper-B353+1,J352),2)))))))</f>
        <v>771.37</v>
      </c>
      <c r="G353" s="187">
        <f t="shared" si="44"/>
        <v>0</v>
      </c>
      <c r="H353" s="188"/>
      <c r="I353" s="187">
        <f t="shared" si="45"/>
        <v>480.97</v>
      </c>
      <c r="J353" s="187">
        <f t="shared" si="46"/>
        <v>42409.000000000095</v>
      </c>
      <c r="K353" s="189" t="str">
        <f t="shared" si="47"/>
        <v/>
      </c>
      <c r="L353" s="187">
        <f t="shared" si="48"/>
        <v>72.599999999999994</v>
      </c>
      <c r="M353" s="187">
        <f>IF(B353="","",SUM($L$63:L353))</f>
        <v>28443.837500000016</v>
      </c>
      <c r="N353" s="190">
        <f t="shared" si="49"/>
        <v>82590.999999999971</v>
      </c>
      <c r="O353" s="191"/>
      <c r="P353" s="192">
        <f t="shared" si="50"/>
        <v>0</v>
      </c>
      <c r="Q353" s="193"/>
      <c r="S353" s="193"/>
      <c r="T353" s="193"/>
      <c r="U353" s="193"/>
      <c r="V353" s="67"/>
    </row>
    <row r="354" spans="2:22" x14ac:dyDescent="0.15">
      <c r="B354" s="194">
        <f t="shared" si="41"/>
        <v>292</v>
      </c>
      <c r="C354" s="185">
        <f t="shared" si="42"/>
        <v>50496</v>
      </c>
      <c r="D354" s="186">
        <f>IF(B354="","",IF(variable,IF(OR(B354=1,B354&lt;$I$16*periods_per_year),start_rate,MIN($I$17,IF(MOD(B354-1,$I$19)=0,MAX($I$18,D353+$I$20),D353))),start_rate))</f>
        <v>8.1250000000000031E-2</v>
      </c>
      <c r="E354" s="187">
        <f t="shared" si="43"/>
        <v>287.14</v>
      </c>
      <c r="F354" s="187">
        <f>IF(B354="","",IF(B354=nper,J353+E354,MIN(J353+E354,IF(D354=D353,F353,IF($E$13="Acc Bi-Weekly",ROUND((-PMT(((1+D354/CP)^(CP/12))-1,(nper-B354+1)*12/26,J353))/2,2),IF($E$13="Acc Weekly",ROUND((-PMT(((1+D354/CP)^(CP/12))-1,(nper-B354+1)*12/52,J353))/4,2),ROUND(-PMT(((1+D354/CP)^(CP/periods_per_year))-1,nper-B354+1,J353),2)))))))</f>
        <v>771.37</v>
      </c>
      <c r="G354" s="187">
        <f t="shared" si="44"/>
        <v>0</v>
      </c>
      <c r="H354" s="188"/>
      <c r="I354" s="187">
        <f t="shared" si="45"/>
        <v>484.23</v>
      </c>
      <c r="J354" s="187">
        <f t="shared" si="46"/>
        <v>41924.770000000091</v>
      </c>
      <c r="K354" s="189" t="str">
        <f t="shared" si="47"/>
        <v/>
      </c>
      <c r="L354" s="187">
        <f t="shared" si="48"/>
        <v>71.784999999999997</v>
      </c>
      <c r="M354" s="187">
        <f>IF(B354="","",SUM($L$63:L354))</f>
        <v>28515.622500000016</v>
      </c>
      <c r="N354" s="190">
        <f t="shared" si="49"/>
        <v>83075.229999999967</v>
      </c>
      <c r="O354" s="191"/>
      <c r="P354" s="192">
        <f t="shared" si="50"/>
        <v>0</v>
      </c>
      <c r="Q354" s="193"/>
      <c r="S354" s="193"/>
      <c r="T354" s="193"/>
      <c r="U354" s="193"/>
      <c r="V354" s="67"/>
    </row>
    <row r="355" spans="2:22" x14ac:dyDescent="0.15">
      <c r="B355" s="194">
        <f t="shared" si="41"/>
        <v>293</v>
      </c>
      <c r="C355" s="185">
        <f t="shared" si="42"/>
        <v>50526</v>
      </c>
      <c r="D355" s="186">
        <f>IF(B355="","",IF(variable,IF(OR(B355=1,B355&lt;$I$16*periods_per_year),start_rate,MIN($I$17,IF(MOD(B355-1,$I$19)=0,MAX($I$18,D354+$I$20),D354))),start_rate))</f>
        <v>8.1250000000000031E-2</v>
      </c>
      <c r="E355" s="187">
        <f t="shared" si="43"/>
        <v>283.87</v>
      </c>
      <c r="F355" s="187">
        <f>IF(B355="","",IF(B355=nper,J354+E355,MIN(J354+E355,IF(D355=D354,F354,IF($E$13="Acc Bi-Weekly",ROUND((-PMT(((1+D355/CP)^(CP/12))-1,(nper-B355+1)*12/26,J354))/2,2),IF($E$13="Acc Weekly",ROUND((-PMT(((1+D355/CP)^(CP/12))-1,(nper-B355+1)*12/52,J354))/4,2),ROUND(-PMT(((1+D355/CP)^(CP/periods_per_year))-1,nper-B355+1,J354),2)))))))</f>
        <v>771.37</v>
      </c>
      <c r="G355" s="187">
        <f t="shared" si="44"/>
        <v>0</v>
      </c>
      <c r="H355" s="188"/>
      <c r="I355" s="187">
        <f t="shared" si="45"/>
        <v>487.5</v>
      </c>
      <c r="J355" s="187">
        <f t="shared" si="46"/>
        <v>41437.270000000091</v>
      </c>
      <c r="K355" s="189" t="str">
        <f t="shared" si="47"/>
        <v/>
      </c>
      <c r="L355" s="187">
        <f t="shared" si="48"/>
        <v>70.967500000000001</v>
      </c>
      <c r="M355" s="187">
        <f>IF(B355="","",SUM($L$63:L355))</f>
        <v>28586.590000000015</v>
      </c>
      <c r="N355" s="190">
        <f t="shared" si="49"/>
        <v>83562.729999999967</v>
      </c>
      <c r="O355" s="191"/>
      <c r="P355" s="192">
        <f t="shared" si="50"/>
        <v>0</v>
      </c>
      <c r="Q355" s="193"/>
      <c r="S355" s="193"/>
      <c r="T355" s="193"/>
      <c r="U355" s="193"/>
      <c r="V355" s="67"/>
    </row>
    <row r="356" spans="2:22" x14ac:dyDescent="0.15">
      <c r="B356" s="194">
        <f t="shared" si="41"/>
        <v>294</v>
      </c>
      <c r="C356" s="185">
        <f t="shared" si="42"/>
        <v>50557</v>
      </c>
      <c r="D356" s="186">
        <f>IF(B356="","",IF(variable,IF(OR(B356=1,B356&lt;$I$16*periods_per_year),start_rate,MIN($I$17,IF(MOD(B356-1,$I$19)=0,MAX($I$18,D355+$I$20),D355))),start_rate))</f>
        <v>8.1250000000000031E-2</v>
      </c>
      <c r="E356" s="187">
        <f t="shared" si="43"/>
        <v>280.56</v>
      </c>
      <c r="F356" s="187">
        <f>IF(B356="","",IF(B356=nper,J355+E356,MIN(J355+E356,IF(D356=D355,F355,IF($E$13="Acc Bi-Weekly",ROUND((-PMT(((1+D356/CP)^(CP/12))-1,(nper-B356+1)*12/26,J355))/2,2),IF($E$13="Acc Weekly",ROUND((-PMT(((1+D356/CP)^(CP/12))-1,(nper-B356+1)*12/52,J355))/4,2),ROUND(-PMT(((1+D356/CP)^(CP/periods_per_year))-1,nper-B356+1,J355),2)))))))</f>
        <v>771.37</v>
      </c>
      <c r="G356" s="187">
        <f t="shared" si="44"/>
        <v>0</v>
      </c>
      <c r="H356" s="188"/>
      <c r="I356" s="187">
        <f t="shared" si="45"/>
        <v>490.81</v>
      </c>
      <c r="J356" s="187">
        <f t="shared" si="46"/>
        <v>40946.460000000094</v>
      </c>
      <c r="K356" s="189" t="str">
        <f t="shared" si="47"/>
        <v/>
      </c>
      <c r="L356" s="187">
        <f t="shared" si="48"/>
        <v>70.14</v>
      </c>
      <c r="M356" s="187">
        <f>IF(B356="","",SUM($L$63:L356))</f>
        <v>28656.730000000014</v>
      </c>
      <c r="N356" s="190">
        <f t="shared" si="49"/>
        <v>84053.539999999964</v>
      </c>
      <c r="O356" s="191"/>
      <c r="P356" s="192">
        <f t="shared" si="50"/>
        <v>0</v>
      </c>
      <c r="Q356" s="193"/>
      <c r="S356" s="193"/>
      <c r="T356" s="193"/>
      <c r="U356" s="193"/>
      <c r="V356" s="67"/>
    </row>
    <row r="357" spans="2:22" x14ac:dyDescent="0.15">
      <c r="B357" s="194">
        <f t="shared" si="41"/>
        <v>295</v>
      </c>
      <c r="C357" s="185">
        <f t="shared" si="42"/>
        <v>50587</v>
      </c>
      <c r="D357" s="186">
        <f>IF(B357="","",IF(variable,IF(OR(B357=1,B357&lt;$I$16*periods_per_year),start_rate,MIN($I$17,IF(MOD(B357-1,$I$19)=0,MAX($I$18,D356+$I$20),D356))),start_rate))</f>
        <v>8.1250000000000031E-2</v>
      </c>
      <c r="E357" s="187">
        <f t="shared" si="43"/>
        <v>277.24</v>
      </c>
      <c r="F357" s="187">
        <f>IF(B357="","",IF(B357=nper,J356+E357,MIN(J356+E357,IF(D357=D356,F356,IF($E$13="Acc Bi-Weekly",ROUND((-PMT(((1+D357/CP)^(CP/12))-1,(nper-B357+1)*12/26,J356))/2,2),IF($E$13="Acc Weekly",ROUND((-PMT(((1+D357/CP)^(CP/12))-1,(nper-B357+1)*12/52,J356))/4,2),ROUND(-PMT(((1+D357/CP)^(CP/periods_per_year))-1,nper-B357+1,J356),2)))))))</f>
        <v>771.37</v>
      </c>
      <c r="G357" s="187">
        <f t="shared" si="44"/>
        <v>0</v>
      </c>
      <c r="H357" s="188"/>
      <c r="I357" s="187">
        <f t="shared" si="45"/>
        <v>494.13</v>
      </c>
      <c r="J357" s="187">
        <f t="shared" si="46"/>
        <v>40452.330000000096</v>
      </c>
      <c r="K357" s="189" t="str">
        <f t="shared" si="47"/>
        <v/>
      </c>
      <c r="L357" s="187">
        <f t="shared" si="48"/>
        <v>69.31</v>
      </c>
      <c r="M357" s="187">
        <f>IF(B357="","",SUM($L$63:L357))</f>
        <v>28726.040000000015</v>
      </c>
      <c r="N357" s="190">
        <f t="shared" si="49"/>
        <v>84547.669999999969</v>
      </c>
      <c r="O357" s="191"/>
      <c r="P357" s="192">
        <f t="shared" si="50"/>
        <v>0</v>
      </c>
      <c r="Q357" s="193"/>
      <c r="S357" s="193"/>
      <c r="T357" s="193"/>
      <c r="U357" s="193"/>
      <c r="V357" s="67"/>
    </row>
    <row r="358" spans="2:22" x14ac:dyDescent="0.15">
      <c r="B358" s="194">
        <f t="shared" si="41"/>
        <v>296</v>
      </c>
      <c r="C358" s="185">
        <f t="shared" si="42"/>
        <v>50618</v>
      </c>
      <c r="D358" s="186">
        <f>IF(B358="","",IF(variable,IF(OR(B358=1,B358&lt;$I$16*periods_per_year),start_rate,MIN($I$17,IF(MOD(B358-1,$I$19)=0,MAX($I$18,D357+$I$20),D357))),start_rate))</f>
        <v>8.1250000000000031E-2</v>
      </c>
      <c r="E358" s="187">
        <f t="shared" si="43"/>
        <v>273.89999999999998</v>
      </c>
      <c r="F358" s="187">
        <f>IF(B358="","",IF(B358=nper,J357+E358,MIN(J357+E358,IF(D358=D357,F357,IF($E$13="Acc Bi-Weekly",ROUND((-PMT(((1+D358/CP)^(CP/12))-1,(nper-B358+1)*12/26,J357))/2,2),IF($E$13="Acc Weekly",ROUND((-PMT(((1+D358/CP)^(CP/12))-1,(nper-B358+1)*12/52,J357))/4,2),ROUND(-PMT(((1+D358/CP)^(CP/periods_per_year))-1,nper-B358+1,J357),2)))))))</f>
        <v>771.37</v>
      </c>
      <c r="G358" s="187">
        <f t="shared" si="44"/>
        <v>0</v>
      </c>
      <c r="H358" s="188"/>
      <c r="I358" s="187">
        <f t="shared" si="45"/>
        <v>497.47</v>
      </c>
      <c r="J358" s="187">
        <f t="shared" si="46"/>
        <v>39954.860000000095</v>
      </c>
      <c r="K358" s="189" t="str">
        <f t="shared" si="47"/>
        <v/>
      </c>
      <c r="L358" s="187">
        <f t="shared" si="48"/>
        <v>68.474999999999994</v>
      </c>
      <c r="M358" s="187">
        <f>IF(B358="","",SUM($L$63:L358))</f>
        <v>28794.515000000014</v>
      </c>
      <c r="N358" s="190">
        <f t="shared" si="49"/>
        <v>85045.13999999997</v>
      </c>
      <c r="O358" s="191"/>
      <c r="P358" s="192">
        <f t="shared" si="50"/>
        <v>0</v>
      </c>
      <c r="Q358" s="193"/>
      <c r="S358" s="193"/>
      <c r="T358" s="193"/>
      <c r="U358" s="193"/>
      <c r="V358" s="67"/>
    </row>
    <row r="359" spans="2:22" x14ac:dyDescent="0.15">
      <c r="B359" s="194">
        <f t="shared" si="41"/>
        <v>297</v>
      </c>
      <c r="C359" s="185">
        <f t="shared" si="42"/>
        <v>50649</v>
      </c>
      <c r="D359" s="186">
        <f>IF(B359="","",IF(variable,IF(OR(B359=1,B359&lt;$I$16*periods_per_year),start_rate,MIN($I$17,IF(MOD(B359-1,$I$19)=0,MAX($I$18,D358+$I$20),D358))),start_rate))</f>
        <v>8.1250000000000031E-2</v>
      </c>
      <c r="E359" s="187">
        <f t="shared" si="43"/>
        <v>270.52999999999997</v>
      </c>
      <c r="F359" s="187">
        <f>IF(B359="","",IF(B359=nper,J358+E359,MIN(J358+E359,IF(D359=D358,F358,IF($E$13="Acc Bi-Weekly",ROUND((-PMT(((1+D359/CP)^(CP/12))-1,(nper-B359+1)*12/26,J358))/2,2),IF($E$13="Acc Weekly",ROUND((-PMT(((1+D359/CP)^(CP/12))-1,(nper-B359+1)*12/52,J358))/4,2),ROUND(-PMT(((1+D359/CP)^(CP/periods_per_year))-1,nper-B359+1,J358),2)))))))</f>
        <v>771.37</v>
      </c>
      <c r="G359" s="187">
        <f t="shared" si="44"/>
        <v>0</v>
      </c>
      <c r="H359" s="188"/>
      <c r="I359" s="187">
        <f t="shared" si="45"/>
        <v>500.84000000000003</v>
      </c>
      <c r="J359" s="187">
        <f t="shared" si="46"/>
        <v>39454.020000000099</v>
      </c>
      <c r="K359" s="189" t="str">
        <f t="shared" si="47"/>
        <v/>
      </c>
      <c r="L359" s="187">
        <f t="shared" si="48"/>
        <v>67.632499999999993</v>
      </c>
      <c r="M359" s="187">
        <f>IF(B359="","",SUM($L$63:L359))</f>
        <v>28862.147500000014</v>
      </c>
      <c r="N359" s="190">
        <f t="shared" si="49"/>
        <v>85545.979999999967</v>
      </c>
      <c r="O359" s="191"/>
      <c r="P359" s="192">
        <f t="shared" si="50"/>
        <v>0</v>
      </c>
      <c r="Q359" s="193"/>
      <c r="S359" s="193"/>
      <c r="T359" s="193"/>
      <c r="U359" s="193"/>
      <c r="V359" s="67"/>
    </row>
    <row r="360" spans="2:22" x14ac:dyDescent="0.15">
      <c r="B360" s="194">
        <f t="shared" si="41"/>
        <v>298</v>
      </c>
      <c r="C360" s="185">
        <f t="shared" si="42"/>
        <v>50679</v>
      </c>
      <c r="D360" s="186">
        <f>IF(B360="","",IF(variable,IF(OR(B360=1,B360&lt;$I$16*periods_per_year),start_rate,MIN($I$17,IF(MOD(B360-1,$I$19)=0,MAX($I$18,D359+$I$20),D359))),start_rate))</f>
        <v>8.1250000000000031E-2</v>
      </c>
      <c r="E360" s="187">
        <f t="shared" si="43"/>
        <v>267.14</v>
      </c>
      <c r="F360" s="187">
        <f>IF(B360="","",IF(B360=nper,J359+E360,MIN(J359+E360,IF(D360=D359,F359,IF($E$13="Acc Bi-Weekly",ROUND((-PMT(((1+D360/CP)^(CP/12))-1,(nper-B360+1)*12/26,J359))/2,2),IF($E$13="Acc Weekly",ROUND((-PMT(((1+D360/CP)^(CP/12))-1,(nper-B360+1)*12/52,J359))/4,2),ROUND(-PMT(((1+D360/CP)^(CP/periods_per_year))-1,nper-B360+1,J359),2)))))))</f>
        <v>771.37</v>
      </c>
      <c r="G360" s="187">
        <f t="shared" si="44"/>
        <v>0</v>
      </c>
      <c r="H360" s="188"/>
      <c r="I360" s="187">
        <f t="shared" si="45"/>
        <v>504.23</v>
      </c>
      <c r="J360" s="187">
        <f t="shared" si="46"/>
        <v>38949.790000000095</v>
      </c>
      <c r="K360" s="189" t="str">
        <f t="shared" si="47"/>
        <v/>
      </c>
      <c r="L360" s="187">
        <f t="shared" si="48"/>
        <v>66.784999999999997</v>
      </c>
      <c r="M360" s="187">
        <f>IF(B360="","",SUM($L$63:L360))</f>
        <v>28928.932500000014</v>
      </c>
      <c r="N360" s="190">
        <f t="shared" si="49"/>
        <v>86050.209999999963</v>
      </c>
      <c r="O360" s="191"/>
      <c r="P360" s="192">
        <f t="shared" si="50"/>
        <v>0</v>
      </c>
      <c r="Q360" s="193"/>
      <c r="S360" s="193"/>
      <c r="T360" s="193"/>
      <c r="U360" s="193"/>
      <c r="V360" s="67"/>
    </row>
    <row r="361" spans="2:22" x14ac:dyDescent="0.15">
      <c r="B361" s="194">
        <f t="shared" si="41"/>
        <v>299</v>
      </c>
      <c r="C361" s="185">
        <f t="shared" si="42"/>
        <v>50710</v>
      </c>
      <c r="D361" s="186">
        <f>IF(B361="","",IF(variable,IF(OR(B361=1,B361&lt;$I$16*periods_per_year),start_rate,MIN($I$17,IF(MOD(B361-1,$I$19)=0,MAX($I$18,D360+$I$20),D360))),start_rate))</f>
        <v>8.1250000000000031E-2</v>
      </c>
      <c r="E361" s="187">
        <f t="shared" si="43"/>
        <v>263.72000000000003</v>
      </c>
      <c r="F361" s="187">
        <f>IF(B361="","",IF(B361=nper,J360+E361,MIN(J360+E361,IF(D361=D360,F360,IF($E$13="Acc Bi-Weekly",ROUND((-PMT(((1+D361/CP)^(CP/12))-1,(nper-B361+1)*12/26,J360))/2,2),IF($E$13="Acc Weekly",ROUND((-PMT(((1+D361/CP)^(CP/12))-1,(nper-B361+1)*12/52,J360))/4,2),ROUND(-PMT(((1+D361/CP)^(CP/periods_per_year))-1,nper-B361+1,J360),2)))))))</f>
        <v>771.37</v>
      </c>
      <c r="G361" s="187">
        <f t="shared" si="44"/>
        <v>0</v>
      </c>
      <c r="H361" s="188"/>
      <c r="I361" s="187">
        <f t="shared" si="45"/>
        <v>507.65</v>
      </c>
      <c r="J361" s="187">
        <f t="shared" si="46"/>
        <v>38442.140000000094</v>
      </c>
      <c r="K361" s="189" t="str">
        <f t="shared" si="47"/>
        <v/>
      </c>
      <c r="L361" s="187">
        <f t="shared" si="48"/>
        <v>65.930000000000007</v>
      </c>
      <c r="M361" s="187">
        <f>IF(B361="","",SUM($L$63:L361))</f>
        <v>28994.862500000014</v>
      </c>
      <c r="N361" s="190">
        <f t="shared" si="49"/>
        <v>86557.859999999957</v>
      </c>
      <c r="O361" s="191"/>
      <c r="P361" s="192">
        <f t="shared" si="50"/>
        <v>0</v>
      </c>
      <c r="Q361" s="193"/>
      <c r="S361" s="193"/>
      <c r="T361" s="193"/>
      <c r="U361" s="193"/>
      <c r="V361" s="67"/>
    </row>
    <row r="362" spans="2:22" x14ac:dyDescent="0.15">
      <c r="B362" s="194">
        <f t="shared" si="41"/>
        <v>300</v>
      </c>
      <c r="C362" s="185">
        <f t="shared" si="42"/>
        <v>50740</v>
      </c>
      <c r="D362" s="186">
        <f>IF(B362="","",IF(variable,IF(OR(B362=1,B362&lt;$I$16*periods_per_year),start_rate,MIN($I$17,IF(MOD(B362-1,$I$19)=0,MAX($I$18,D361+$I$20),D361))),start_rate))</f>
        <v>8.1250000000000031E-2</v>
      </c>
      <c r="E362" s="187">
        <f t="shared" si="43"/>
        <v>260.29000000000002</v>
      </c>
      <c r="F362" s="187">
        <f>IF(B362="","",IF(B362=nper,J361+E362,MIN(J361+E362,IF(D362=D361,F361,IF($E$13="Acc Bi-Weekly",ROUND((-PMT(((1+D362/CP)^(CP/12))-1,(nper-B362+1)*12/26,J361))/2,2),IF($E$13="Acc Weekly",ROUND((-PMT(((1+D362/CP)^(CP/12))-1,(nper-B362+1)*12/52,J361))/4,2),ROUND(-PMT(((1+D362/CP)^(CP/periods_per_year))-1,nper-B362+1,J361),2)))))))</f>
        <v>771.37</v>
      </c>
      <c r="G362" s="187">
        <f t="shared" si="44"/>
        <v>0</v>
      </c>
      <c r="H362" s="188"/>
      <c r="I362" s="187">
        <f t="shared" si="45"/>
        <v>511.08</v>
      </c>
      <c r="J362" s="187">
        <f t="shared" si="46"/>
        <v>37931.060000000092</v>
      </c>
      <c r="K362" s="189">
        <f t="shared" si="47"/>
        <v>25</v>
      </c>
      <c r="L362" s="187">
        <f t="shared" si="48"/>
        <v>65.072500000000005</v>
      </c>
      <c r="M362" s="187">
        <f>IF(B362="","",SUM($L$63:L362))</f>
        <v>29059.935000000012</v>
      </c>
      <c r="N362" s="190">
        <f t="shared" si="49"/>
        <v>87068.939999999959</v>
      </c>
      <c r="O362" s="191"/>
      <c r="P362" s="192">
        <f t="shared" si="50"/>
        <v>179558.40683276262</v>
      </c>
      <c r="Q362" s="193"/>
      <c r="S362" s="193"/>
      <c r="T362" s="193"/>
      <c r="U362" s="193"/>
      <c r="V362" s="67"/>
    </row>
    <row r="363" spans="2:22" x14ac:dyDescent="0.15">
      <c r="B363" s="194">
        <f t="shared" si="41"/>
        <v>301</v>
      </c>
      <c r="C363" s="185">
        <f t="shared" si="42"/>
        <v>50771</v>
      </c>
      <c r="D363" s="186">
        <f>IF(B363="","",IF(variable,IF(OR(B363=1,B363&lt;$I$16*periods_per_year),start_rate,MIN($I$17,IF(MOD(B363-1,$I$19)=0,MAX($I$18,D362+$I$20),D362))),start_rate))</f>
        <v>8.3750000000000033E-2</v>
      </c>
      <c r="E363" s="187">
        <f t="shared" si="43"/>
        <v>264.73</v>
      </c>
      <c r="F363" s="187">
        <f>IF(B363="","",IF(B363=nper,J362+E363,MIN(J362+E363,IF(D363=D362,F362,IF($E$13="Acc Bi-Weekly",ROUND((-PMT(((1+D363/CP)^(CP/12))-1,(nper-B363+1)*12/26,J362))/2,2),IF($E$13="Acc Weekly",ROUND((-PMT(((1+D363/CP)^(CP/12))-1,(nper-B363+1)*12/52,J362))/4,2),ROUND(-PMT(((1+D363/CP)^(CP/periods_per_year))-1,nper-B363+1,J362),2)))))))</f>
        <v>775.93</v>
      </c>
      <c r="G363" s="187">
        <f t="shared" si="44"/>
        <v>0</v>
      </c>
      <c r="H363" s="188"/>
      <c r="I363" s="187">
        <f t="shared" si="45"/>
        <v>511.19999999999993</v>
      </c>
      <c r="J363" s="187">
        <f t="shared" si="46"/>
        <v>37419.860000000095</v>
      </c>
      <c r="K363" s="189" t="str">
        <f t="shared" si="47"/>
        <v/>
      </c>
      <c r="L363" s="187">
        <f t="shared" si="48"/>
        <v>66.182500000000005</v>
      </c>
      <c r="M363" s="187">
        <f>IF(B363="","",SUM($L$63:L363))</f>
        <v>29126.117500000011</v>
      </c>
      <c r="N363" s="190">
        <f t="shared" si="49"/>
        <v>87580.139999999956</v>
      </c>
      <c r="O363" s="191"/>
      <c r="P363" s="192">
        <f t="shared" si="50"/>
        <v>0</v>
      </c>
      <c r="Q363" s="193"/>
      <c r="S363" s="193"/>
      <c r="T363" s="193"/>
      <c r="U363" s="193"/>
      <c r="V363" s="67"/>
    </row>
    <row r="364" spans="2:22" x14ac:dyDescent="0.15">
      <c r="B364" s="194">
        <f t="shared" si="41"/>
        <v>302</v>
      </c>
      <c r="C364" s="185">
        <f t="shared" si="42"/>
        <v>50802</v>
      </c>
      <c r="D364" s="186">
        <f>IF(B364="","",IF(variable,IF(OR(B364=1,B364&lt;$I$16*periods_per_year),start_rate,MIN($I$17,IF(MOD(B364-1,$I$19)=0,MAX($I$18,D363+$I$20),D363))),start_rate))</f>
        <v>8.3750000000000033E-2</v>
      </c>
      <c r="E364" s="187">
        <f t="shared" si="43"/>
        <v>261.16000000000003</v>
      </c>
      <c r="F364" s="187">
        <f>IF(B364="","",IF(B364=nper,J363+E364,MIN(J363+E364,IF(D364=D363,F363,IF($E$13="Acc Bi-Weekly",ROUND((-PMT(((1+D364/CP)^(CP/12))-1,(nper-B364+1)*12/26,J363))/2,2),IF($E$13="Acc Weekly",ROUND((-PMT(((1+D364/CP)^(CP/12))-1,(nper-B364+1)*12/52,J363))/4,2),ROUND(-PMT(((1+D364/CP)^(CP/periods_per_year))-1,nper-B364+1,J363),2)))))))</f>
        <v>775.93</v>
      </c>
      <c r="G364" s="187">
        <f t="shared" si="44"/>
        <v>0</v>
      </c>
      <c r="H364" s="188"/>
      <c r="I364" s="187">
        <f t="shared" si="45"/>
        <v>514.77</v>
      </c>
      <c r="J364" s="187">
        <f t="shared" si="46"/>
        <v>36905.090000000098</v>
      </c>
      <c r="K364" s="189" t="str">
        <f t="shared" si="47"/>
        <v/>
      </c>
      <c r="L364" s="187">
        <f t="shared" si="48"/>
        <v>65.290000000000006</v>
      </c>
      <c r="M364" s="187">
        <f>IF(B364="","",SUM($L$63:L364))</f>
        <v>29191.407500000012</v>
      </c>
      <c r="N364" s="190">
        <f t="shared" si="49"/>
        <v>88094.90999999996</v>
      </c>
      <c r="O364" s="191"/>
      <c r="P364" s="192">
        <f t="shared" si="50"/>
        <v>0</v>
      </c>
      <c r="Q364" s="193"/>
      <c r="S364" s="193"/>
      <c r="T364" s="193"/>
      <c r="U364" s="193"/>
      <c r="V364" s="67"/>
    </row>
    <row r="365" spans="2:22" x14ac:dyDescent="0.15">
      <c r="B365" s="194">
        <f t="shared" si="41"/>
        <v>303</v>
      </c>
      <c r="C365" s="185">
        <f t="shared" si="42"/>
        <v>50830</v>
      </c>
      <c r="D365" s="186">
        <f>IF(B365="","",IF(variable,IF(OR(B365=1,B365&lt;$I$16*periods_per_year),start_rate,MIN($I$17,IF(MOD(B365-1,$I$19)=0,MAX($I$18,D364+$I$20),D364))),start_rate))</f>
        <v>8.3750000000000033E-2</v>
      </c>
      <c r="E365" s="187">
        <f t="shared" si="43"/>
        <v>257.57</v>
      </c>
      <c r="F365" s="187">
        <f>IF(B365="","",IF(B365=nper,J364+E365,MIN(J364+E365,IF(D365=D364,F364,IF($E$13="Acc Bi-Weekly",ROUND((-PMT(((1+D365/CP)^(CP/12))-1,(nper-B365+1)*12/26,J364))/2,2),IF($E$13="Acc Weekly",ROUND((-PMT(((1+D365/CP)^(CP/12))-1,(nper-B365+1)*12/52,J364))/4,2),ROUND(-PMT(((1+D365/CP)^(CP/periods_per_year))-1,nper-B365+1,J364),2)))))))</f>
        <v>775.93</v>
      </c>
      <c r="G365" s="187">
        <f t="shared" si="44"/>
        <v>0</v>
      </c>
      <c r="H365" s="188"/>
      <c r="I365" s="187">
        <f t="shared" si="45"/>
        <v>518.3599999999999</v>
      </c>
      <c r="J365" s="187">
        <f t="shared" si="46"/>
        <v>36386.730000000098</v>
      </c>
      <c r="K365" s="189" t="str">
        <f t="shared" si="47"/>
        <v/>
      </c>
      <c r="L365" s="187">
        <f t="shared" si="48"/>
        <v>64.392499999999998</v>
      </c>
      <c r="M365" s="187">
        <f>IF(B365="","",SUM($L$63:L365))</f>
        <v>29255.800000000014</v>
      </c>
      <c r="N365" s="190">
        <f t="shared" si="49"/>
        <v>88613.26999999996</v>
      </c>
      <c r="O365" s="191"/>
      <c r="P365" s="192">
        <f t="shared" si="50"/>
        <v>0</v>
      </c>
      <c r="Q365" s="193"/>
      <c r="S365" s="193"/>
      <c r="T365" s="193"/>
      <c r="U365" s="193"/>
      <c r="V365" s="67"/>
    </row>
    <row r="366" spans="2:22" x14ac:dyDescent="0.15">
      <c r="B366" s="194">
        <f t="shared" si="41"/>
        <v>304</v>
      </c>
      <c r="C366" s="185">
        <f t="shared" si="42"/>
        <v>50861</v>
      </c>
      <c r="D366" s="186">
        <f>IF(B366="","",IF(variable,IF(OR(B366=1,B366&lt;$I$16*periods_per_year),start_rate,MIN($I$17,IF(MOD(B366-1,$I$19)=0,MAX($I$18,D365+$I$20),D365))),start_rate))</f>
        <v>8.3750000000000033E-2</v>
      </c>
      <c r="E366" s="187">
        <f t="shared" si="43"/>
        <v>253.95</v>
      </c>
      <c r="F366" s="187">
        <f>IF(B366="","",IF(B366=nper,J365+E366,MIN(J365+E366,IF(D366=D365,F365,IF($E$13="Acc Bi-Weekly",ROUND((-PMT(((1+D366/CP)^(CP/12))-1,(nper-B366+1)*12/26,J365))/2,2),IF($E$13="Acc Weekly",ROUND((-PMT(((1+D366/CP)^(CP/12))-1,(nper-B366+1)*12/52,J365))/4,2),ROUND(-PMT(((1+D366/CP)^(CP/periods_per_year))-1,nper-B366+1,J365),2)))))))</f>
        <v>775.93</v>
      </c>
      <c r="G366" s="187">
        <f t="shared" si="44"/>
        <v>0</v>
      </c>
      <c r="H366" s="188"/>
      <c r="I366" s="187">
        <f t="shared" si="45"/>
        <v>521.98</v>
      </c>
      <c r="J366" s="187">
        <f t="shared" si="46"/>
        <v>35864.750000000095</v>
      </c>
      <c r="K366" s="189" t="str">
        <f t="shared" si="47"/>
        <v/>
      </c>
      <c r="L366" s="187">
        <f t="shared" si="48"/>
        <v>63.487499999999997</v>
      </c>
      <c r="M366" s="187">
        <f>IF(B366="","",SUM($L$63:L366))</f>
        <v>29319.287500000013</v>
      </c>
      <c r="N366" s="190">
        <f t="shared" si="49"/>
        <v>89135.249999999956</v>
      </c>
      <c r="O366" s="191"/>
      <c r="P366" s="192">
        <f t="shared" si="50"/>
        <v>0</v>
      </c>
      <c r="Q366" s="193"/>
      <c r="S366" s="193"/>
      <c r="T366" s="193"/>
      <c r="U366" s="193"/>
      <c r="V366" s="67"/>
    </row>
    <row r="367" spans="2:22" x14ac:dyDescent="0.15">
      <c r="B367" s="194">
        <f t="shared" si="41"/>
        <v>305</v>
      </c>
      <c r="C367" s="185">
        <f t="shared" si="42"/>
        <v>50891</v>
      </c>
      <c r="D367" s="186">
        <f>IF(B367="","",IF(variable,IF(OR(B367=1,B367&lt;$I$16*periods_per_year),start_rate,MIN($I$17,IF(MOD(B367-1,$I$19)=0,MAX($I$18,D366+$I$20),D366))),start_rate))</f>
        <v>8.3750000000000033E-2</v>
      </c>
      <c r="E367" s="187">
        <f t="shared" si="43"/>
        <v>250.31</v>
      </c>
      <c r="F367" s="187">
        <f>IF(B367="","",IF(B367=nper,J366+E367,MIN(J366+E367,IF(D367=D366,F366,IF($E$13="Acc Bi-Weekly",ROUND((-PMT(((1+D367/CP)^(CP/12))-1,(nper-B367+1)*12/26,J366))/2,2),IF($E$13="Acc Weekly",ROUND((-PMT(((1+D367/CP)^(CP/12))-1,(nper-B367+1)*12/52,J366))/4,2),ROUND(-PMT(((1+D367/CP)^(CP/periods_per_year))-1,nper-B367+1,J366),2)))))))</f>
        <v>775.93</v>
      </c>
      <c r="G367" s="187">
        <f t="shared" si="44"/>
        <v>0</v>
      </c>
      <c r="H367" s="188"/>
      <c r="I367" s="187">
        <f t="shared" si="45"/>
        <v>525.61999999999989</v>
      </c>
      <c r="J367" s="187">
        <f t="shared" si="46"/>
        <v>35339.130000000092</v>
      </c>
      <c r="K367" s="189" t="str">
        <f t="shared" si="47"/>
        <v/>
      </c>
      <c r="L367" s="187">
        <f t="shared" si="48"/>
        <v>62.577500000000001</v>
      </c>
      <c r="M367" s="187">
        <f>IF(B367="","",SUM($L$63:L367))</f>
        <v>29381.865000000013</v>
      </c>
      <c r="N367" s="190">
        <f t="shared" si="49"/>
        <v>89660.869999999952</v>
      </c>
      <c r="O367" s="191"/>
      <c r="P367" s="192">
        <f t="shared" si="50"/>
        <v>0</v>
      </c>
      <c r="Q367" s="193"/>
      <c r="S367" s="193"/>
      <c r="T367" s="193"/>
      <c r="U367" s="193"/>
      <c r="V367" s="67"/>
    </row>
    <row r="368" spans="2:22" x14ac:dyDescent="0.15">
      <c r="B368" s="194">
        <f t="shared" si="41"/>
        <v>306</v>
      </c>
      <c r="C368" s="185">
        <f t="shared" si="42"/>
        <v>50922</v>
      </c>
      <c r="D368" s="186">
        <f>IF(B368="","",IF(variable,IF(OR(B368=1,B368&lt;$I$16*periods_per_year),start_rate,MIN($I$17,IF(MOD(B368-1,$I$19)=0,MAX($I$18,D367+$I$20),D367))),start_rate))</f>
        <v>8.3750000000000033E-2</v>
      </c>
      <c r="E368" s="187">
        <f t="shared" si="43"/>
        <v>246.64</v>
      </c>
      <c r="F368" s="187">
        <f>IF(B368="","",IF(B368=nper,J367+E368,MIN(J367+E368,IF(D368=D367,F367,IF($E$13="Acc Bi-Weekly",ROUND((-PMT(((1+D368/CP)^(CP/12))-1,(nper-B368+1)*12/26,J367))/2,2),IF($E$13="Acc Weekly",ROUND((-PMT(((1+D368/CP)^(CP/12))-1,(nper-B368+1)*12/52,J367))/4,2),ROUND(-PMT(((1+D368/CP)^(CP/periods_per_year))-1,nper-B368+1,J367),2)))))))</f>
        <v>775.93</v>
      </c>
      <c r="G368" s="187">
        <f t="shared" si="44"/>
        <v>0</v>
      </c>
      <c r="H368" s="188"/>
      <c r="I368" s="187">
        <f t="shared" si="45"/>
        <v>529.29</v>
      </c>
      <c r="J368" s="187">
        <f t="shared" si="46"/>
        <v>34809.840000000091</v>
      </c>
      <c r="K368" s="189" t="str">
        <f t="shared" si="47"/>
        <v/>
      </c>
      <c r="L368" s="187">
        <f t="shared" si="48"/>
        <v>61.66</v>
      </c>
      <c r="M368" s="187">
        <f>IF(B368="","",SUM($L$63:L368))</f>
        <v>29443.525000000012</v>
      </c>
      <c r="N368" s="190">
        <f t="shared" si="49"/>
        <v>90190.159999999945</v>
      </c>
      <c r="O368" s="191"/>
      <c r="P368" s="192">
        <f t="shared" si="50"/>
        <v>0</v>
      </c>
      <c r="Q368" s="193"/>
      <c r="S368" s="193"/>
      <c r="T368" s="193"/>
      <c r="U368" s="193"/>
      <c r="V368" s="67"/>
    </row>
    <row r="369" spans="2:22" x14ac:dyDescent="0.15">
      <c r="B369" s="194">
        <f t="shared" si="41"/>
        <v>307</v>
      </c>
      <c r="C369" s="185">
        <f t="shared" si="42"/>
        <v>50952</v>
      </c>
      <c r="D369" s="186">
        <f>IF(B369="","",IF(variable,IF(OR(B369=1,B369&lt;$I$16*periods_per_year),start_rate,MIN($I$17,IF(MOD(B369-1,$I$19)=0,MAX($I$18,D368+$I$20),D368))),start_rate))</f>
        <v>8.3750000000000033E-2</v>
      </c>
      <c r="E369" s="187">
        <f t="shared" si="43"/>
        <v>242.94</v>
      </c>
      <c r="F369" s="187">
        <f>IF(B369="","",IF(B369=nper,J368+E369,MIN(J368+E369,IF(D369=D368,F368,IF($E$13="Acc Bi-Weekly",ROUND((-PMT(((1+D369/CP)^(CP/12))-1,(nper-B369+1)*12/26,J368))/2,2),IF($E$13="Acc Weekly",ROUND((-PMT(((1+D369/CP)^(CP/12))-1,(nper-B369+1)*12/52,J368))/4,2),ROUND(-PMT(((1+D369/CP)^(CP/periods_per_year))-1,nper-B369+1,J368),2)))))))</f>
        <v>775.93</v>
      </c>
      <c r="G369" s="187">
        <f t="shared" si="44"/>
        <v>0</v>
      </c>
      <c r="H369" s="188"/>
      <c r="I369" s="187">
        <f t="shared" si="45"/>
        <v>532.99</v>
      </c>
      <c r="J369" s="187">
        <f t="shared" si="46"/>
        <v>34276.850000000093</v>
      </c>
      <c r="K369" s="189" t="str">
        <f t="shared" si="47"/>
        <v/>
      </c>
      <c r="L369" s="187">
        <f t="shared" si="48"/>
        <v>60.734999999999999</v>
      </c>
      <c r="M369" s="187">
        <f>IF(B369="","",SUM($L$63:L369))</f>
        <v>29504.260000000013</v>
      </c>
      <c r="N369" s="190">
        <f t="shared" si="49"/>
        <v>90723.149999999951</v>
      </c>
      <c r="O369" s="191"/>
      <c r="P369" s="192">
        <f t="shared" si="50"/>
        <v>0</v>
      </c>
      <c r="Q369" s="193"/>
      <c r="S369" s="193"/>
      <c r="T369" s="193"/>
      <c r="U369" s="193"/>
      <c r="V369" s="67"/>
    </row>
    <row r="370" spans="2:22" x14ac:dyDescent="0.15">
      <c r="B370" s="194">
        <f t="shared" si="41"/>
        <v>308</v>
      </c>
      <c r="C370" s="185">
        <f t="shared" si="42"/>
        <v>50983</v>
      </c>
      <c r="D370" s="186">
        <f>IF(B370="","",IF(variable,IF(OR(B370=1,B370&lt;$I$16*periods_per_year),start_rate,MIN($I$17,IF(MOD(B370-1,$I$19)=0,MAX($I$18,D369+$I$20),D369))),start_rate))</f>
        <v>8.3750000000000033E-2</v>
      </c>
      <c r="E370" s="187">
        <f t="shared" si="43"/>
        <v>239.22</v>
      </c>
      <c r="F370" s="187">
        <f>IF(B370="","",IF(B370=nper,J369+E370,MIN(J369+E370,IF(D370=D369,F369,IF($E$13="Acc Bi-Weekly",ROUND((-PMT(((1+D370/CP)^(CP/12))-1,(nper-B370+1)*12/26,J369))/2,2),IF($E$13="Acc Weekly",ROUND((-PMT(((1+D370/CP)^(CP/12))-1,(nper-B370+1)*12/52,J369))/4,2),ROUND(-PMT(((1+D370/CP)^(CP/periods_per_year))-1,nper-B370+1,J369),2)))))))</f>
        <v>775.93</v>
      </c>
      <c r="G370" s="187">
        <f t="shared" si="44"/>
        <v>0</v>
      </c>
      <c r="H370" s="188"/>
      <c r="I370" s="187">
        <f t="shared" si="45"/>
        <v>536.70999999999992</v>
      </c>
      <c r="J370" s="187">
        <f t="shared" si="46"/>
        <v>33740.140000000094</v>
      </c>
      <c r="K370" s="189" t="str">
        <f t="shared" si="47"/>
        <v/>
      </c>
      <c r="L370" s="187">
        <f t="shared" si="48"/>
        <v>59.805</v>
      </c>
      <c r="M370" s="187">
        <f>IF(B370="","",SUM($L$63:L370))</f>
        <v>29564.065000000013</v>
      </c>
      <c r="N370" s="190">
        <f t="shared" si="49"/>
        <v>91259.859999999957</v>
      </c>
      <c r="O370" s="191"/>
      <c r="P370" s="192">
        <f t="shared" si="50"/>
        <v>0</v>
      </c>
      <c r="Q370" s="193"/>
      <c r="S370" s="193"/>
      <c r="T370" s="193"/>
      <c r="U370" s="193"/>
      <c r="V370" s="67"/>
    </row>
    <row r="371" spans="2:22" x14ac:dyDescent="0.15">
      <c r="B371" s="194">
        <f t="shared" si="41"/>
        <v>309</v>
      </c>
      <c r="C371" s="185">
        <f t="shared" si="42"/>
        <v>51014</v>
      </c>
      <c r="D371" s="186">
        <f>IF(B371="","",IF(variable,IF(OR(B371=1,B371&lt;$I$16*periods_per_year),start_rate,MIN($I$17,IF(MOD(B371-1,$I$19)=0,MAX($I$18,D370+$I$20),D370))),start_rate))</f>
        <v>8.3750000000000033E-2</v>
      </c>
      <c r="E371" s="187">
        <f t="shared" si="43"/>
        <v>235.48</v>
      </c>
      <c r="F371" s="187">
        <f>IF(B371="","",IF(B371=nper,J370+E371,MIN(J370+E371,IF(D371=D370,F370,IF($E$13="Acc Bi-Weekly",ROUND((-PMT(((1+D371/CP)^(CP/12))-1,(nper-B371+1)*12/26,J370))/2,2),IF($E$13="Acc Weekly",ROUND((-PMT(((1+D371/CP)^(CP/12))-1,(nper-B371+1)*12/52,J370))/4,2),ROUND(-PMT(((1+D371/CP)^(CP/periods_per_year))-1,nper-B371+1,J370),2)))))))</f>
        <v>775.93</v>
      </c>
      <c r="G371" s="187">
        <f t="shared" si="44"/>
        <v>0</v>
      </c>
      <c r="H371" s="188"/>
      <c r="I371" s="187">
        <f t="shared" si="45"/>
        <v>540.44999999999993</v>
      </c>
      <c r="J371" s="187">
        <f t="shared" si="46"/>
        <v>33199.690000000097</v>
      </c>
      <c r="K371" s="189" t="str">
        <f t="shared" si="47"/>
        <v/>
      </c>
      <c r="L371" s="187">
        <f t="shared" si="48"/>
        <v>58.87</v>
      </c>
      <c r="M371" s="187">
        <f>IF(B371="","",SUM($L$63:L371))</f>
        <v>29622.935000000012</v>
      </c>
      <c r="N371" s="190">
        <f t="shared" si="49"/>
        <v>91800.309999999954</v>
      </c>
      <c r="O371" s="191"/>
      <c r="P371" s="192">
        <f t="shared" si="50"/>
        <v>0</v>
      </c>
      <c r="Q371" s="193"/>
      <c r="S371" s="193"/>
      <c r="T371" s="193"/>
      <c r="U371" s="193"/>
      <c r="V371" s="67"/>
    </row>
    <row r="372" spans="2:22" x14ac:dyDescent="0.15">
      <c r="B372" s="194">
        <f t="shared" si="41"/>
        <v>310</v>
      </c>
      <c r="C372" s="185">
        <f t="shared" si="42"/>
        <v>51044</v>
      </c>
      <c r="D372" s="186">
        <f>IF(B372="","",IF(variable,IF(OR(B372=1,B372&lt;$I$16*periods_per_year),start_rate,MIN($I$17,IF(MOD(B372-1,$I$19)=0,MAX($I$18,D371+$I$20),D371))),start_rate))</f>
        <v>8.3750000000000033E-2</v>
      </c>
      <c r="E372" s="187">
        <f t="shared" si="43"/>
        <v>231.71</v>
      </c>
      <c r="F372" s="187">
        <f>IF(B372="","",IF(B372=nper,J371+E372,MIN(J371+E372,IF(D372=D371,F371,IF($E$13="Acc Bi-Weekly",ROUND((-PMT(((1+D372/CP)^(CP/12))-1,(nper-B372+1)*12/26,J371))/2,2),IF($E$13="Acc Weekly",ROUND((-PMT(((1+D372/CP)^(CP/12))-1,(nper-B372+1)*12/52,J371))/4,2),ROUND(-PMT(((1+D372/CP)^(CP/periods_per_year))-1,nper-B372+1,J371),2)))))))</f>
        <v>775.93</v>
      </c>
      <c r="G372" s="187">
        <f t="shared" si="44"/>
        <v>0</v>
      </c>
      <c r="H372" s="188"/>
      <c r="I372" s="187">
        <f t="shared" si="45"/>
        <v>544.21999999999991</v>
      </c>
      <c r="J372" s="187">
        <f t="shared" si="46"/>
        <v>32655.470000000096</v>
      </c>
      <c r="K372" s="189" t="str">
        <f t="shared" si="47"/>
        <v/>
      </c>
      <c r="L372" s="187">
        <f t="shared" si="48"/>
        <v>57.927500000000002</v>
      </c>
      <c r="M372" s="187">
        <f>IF(B372="","",SUM($L$63:L372))</f>
        <v>29680.862500000014</v>
      </c>
      <c r="N372" s="190">
        <f t="shared" si="49"/>
        <v>92344.529999999955</v>
      </c>
      <c r="O372" s="191"/>
      <c r="P372" s="192">
        <f t="shared" si="50"/>
        <v>0</v>
      </c>
      <c r="Q372" s="193"/>
      <c r="S372" s="193"/>
      <c r="T372" s="193"/>
      <c r="U372" s="193"/>
      <c r="V372" s="67"/>
    </row>
    <row r="373" spans="2:22" x14ac:dyDescent="0.15">
      <c r="B373" s="194">
        <f t="shared" si="41"/>
        <v>311</v>
      </c>
      <c r="C373" s="185">
        <f t="shared" si="42"/>
        <v>51075</v>
      </c>
      <c r="D373" s="186">
        <f>IF(B373="","",IF(variable,IF(OR(B373=1,B373&lt;$I$16*periods_per_year),start_rate,MIN($I$17,IF(MOD(B373-1,$I$19)=0,MAX($I$18,D372+$I$20),D372))),start_rate))</f>
        <v>8.3750000000000033E-2</v>
      </c>
      <c r="E373" s="187">
        <f t="shared" si="43"/>
        <v>227.91</v>
      </c>
      <c r="F373" s="187">
        <f>IF(B373="","",IF(B373=nper,J372+E373,MIN(J372+E373,IF(D373=D372,F372,IF($E$13="Acc Bi-Weekly",ROUND((-PMT(((1+D373/CP)^(CP/12))-1,(nper-B373+1)*12/26,J372))/2,2),IF($E$13="Acc Weekly",ROUND((-PMT(((1+D373/CP)^(CP/12))-1,(nper-B373+1)*12/52,J372))/4,2),ROUND(-PMT(((1+D373/CP)^(CP/periods_per_year))-1,nper-B373+1,J372),2)))))))</f>
        <v>775.93</v>
      </c>
      <c r="G373" s="187">
        <f t="shared" si="44"/>
        <v>0</v>
      </c>
      <c r="H373" s="188"/>
      <c r="I373" s="187">
        <f t="shared" si="45"/>
        <v>548.02</v>
      </c>
      <c r="J373" s="187">
        <f t="shared" si="46"/>
        <v>32107.450000000095</v>
      </c>
      <c r="K373" s="189" t="str">
        <f t="shared" si="47"/>
        <v/>
      </c>
      <c r="L373" s="187">
        <f t="shared" si="48"/>
        <v>56.977499999999999</v>
      </c>
      <c r="M373" s="187">
        <f>IF(B373="","",SUM($L$63:L373))</f>
        <v>29737.840000000015</v>
      </c>
      <c r="N373" s="190">
        <f t="shared" si="49"/>
        <v>92892.549999999959</v>
      </c>
      <c r="O373" s="191"/>
      <c r="P373" s="192">
        <f t="shared" si="50"/>
        <v>0</v>
      </c>
      <c r="Q373" s="193"/>
      <c r="S373" s="193"/>
      <c r="T373" s="193"/>
      <c r="U373" s="193"/>
      <c r="V373" s="67"/>
    </row>
    <row r="374" spans="2:22" x14ac:dyDescent="0.15">
      <c r="B374" s="194">
        <f t="shared" si="41"/>
        <v>312</v>
      </c>
      <c r="C374" s="185">
        <f t="shared" si="42"/>
        <v>51105</v>
      </c>
      <c r="D374" s="186">
        <f>IF(B374="","",IF(variable,IF(OR(B374=1,B374&lt;$I$16*periods_per_year),start_rate,MIN($I$17,IF(MOD(B374-1,$I$19)=0,MAX($I$18,D373+$I$20),D373))),start_rate))</f>
        <v>8.3750000000000033E-2</v>
      </c>
      <c r="E374" s="187">
        <f t="shared" si="43"/>
        <v>224.08</v>
      </c>
      <c r="F374" s="187">
        <f>IF(B374="","",IF(B374=nper,J373+E374,MIN(J373+E374,IF(D374=D373,F373,IF($E$13="Acc Bi-Weekly",ROUND((-PMT(((1+D374/CP)^(CP/12))-1,(nper-B374+1)*12/26,J373))/2,2),IF($E$13="Acc Weekly",ROUND((-PMT(((1+D374/CP)^(CP/12))-1,(nper-B374+1)*12/52,J373))/4,2),ROUND(-PMT(((1+D374/CP)^(CP/periods_per_year))-1,nper-B374+1,J373),2)))))))</f>
        <v>775.93</v>
      </c>
      <c r="G374" s="187">
        <f t="shared" si="44"/>
        <v>0</v>
      </c>
      <c r="H374" s="188"/>
      <c r="I374" s="187">
        <f t="shared" si="45"/>
        <v>551.84999999999991</v>
      </c>
      <c r="J374" s="187">
        <f t="shared" si="46"/>
        <v>31555.600000000097</v>
      </c>
      <c r="K374" s="189">
        <f t="shared" si="47"/>
        <v>26</v>
      </c>
      <c r="L374" s="187">
        <f t="shared" si="48"/>
        <v>56.02</v>
      </c>
      <c r="M374" s="187">
        <f>IF(B374="","",SUM($L$63:L374))</f>
        <v>29793.860000000015</v>
      </c>
      <c r="N374" s="190">
        <f t="shared" si="49"/>
        <v>93444.399999999965</v>
      </c>
      <c r="O374" s="191"/>
      <c r="P374" s="192">
        <f t="shared" si="50"/>
        <v>197089.89884272838</v>
      </c>
      <c r="Q374" s="193"/>
      <c r="S374" s="193"/>
      <c r="T374" s="193"/>
      <c r="U374" s="193"/>
      <c r="V374" s="67"/>
    </row>
    <row r="375" spans="2:22" x14ac:dyDescent="0.15">
      <c r="B375" s="194">
        <f t="shared" si="41"/>
        <v>313</v>
      </c>
      <c r="C375" s="185">
        <f t="shared" si="42"/>
        <v>51136</v>
      </c>
      <c r="D375" s="186">
        <f>IF(B375="","",IF(variable,IF(OR(B375=1,B375&lt;$I$16*periods_per_year),start_rate,MIN($I$17,IF(MOD(B375-1,$I$19)=0,MAX($I$18,D374+$I$20),D374))),start_rate))</f>
        <v>8.6250000000000035E-2</v>
      </c>
      <c r="E375" s="187">
        <f t="shared" si="43"/>
        <v>226.81</v>
      </c>
      <c r="F375" s="187">
        <f>IF(B375="","",IF(B375=nper,J374+E375,MIN(J374+E375,IF(D375=D374,F374,IF($E$13="Acc Bi-Weekly",ROUND((-PMT(((1+D375/CP)^(CP/12))-1,(nper-B375+1)*12/26,J374))/2,2),IF($E$13="Acc Weekly",ROUND((-PMT(((1+D375/CP)^(CP/12))-1,(nper-B375+1)*12/52,J374))/4,2),ROUND(-PMT(((1+D375/CP)^(CP/periods_per_year))-1,nper-B375+1,J374),2)))))))</f>
        <v>779.66</v>
      </c>
      <c r="G375" s="187">
        <f t="shared" si="44"/>
        <v>0</v>
      </c>
      <c r="H375" s="188"/>
      <c r="I375" s="187">
        <f t="shared" si="45"/>
        <v>552.84999999999991</v>
      </c>
      <c r="J375" s="187">
        <f t="shared" si="46"/>
        <v>31002.750000000098</v>
      </c>
      <c r="K375" s="189" t="str">
        <f t="shared" si="47"/>
        <v/>
      </c>
      <c r="L375" s="187">
        <f t="shared" si="48"/>
        <v>56.702500000000001</v>
      </c>
      <c r="M375" s="187">
        <f>IF(B375="","",SUM($L$63:L375))</f>
        <v>29850.562500000015</v>
      </c>
      <c r="N375" s="190">
        <f t="shared" si="49"/>
        <v>93997.249999999971</v>
      </c>
      <c r="O375" s="191"/>
      <c r="P375" s="192">
        <f t="shared" si="50"/>
        <v>0</v>
      </c>
      <c r="Q375" s="193"/>
      <c r="S375" s="193"/>
      <c r="T375" s="193"/>
      <c r="U375" s="193"/>
      <c r="V375" s="67"/>
    </row>
    <row r="376" spans="2:22" x14ac:dyDescent="0.15">
      <c r="B376" s="194">
        <f t="shared" si="41"/>
        <v>314</v>
      </c>
      <c r="C376" s="185">
        <f t="shared" si="42"/>
        <v>51167</v>
      </c>
      <c r="D376" s="186">
        <f>IF(B376="","",IF(variable,IF(OR(B376=1,B376&lt;$I$16*periods_per_year),start_rate,MIN($I$17,IF(MOD(B376-1,$I$19)=0,MAX($I$18,D375+$I$20),D375))),start_rate))</f>
        <v>8.6250000000000035E-2</v>
      </c>
      <c r="E376" s="187">
        <f t="shared" si="43"/>
        <v>222.83</v>
      </c>
      <c r="F376" s="187">
        <f>IF(B376="","",IF(B376=nper,J375+E376,MIN(J375+E376,IF(D376=D375,F375,IF($E$13="Acc Bi-Weekly",ROUND((-PMT(((1+D376/CP)^(CP/12))-1,(nper-B376+1)*12/26,J375))/2,2),IF($E$13="Acc Weekly",ROUND((-PMT(((1+D376/CP)^(CP/12))-1,(nper-B376+1)*12/52,J375))/4,2),ROUND(-PMT(((1+D376/CP)^(CP/periods_per_year))-1,nper-B376+1,J375),2)))))))</f>
        <v>779.66</v>
      </c>
      <c r="G376" s="187">
        <f t="shared" si="44"/>
        <v>0</v>
      </c>
      <c r="H376" s="188"/>
      <c r="I376" s="187">
        <f t="shared" si="45"/>
        <v>556.82999999999993</v>
      </c>
      <c r="J376" s="187">
        <f t="shared" si="46"/>
        <v>30445.9200000001</v>
      </c>
      <c r="K376" s="189" t="str">
        <f t="shared" si="47"/>
        <v/>
      </c>
      <c r="L376" s="187">
        <f t="shared" si="48"/>
        <v>55.707500000000003</v>
      </c>
      <c r="M376" s="187">
        <f>IF(B376="","",SUM($L$63:L376))</f>
        <v>29906.270000000015</v>
      </c>
      <c r="N376" s="190">
        <f t="shared" si="49"/>
        <v>94554.079999999973</v>
      </c>
      <c r="O376" s="191"/>
      <c r="P376" s="192">
        <f t="shared" si="50"/>
        <v>0</v>
      </c>
      <c r="Q376" s="193"/>
      <c r="S376" s="193"/>
      <c r="T376" s="193"/>
      <c r="U376" s="193"/>
      <c r="V376" s="67"/>
    </row>
    <row r="377" spans="2:22" x14ac:dyDescent="0.15">
      <c r="B377" s="194">
        <f t="shared" si="41"/>
        <v>315</v>
      </c>
      <c r="C377" s="185">
        <f t="shared" si="42"/>
        <v>51196</v>
      </c>
      <c r="D377" s="186">
        <f>IF(B377="","",IF(variable,IF(OR(B377=1,B377&lt;$I$16*periods_per_year),start_rate,MIN($I$17,IF(MOD(B377-1,$I$19)=0,MAX($I$18,D376+$I$20),D376))),start_rate))</f>
        <v>8.6250000000000035E-2</v>
      </c>
      <c r="E377" s="187">
        <f t="shared" si="43"/>
        <v>218.83</v>
      </c>
      <c r="F377" s="187">
        <f>IF(B377="","",IF(B377=nper,J376+E377,MIN(J376+E377,IF(D377=D376,F376,IF($E$13="Acc Bi-Weekly",ROUND((-PMT(((1+D377/CP)^(CP/12))-1,(nper-B377+1)*12/26,J376))/2,2),IF($E$13="Acc Weekly",ROUND((-PMT(((1+D377/CP)^(CP/12))-1,(nper-B377+1)*12/52,J376))/4,2),ROUND(-PMT(((1+D377/CP)^(CP/periods_per_year))-1,nper-B377+1,J376),2)))))))</f>
        <v>779.66</v>
      </c>
      <c r="G377" s="187">
        <f t="shared" si="44"/>
        <v>0</v>
      </c>
      <c r="H377" s="188"/>
      <c r="I377" s="187">
        <f t="shared" si="45"/>
        <v>560.82999999999993</v>
      </c>
      <c r="J377" s="187">
        <f t="shared" si="46"/>
        <v>29885.090000000098</v>
      </c>
      <c r="K377" s="189" t="str">
        <f t="shared" si="47"/>
        <v/>
      </c>
      <c r="L377" s="187">
        <f t="shared" si="48"/>
        <v>54.707500000000003</v>
      </c>
      <c r="M377" s="187">
        <f>IF(B377="","",SUM($L$63:L377))</f>
        <v>29960.977500000015</v>
      </c>
      <c r="N377" s="190">
        <f t="shared" si="49"/>
        <v>95114.909999999974</v>
      </c>
      <c r="O377" s="191"/>
      <c r="P377" s="192">
        <f t="shared" si="50"/>
        <v>0</v>
      </c>
      <c r="Q377" s="193"/>
      <c r="S377" s="193"/>
      <c r="T377" s="193"/>
      <c r="U377" s="193"/>
      <c r="V377" s="67"/>
    </row>
    <row r="378" spans="2:22" x14ac:dyDescent="0.15">
      <c r="B378" s="194">
        <f t="shared" si="41"/>
        <v>316</v>
      </c>
      <c r="C378" s="185">
        <f t="shared" si="42"/>
        <v>51227</v>
      </c>
      <c r="D378" s="186">
        <f>IF(B378="","",IF(variable,IF(OR(B378=1,B378&lt;$I$16*periods_per_year),start_rate,MIN($I$17,IF(MOD(B378-1,$I$19)=0,MAX($I$18,D377+$I$20),D377))),start_rate))</f>
        <v>8.6250000000000035E-2</v>
      </c>
      <c r="E378" s="187">
        <f t="shared" si="43"/>
        <v>214.8</v>
      </c>
      <c r="F378" s="187">
        <f>IF(B378="","",IF(B378=nper,J377+E378,MIN(J377+E378,IF(D378=D377,F377,IF($E$13="Acc Bi-Weekly",ROUND((-PMT(((1+D378/CP)^(CP/12))-1,(nper-B378+1)*12/26,J377))/2,2),IF($E$13="Acc Weekly",ROUND((-PMT(((1+D378/CP)^(CP/12))-1,(nper-B378+1)*12/52,J377))/4,2),ROUND(-PMT(((1+D378/CP)^(CP/periods_per_year))-1,nper-B378+1,J377),2)))))))</f>
        <v>779.66</v>
      </c>
      <c r="G378" s="187">
        <f t="shared" si="44"/>
        <v>0</v>
      </c>
      <c r="H378" s="188"/>
      <c r="I378" s="187">
        <f t="shared" si="45"/>
        <v>564.8599999999999</v>
      </c>
      <c r="J378" s="187">
        <f t="shared" si="46"/>
        <v>29320.230000000098</v>
      </c>
      <c r="K378" s="189" t="str">
        <f t="shared" si="47"/>
        <v/>
      </c>
      <c r="L378" s="187">
        <f t="shared" si="48"/>
        <v>53.7</v>
      </c>
      <c r="M378" s="187">
        <f>IF(B378="","",SUM($L$63:L378))</f>
        <v>30014.677500000016</v>
      </c>
      <c r="N378" s="190">
        <f t="shared" si="49"/>
        <v>95679.769999999975</v>
      </c>
      <c r="O378" s="191"/>
      <c r="P378" s="192">
        <f t="shared" si="50"/>
        <v>0</v>
      </c>
      <c r="Q378" s="193"/>
      <c r="S378" s="193"/>
      <c r="T378" s="193"/>
      <c r="U378" s="193"/>
      <c r="V378" s="67"/>
    </row>
    <row r="379" spans="2:22" x14ac:dyDescent="0.15">
      <c r="B379" s="194">
        <f t="shared" si="41"/>
        <v>317</v>
      </c>
      <c r="C379" s="185">
        <f t="shared" si="42"/>
        <v>51257</v>
      </c>
      <c r="D379" s="186">
        <f>IF(B379="","",IF(variable,IF(OR(B379=1,B379&lt;$I$16*periods_per_year),start_rate,MIN($I$17,IF(MOD(B379-1,$I$19)=0,MAX($I$18,D378+$I$20),D378))),start_rate))</f>
        <v>8.6250000000000035E-2</v>
      </c>
      <c r="E379" s="187">
        <f t="shared" si="43"/>
        <v>210.74</v>
      </c>
      <c r="F379" s="187">
        <f>IF(B379="","",IF(B379=nper,J378+E379,MIN(J378+E379,IF(D379=D378,F378,IF($E$13="Acc Bi-Weekly",ROUND((-PMT(((1+D379/CP)^(CP/12))-1,(nper-B379+1)*12/26,J378))/2,2),IF($E$13="Acc Weekly",ROUND((-PMT(((1+D379/CP)^(CP/12))-1,(nper-B379+1)*12/52,J378))/4,2),ROUND(-PMT(((1+D379/CP)^(CP/periods_per_year))-1,nper-B379+1,J378),2)))))))</f>
        <v>779.66</v>
      </c>
      <c r="G379" s="187">
        <f t="shared" si="44"/>
        <v>0</v>
      </c>
      <c r="H379" s="188"/>
      <c r="I379" s="187">
        <f t="shared" si="45"/>
        <v>568.91999999999996</v>
      </c>
      <c r="J379" s="187">
        <f t="shared" si="46"/>
        <v>28751.3100000001</v>
      </c>
      <c r="K379" s="189" t="str">
        <f t="shared" si="47"/>
        <v/>
      </c>
      <c r="L379" s="187">
        <f t="shared" si="48"/>
        <v>52.685000000000002</v>
      </c>
      <c r="M379" s="187">
        <f>IF(B379="","",SUM($L$63:L379))</f>
        <v>30067.362500000017</v>
      </c>
      <c r="N379" s="190">
        <f t="shared" si="49"/>
        <v>96248.689999999973</v>
      </c>
      <c r="O379" s="191"/>
      <c r="P379" s="192">
        <f t="shared" si="50"/>
        <v>0</v>
      </c>
      <c r="Q379" s="193"/>
      <c r="S379" s="193"/>
      <c r="T379" s="193"/>
      <c r="U379" s="193"/>
      <c r="V379" s="67"/>
    </row>
    <row r="380" spans="2:22" x14ac:dyDescent="0.15">
      <c r="B380" s="194">
        <f t="shared" si="41"/>
        <v>318</v>
      </c>
      <c r="C380" s="185">
        <f t="shared" si="42"/>
        <v>51288</v>
      </c>
      <c r="D380" s="186">
        <f>IF(B380="","",IF(variable,IF(OR(B380=1,B380&lt;$I$16*periods_per_year),start_rate,MIN($I$17,IF(MOD(B380-1,$I$19)=0,MAX($I$18,D379+$I$20),D379))),start_rate))</f>
        <v>8.6250000000000035E-2</v>
      </c>
      <c r="E380" s="187">
        <f t="shared" si="43"/>
        <v>206.65</v>
      </c>
      <c r="F380" s="187">
        <f>IF(B380="","",IF(B380=nper,J379+E380,MIN(J379+E380,IF(D380=D379,F379,IF($E$13="Acc Bi-Weekly",ROUND((-PMT(((1+D380/CP)^(CP/12))-1,(nper-B380+1)*12/26,J379))/2,2),IF($E$13="Acc Weekly",ROUND((-PMT(((1+D380/CP)^(CP/12))-1,(nper-B380+1)*12/52,J379))/4,2),ROUND(-PMT(((1+D380/CP)^(CP/periods_per_year))-1,nper-B380+1,J379),2)))))))</f>
        <v>779.66</v>
      </c>
      <c r="G380" s="187">
        <f t="shared" si="44"/>
        <v>0</v>
      </c>
      <c r="H380" s="188"/>
      <c r="I380" s="187">
        <f t="shared" si="45"/>
        <v>573.01</v>
      </c>
      <c r="J380" s="187">
        <f t="shared" si="46"/>
        <v>28178.300000000101</v>
      </c>
      <c r="K380" s="189" t="str">
        <f t="shared" si="47"/>
        <v/>
      </c>
      <c r="L380" s="187">
        <f t="shared" si="48"/>
        <v>51.662500000000001</v>
      </c>
      <c r="M380" s="187">
        <f>IF(B380="","",SUM($L$63:L380))</f>
        <v>30119.025000000016</v>
      </c>
      <c r="N380" s="190">
        <f t="shared" si="49"/>
        <v>96821.699999999968</v>
      </c>
      <c r="O380" s="191"/>
      <c r="P380" s="192">
        <f t="shared" si="50"/>
        <v>0</v>
      </c>
      <c r="Q380" s="193"/>
      <c r="S380" s="193"/>
      <c r="T380" s="193"/>
      <c r="U380" s="193"/>
      <c r="V380" s="67"/>
    </row>
    <row r="381" spans="2:22" x14ac:dyDescent="0.15">
      <c r="B381" s="194">
        <f t="shared" si="41"/>
        <v>319</v>
      </c>
      <c r="C381" s="185">
        <f t="shared" si="42"/>
        <v>51318</v>
      </c>
      <c r="D381" s="186">
        <f>IF(B381="","",IF(variable,IF(OR(B381=1,B381&lt;$I$16*periods_per_year),start_rate,MIN($I$17,IF(MOD(B381-1,$I$19)=0,MAX($I$18,D380+$I$20),D380))),start_rate))</f>
        <v>8.6250000000000035E-2</v>
      </c>
      <c r="E381" s="187">
        <f t="shared" si="43"/>
        <v>202.53</v>
      </c>
      <c r="F381" s="187">
        <f>IF(B381="","",IF(B381=nper,J380+E381,MIN(J380+E381,IF(D381=D380,F380,IF($E$13="Acc Bi-Weekly",ROUND((-PMT(((1+D381/CP)^(CP/12))-1,(nper-B381+1)*12/26,J380))/2,2),IF($E$13="Acc Weekly",ROUND((-PMT(((1+D381/CP)^(CP/12))-1,(nper-B381+1)*12/52,J380))/4,2),ROUND(-PMT(((1+D381/CP)^(CP/periods_per_year))-1,nper-B381+1,J380),2)))))))</f>
        <v>779.66</v>
      </c>
      <c r="G381" s="187">
        <f t="shared" si="44"/>
        <v>0</v>
      </c>
      <c r="H381" s="188"/>
      <c r="I381" s="187">
        <f t="shared" si="45"/>
        <v>577.13</v>
      </c>
      <c r="J381" s="187">
        <f t="shared" si="46"/>
        <v>27601.1700000001</v>
      </c>
      <c r="K381" s="189" t="str">
        <f t="shared" si="47"/>
        <v/>
      </c>
      <c r="L381" s="187">
        <f t="shared" si="48"/>
        <v>50.6325</v>
      </c>
      <c r="M381" s="187">
        <f>IF(B381="","",SUM($L$63:L381))</f>
        <v>30169.657500000016</v>
      </c>
      <c r="N381" s="190">
        <f t="shared" si="49"/>
        <v>97398.829999999973</v>
      </c>
      <c r="O381" s="191"/>
      <c r="P381" s="192">
        <f t="shared" si="50"/>
        <v>0</v>
      </c>
      <c r="Q381" s="193"/>
      <c r="S381" s="193"/>
      <c r="T381" s="193"/>
      <c r="U381" s="193"/>
      <c r="V381" s="67"/>
    </row>
    <row r="382" spans="2:22" x14ac:dyDescent="0.15">
      <c r="B382" s="194">
        <f t="shared" si="41"/>
        <v>320</v>
      </c>
      <c r="C382" s="185">
        <f t="shared" si="42"/>
        <v>51349</v>
      </c>
      <c r="D382" s="186">
        <f>IF(B382="","",IF(variable,IF(OR(B382=1,B382&lt;$I$16*periods_per_year),start_rate,MIN($I$17,IF(MOD(B382-1,$I$19)=0,MAX($I$18,D381+$I$20),D381))),start_rate))</f>
        <v>8.6250000000000035E-2</v>
      </c>
      <c r="E382" s="187">
        <f t="shared" si="43"/>
        <v>198.38</v>
      </c>
      <c r="F382" s="187">
        <f>IF(B382="","",IF(B382=nper,J381+E382,MIN(J381+E382,IF(D382=D381,F381,IF($E$13="Acc Bi-Weekly",ROUND((-PMT(((1+D382/CP)^(CP/12))-1,(nper-B382+1)*12/26,J381))/2,2),IF($E$13="Acc Weekly",ROUND((-PMT(((1+D382/CP)^(CP/12))-1,(nper-B382+1)*12/52,J381))/4,2),ROUND(-PMT(((1+D382/CP)^(CP/periods_per_year))-1,nper-B382+1,J381),2)))))))</f>
        <v>779.66</v>
      </c>
      <c r="G382" s="187">
        <f t="shared" si="44"/>
        <v>0</v>
      </c>
      <c r="H382" s="188"/>
      <c r="I382" s="187">
        <f t="shared" si="45"/>
        <v>581.28</v>
      </c>
      <c r="J382" s="187">
        <f t="shared" si="46"/>
        <v>27019.890000000101</v>
      </c>
      <c r="K382" s="189" t="str">
        <f t="shared" si="47"/>
        <v/>
      </c>
      <c r="L382" s="187">
        <f t="shared" si="48"/>
        <v>49.594999999999999</v>
      </c>
      <c r="M382" s="187">
        <f>IF(B382="","",SUM($L$63:L382))</f>
        <v>30219.252500000017</v>
      </c>
      <c r="N382" s="190">
        <f t="shared" si="49"/>
        <v>97980.109999999971</v>
      </c>
      <c r="O382" s="191"/>
      <c r="P382" s="192">
        <f t="shared" si="50"/>
        <v>0</v>
      </c>
      <c r="Q382" s="193"/>
      <c r="S382" s="193"/>
      <c r="T382" s="193"/>
      <c r="U382" s="193"/>
      <c r="V382" s="67"/>
    </row>
    <row r="383" spans="2:22" x14ac:dyDescent="0.15">
      <c r="B383" s="194">
        <f t="shared" ref="B383:B446" si="51">IF(J382="","",IF(OR(B382&gt;=nper,ROUND(J382,2)&lt;=0),"",B382+1))</f>
        <v>321</v>
      </c>
      <c r="C383" s="185">
        <f t="shared" ref="C383:C446" si="52">IF(B383="","",IF(OR(periods_per_year=26,periods_per_year=52),IF(periods_per_year=26,IF(B383=1,fpdate,C382+14),IF(periods_per_year=52,IF(B383=1,fpdate,C382+7),"n/a")),IF(periods_per_year=24,DATE(YEAR(fpdate),MONTH(fpdate)+(B383-1)/2+IF(AND(DAY(fpdate)&gt;=15,MOD(B383,2)=0),1,0),IF(MOD(B383,2)=0,IF(DAY(fpdate)&gt;=15,DAY(fpdate)-14,DAY(fpdate)+14),DAY(fpdate))),IF(DAY(DATE(YEAR(fpdate),MONTH(fpdate)+B383-1,DAY(fpdate)))&lt;&gt;DAY(fpdate),DATE(YEAR(fpdate),MONTH(fpdate)+B383,0),DATE(YEAR(fpdate),MONTH(fpdate)+B383-1,DAY(fpdate))))))</f>
        <v>51380</v>
      </c>
      <c r="D383" s="186">
        <f>IF(B383="","",IF(variable,IF(OR(B383=1,B383&lt;$I$16*periods_per_year),start_rate,MIN($I$17,IF(MOD(B383-1,$I$19)=0,MAX($I$18,D382+$I$20),D382))),start_rate))</f>
        <v>8.6250000000000035E-2</v>
      </c>
      <c r="E383" s="187">
        <f t="shared" ref="E383:E446" si="53">IF(B383="","",ROUND((((1+D383/CP)^(CP/periods_per_year))-1)*J382,2))</f>
        <v>194.21</v>
      </c>
      <c r="F383" s="187">
        <f>IF(B383="","",IF(B383=nper,J382+E383,MIN(J382+E383,IF(D383=D382,F382,IF($E$13="Acc Bi-Weekly",ROUND((-PMT(((1+D383/CP)^(CP/12))-1,(nper-B383+1)*12/26,J382))/2,2),IF($E$13="Acc Weekly",ROUND((-PMT(((1+D383/CP)^(CP/12))-1,(nper-B383+1)*12/52,J382))/4,2),ROUND(-PMT(((1+D383/CP)^(CP/periods_per_year))-1,nper-B383+1,J382),2)))))))</f>
        <v>779.66</v>
      </c>
      <c r="G383" s="187">
        <f t="shared" ref="G383:G446" si="54">IF(B383="","",IF(J382&lt;=F383,0,IF(IF(MOD(B383,int)=0,$E$25,0)+F383&gt;=J382+E383,J382+E383-F383,IF(MOD(B383,int)=0,$E$25,0)+IF(IF(MOD(B383,int)=0,$E$25,0)+IF(MOD(B383-$E$28,periods_per_year)=0,$E$27,0)+F383&lt;J382+E383,IF(MOD(B383-$E$28,periods_per_year)=0,$E$27,0),J382+E383-IF(MOD(B383,int)=0,$E$25,0)-F383))))</f>
        <v>0</v>
      </c>
      <c r="H383" s="188"/>
      <c r="I383" s="187">
        <f t="shared" ref="I383:I446" si="55">IF(B383="","",F383-E383+H383+IF(G383="",0,G383))</f>
        <v>585.44999999999993</v>
      </c>
      <c r="J383" s="187">
        <f t="shared" ref="J383:J446" si="56">IF(B383="","",J382-I383)</f>
        <v>26434.440000000101</v>
      </c>
      <c r="K383" s="189" t="str">
        <f t="shared" ref="K383:K446" si="57">IF(B383="","",IF(MOD(B383,periods_per_year)=0,B383/periods_per_year,""))</f>
        <v/>
      </c>
      <c r="L383" s="187">
        <f t="shared" ref="L383:L446" si="58">IF(B383="","",$S$16*E383)</f>
        <v>48.552500000000002</v>
      </c>
      <c r="M383" s="187">
        <f>IF(B383="","",SUM($L$63:L383))</f>
        <v>30267.805000000018</v>
      </c>
      <c r="N383" s="190">
        <f t="shared" si="49"/>
        <v>98565.559999999969</v>
      </c>
      <c r="O383" s="191"/>
      <c r="P383" s="192">
        <f t="shared" si="50"/>
        <v>0</v>
      </c>
      <c r="Q383" s="193"/>
      <c r="S383" s="193"/>
      <c r="T383" s="193"/>
      <c r="U383" s="193"/>
      <c r="V383" s="67"/>
    </row>
    <row r="384" spans="2:22" x14ac:dyDescent="0.15">
      <c r="B384" s="194">
        <f t="shared" si="51"/>
        <v>322</v>
      </c>
      <c r="C384" s="185">
        <f t="shared" si="52"/>
        <v>51410</v>
      </c>
      <c r="D384" s="186">
        <f>IF(B384="","",IF(variable,IF(OR(B384=1,B384&lt;$I$16*periods_per_year),start_rate,MIN($I$17,IF(MOD(B384-1,$I$19)=0,MAX($I$18,D383+$I$20),D383))),start_rate))</f>
        <v>8.6250000000000035E-2</v>
      </c>
      <c r="E384" s="187">
        <f t="shared" si="53"/>
        <v>190</v>
      </c>
      <c r="F384" s="187">
        <f>IF(B384="","",IF(B384=nper,J383+E384,MIN(J383+E384,IF(D384=D383,F383,IF($E$13="Acc Bi-Weekly",ROUND((-PMT(((1+D384/CP)^(CP/12))-1,(nper-B384+1)*12/26,J383))/2,2),IF($E$13="Acc Weekly",ROUND((-PMT(((1+D384/CP)^(CP/12))-1,(nper-B384+1)*12/52,J383))/4,2),ROUND(-PMT(((1+D384/CP)^(CP/periods_per_year))-1,nper-B384+1,J383),2)))))))</f>
        <v>779.66</v>
      </c>
      <c r="G384" s="187">
        <f t="shared" si="54"/>
        <v>0</v>
      </c>
      <c r="H384" s="188"/>
      <c r="I384" s="187">
        <f t="shared" si="55"/>
        <v>589.66</v>
      </c>
      <c r="J384" s="187">
        <f t="shared" si="56"/>
        <v>25844.780000000101</v>
      </c>
      <c r="K384" s="189" t="str">
        <f t="shared" si="57"/>
        <v/>
      </c>
      <c r="L384" s="187">
        <f t="shared" si="58"/>
        <v>47.5</v>
      </c>
      <c r="M384" s="187">
        <f>IF(B384="","",SUM($L$63:L384))</f>
        <v>30315.305000000018</v>
      </c>
      <c r="N384" s="190">
        <f t="shared" si="49"/>
        <v>99155.219999999972</v>
      </c>
      <c r="O384" s="191"/>
      <c r="P384" s="192">
        <f t="shared" si="50"/>
        <v>0</v>
      </c>
      <c r="Q384" s="193"/>
      <c r="S384" s="193"/>
      <c r="T384" s="193"/>
      <c r="U384" s="193"/>
      <c r="V384" s="67"/>
    </row>
    <row r="385" spans="2:22" x14ac:dyDescent="0.15">
      <c r="B385" s="194">
        <f t="shared" si="51"/>
        <v>323</v>
      </c>
      <c r="C385" s="185">
        <f t="shared" si="52"/>
        <v>51441</v>
      </c>
      <c r="D385" s="186">
        <f>IF(B385="","",IF(variable,IF(OR(B385=1,B385&lt;$I$16*periods_per_year),start_rate,MIN($I$17,IF(MOD(B385-1,$I$19)=0,MAX($I$18,D384+$I$20),D384))),start_rate))</f>
        <v>8.6250000000000035E-2</v>
      </c>
      <c r="E385" s="187">
        <f t="shared" si="53"/>
        <v>185.76</v>
      </c>
      <c r="F385" s="187">
        <f>IF(B385="","",IF(B385=nper,J384+E385,MIN(J384+E385,IF(D385=D384,F384,IF($E$13="Acc Bi-Weekly",ROUND((-PMT(((1+D385/CP)^(CP/12))-1,(nper-B385+1)*12/26,J384))/2,2),IF($E$13="Acc Weekly",ROUND((-PMT(((1+D385/CP)^(CP/12))-1,(nper-B385+1)*12/52,J384))/4,2),ROUND(-PMT(((1+D385/CP)^(CP/periods_per_year))-1,nper-B385+1,J384),2)))))))</f>
        <v>779.66</v>
      </c>
      <c r="G385" s="187">
        <f t="shared" si="54"/>
        <v>0</v>
      </c>
      <c r="H385" s="188"/>
      <c r="I385" s="187">
        <f t="shared" si="55"/>
        <v>593.9</v>
      </c>
      <c r="J385" s="187">
        <f t="shared" si="56"/>
        <v>25250.880000000099</v>
      </c>
      <c r="K385" s="189" t="str">
        <f t="shared" si="57"/>
        <v/>
      </c>
      <c r="L385" s="187">
        <f t="shared" si="58"/>
        <v>46.44</v>
      </c>
      <c r="M385" s="187">
        <f>IF(B385="","",SUM($L$63:L385))</f>
        <v>30361.745000000017</v>
      </c>
      <c r="N385" s="190">
        <f t="shared" ref="N385:N448" si="59">IF(B385="","",I385+N384)</f>
        <v>99749.119999999966</v>
      </c>
      <c r="O385" s="191"/>
      <c r="P385" s="192">
        <f t="shared" si="50"/>
        <v>0</v>
      </c>
      <c r="Q385" s="193"/>
      <c r="S385" s="193"/>
      <c r="T385" s="193"/>
      <c r="U385" s="193"/>
      <c r="V385" s="67"/>
    </row>
    <row r="386" spans="2:22" x14ac:dyDescent="0.15">
      <c r="B386" s="194">
        <f t="shared" si="51"/>
        <v>324</v>
      </c>
      <c r="C386" s="185">
        <f t="shared" si="52"/>
        <v>51471</v>
      </c>
      <c r="D386" s="186">
        <f>IF(B386="","",IF(variable,IF(OR(B386=1,B386&lt;$I$16*periods_per_year),start_rate,MIN($I$17,IF(MOD(B386-1,$I$19)=0,MAX($I$18,D385+$I$20),D385))),start_rate))</f>
        <v>8.6250000000000035E-2</v>
      </c>
      <c r="E386" s="187">
        <f t="shared" si="53"/>
        <v>181.49</v>
      </c>
      <c r="F386" s="187">
        <f>IF(B386="","",IF(B386=nper,J385+E386,MIN(J385+E386,IF(D386=D385,F385,IF($E$13="Acc Bi-Weekly",ROUND((-PMT(((1+D386/CP)^(CP/12))-1,(nper-B386+1)*12/26,J385))/2,2),IF($E$13="Acc Weekly",ROUND((-PMT(((1+D386/CP)^(CP/12))-1,(nper-B386+1)*12/52,J385))/4,2),ROUND(-PMT(((1+D386/CP)^(CP/periods_per_year))-1,nper-B386+1,J385),2)))))))</f>
        <v>779.66</v>
      </c>
      <c r="G386" s="187">
        <f t="shared" si="54"/>
        <v>0</v>
      </c>
      <c r="H386" s="188"/>
      <c r="I386" s="187">
        <f t="shared" si="55"/>
        <v>598.16999999999996</v>
      </c>
      <c r="J386" s="187">
        <f t="shared" si="56"/>
        <v>24652.710000000101</v>
      </c>
      <c r="K386" s="189">
        <f t="shared" si="57"/>
        <v>27</v>
      </c>
      <c r="L386" s="187">
        <f t="shared" si="58"/>
        <v>45.372500000000002</v>
      </c>
      <c r="M386" s="187">
        <f>IF(B386="","",SUM($L$63:L386))</f>
        <v>30407.117500000018</v>
      </c>
      <c r="N386" s="190">
        <f t="shared" si="59"/>
        <v>100347.28999999996</v>
      </c>
      <c r="O386" s="191"/>
      <c r="P386" s="192">
        <f t="shared" si="50"/>
        <v>216232.35617329209</v>
      </c>
      <c r="Q386" s="193"/>
      <c r="S386" s="193"/>
      <c r="T386" s="193"/>
      <c r="U386" s="193"/>
      <c r="V386" s="67"/>
    </row>
    <row r="387" spans="2:22" x14ac:dyDescent="0.15">
      <c r="B387" s="194">
        <f t="shared" si="51"/>
        <v>325</v>
      </c>
      <c r="C387" s="185">
        <f t="shared" si="52"/>
        <v>51502</v>
      </c>
      <c r="D387" s="186">
        <f>IF(B387="","",IF(variable,IF(OR(B387=1,B387&lt;$I$16*periods_per_year),start_rate,MIN($I$17,IF(MOD(B387-1,$I$19)=0,MAX($I$18,D386+$I$20),D386))),start_rate))</f>
        <v>8.8750000000000037E-2</v>
      </c>
      <c r="E387" s="187">
        <f t="shared" si="53"/>
        <v>182.33</v>
      </c>
      <c r="F387" s="187">
        <f>IF(B387="","",IF(B387=nper,J386+E387,MIN(J386+E387,IF(D387=D386,F386,IF($E$13="Acc Bi-Weekly",ROUND((-PMT(((1+D387/CP)^(CP/12))-1,(nper-B387+1)*12/26,J386))/2,2),IF($E$13="Acc Weekly",ROUND((-PMT(((1+D387/CP)^(CP/12))-1,(nper-B387+1)*12/52,J386))/4,2),ROUND(-PMT(((1+D387/CP)^(CP/periods_per_year))-1,nper-B387+1,J386),2)))))))</f>
        <v>782.52</v>
      </c>
      <c r="G387" s="187">
        <f t="shared" si="54"/>
        <v>0</v>
      </c>
      <c r="H387" s="188"/>
      <c r="I387" s="187">
        <f t="shared" si="55"/>
        <v>600.18999999999994</v>
      </c>
      <c r="J387" s="187">
        <f t="shared" si="56"/>
        <v>24052.520000000102</v>
      </c>
      <c r="K387" s="189" t="str">
        <f t="shared" si="57"/>
        <v/>
      </c>
      <c r="L387" s="187">
        <f t="shared" si="58"/>
        <v>45.582500000000003</v>
      </c>
      <c r="M387" s="187">
        <f>IF(B387="","",SUM($L$63:L387))</f>
        <v>30452.700000000019</v>
      </c>
      <c r="N387" s="190">
        <f t="shared" si="59"/>
        <v>100947.47999999997</v>
      </c>
      <c r="O387" s="191"/>
      <c r="P387" s="192">
        <f t="shared" si="50"/>
        <v>0</v>
      </c>
      <c r="Q387" s="193"/>
      <c r="S387" s="193"/>
      <c r="T387" s="193"/>
      <c r="U387" s="193"/>
      <c r="V387" s="67"/>
    </row>
    <row r="388" spans="2:22" x14ac:dyDescent="0.15">
      <c r="B388" s="194">
        <f t="shared" si="51"/>
        <v>326</v>
      </c>
      <c r="C388" s="185">
        <f t="shared" si="52"/>
        <v>51533</v>
      </c>
      <c r="D388" s="186">
        <f>IF(B388="","",IF(variable,IF(OR(B388=1,B388&lt;$I$16*periods_per_year),start_rate,MIN($I$17,IF(MOD(B388-1,$I$19)=0,MAX($I$18,D387+$I$20),D387))),start_rate))</f>
        <v>8.8750000000000037E-2</v>
      </c>
      <c r="E388" s="187">
        <f t="shared" si="53"/>
        <v>177.89</v>
      </c>
      <c r="F388" s="187">
        <f>IF(B388="","",IF(B388=nper,J387+E388,MIN(J387+E388,IF(D388=D387,F387,IF($E$13="Acc Bi-Weekly",ROUND((-PMT(((1+D388/CP)^(CP/12))-1,(nper-B388+1)*12/26,J387))/2,2),IF($E$13="Acc Weekly",ROUND((-PMT(((1+D388/CP)^(CP/12))-1,(nper-B388+1)*12/52,J387))/4,2),ROUND(-PMT(((1+D388/CP)^(CP/periods_per_year))-1,nper-B388+1,J387),2)))))))</f>
        <v>782.52</v>
      </c>
      <c r="G388" s="187">
        <f t="shared" si="54"/>
        <v>0</v>
      </c>
      <c r="H388" s="188"/>
      <c r="I388" s="187">
        <f t="shared" si="55"/>
        <v>604.63</v>
      </c>
      <c r="J388" s="187">
        <f t="shared" si="56"/>
        <v>23447.890000000101</v>
      </c>
      <c r="K388" s="189" t="str">
        <f t="shared" si="57"/>
        <v/>
      </c>
      <c r="L388" s="187">
        <f t="shared" si="58"/>
        <v>44.472499999999997</v>
      </c>
      <c r="M388" s="187">
        <f>IF(B388="","",SUM($L$63:L388))</f>
        <v>30497.172500000019</v>
      </c>
      <c r="N388" s="190">
        <f t="shared" si="59"/>
        <v>101552.10999999997</v>
      </c>
      <c r="O388" s="191"/>
      <c r="P388" s="192">
        <f t="shared" si="50"/>
        <v>0</v>
      </c>
      <c r="Q388" s="193"/>
      <c r="S388" s="193"/>
      <c r="T388" s="193"/>
      <c r="U388" s="193"/>
      <c r="V388" s="67"/>
    </row>
    <row r="389" spans="2:22" x14ac:dyDescent="0.15">
      <c r="B389" s="194">
        <f t="shared" si="51"/>
        <v>327</v>
      </c>
      <c r="C389" s="185">
        <f t="shared" si="52"/>
        <v>51561</v>
      </c>
      <c r="D389" s="186">
        <f>IF(B389="","",IF(variable,IF(OR(B389=1,B389&lt;$I$16*periods_per_year),start_rate,MIN($I$17,IF(MOD(B389-1,$I$19)=0,MAX($I$18,D388+$I$20),D388))),start_rate))</f>
        <v>8.8750000000000037E-2</v>
      </c>
      <c r="E389" s="187">
        <f t="shared" si="53"/>
        <v>173.42</v>
      </c>
      <c r="F389" s="187">
        <f>IF(B389="","",IF(B389=nper,J388+E389,MIN(J388+E389,IF(D389=D388,F388,IF($E$13="Acc Bi-Weekly",ROUND((-PMT(((1+D389/CP)^(CP/12))-1,(nper-B389+1)*12/26,J388))/2,2),IF($E$13="Acc Weekly",ROUND((-PMT(((1+D389/CP)^(CP/12))-1,(nper-B389+1)*12/52,J388))/4,2),ROUND(-PMT(((1+D389/CP)^(CP/periods_per_year))-1,nper-B389+1,J388),2)))))))</f>
        <v>782.52</v>
      </c>
      <c r="G389" s="187">
        <f t="shared" si="54"/>
        <v>0</v>
      </c>
      <c r="H389" s="188"/>
      <c r="I389" s="187">
        <f t="shared" si="55"/>
        <v>609.1</v>
      </c>
      <c r="J389" s="187">
        <f t="shared" si="56"/>
        <v>22838.790000000103</v>
      </c>
      <c r="K389" s="189" t="str">
        <f t="shared" si="57"/>
        <v/>
      </c>
      <c r="L389" s="187">
        <f t="shared" si="58"/>
        <v>43.354999999999997</v>
      </c>
      <c r="M389" s="187">
        <f>IF(B389="","",SUM($L$63:L389))</f>
        <v>30540.527500000018</v>
      </c>
      <c r="N389" s="190">
        <f t="shared" si="59"/>
        <v>102161.20999999998</v>
      </c>
      <c r="O389" s="191"/>
      <c r="P389" s="192">
        <f t="shared" si="50"/>
        <v>0</v>
      </c>
      <c r="Q389" s="193"/>
      <c r="S389" s="193"/>
      <c r="T389" s="193"/>
      <c r="U389" s="193"/>
      <c r="V389" s="67"/>
    </row>
    <row r="390" spans="2:22" x14ac:dyDescent="0.15">
      <c r="B390" s="194">
        <f t="shared" si="51"/>
        <v>328</v>
      </c>
      <c r="C390" s="185">
        <f t="shared" si="52"/>
        <v>51592</v>
      </c>
      <c r="D390" s="186">
        <f>IF(B390="","",IF(variable,IF(OR(B390=1,B390&lt;$I$16*periods_per_year),start_rate,MIN($I$17,IF(MOD(B390-1,$I$19)=0,MAX($I$18,D389+$I$20),D389))),start_rate))</f>
        <v>8.8750000000000037E-2</v>
      </c>
      <c r="E390" s="187">
        <f t="shared" si="53"/>
        <v>168.91</v>
      </c>
      <c r="F390" s="187">
        <f>IF(B390="","",IF(B390=nper,J389+E390,MIN(J389+E390,IF(D390=D389,F389,IF($E$13="Acc Bi-Weekly",ROUND((-PMT(((1+D390/CP)^(CP/12))-1,(nper-B390+1)*12/26,J389))/2,2),IF($E$13="Acc Weekly",ROUND((-PMT(((1+D390/CP)^(CP/12))-1,(nper-B390+1)*12/52,J389))/4,2),ROUND(-PMT(((1+D390/CP)^(CP/periods_per_year))-1,nper-B390+1,J389),2)))))))</f>
        <v>782.52</v>
      </c>
      <c r="G390" s="187">
        <f t="shared" si="54"/>
        <v>0</v>
      </c>
      <c r="H390" s="188"/>
      <c r="I390" s="187">
        <f t="shared" si="55"/>
        <v>613.61</v>
      </c>
      <c r="J390" s="187">
        <f t="shared" si="56"/>
        <v>22225.180000000102</v>
      </c>
      <c r="K390" s="189" t="str">
        <f t="shared" si="57"/>
        <v/>
      </c>
      <c r="L390" s="187">
        <f t="shared" si="58"/>
        <v>42.227499999999999</v>
      </c>
      <c r="M390" s="187">
        <f>IF(B390="","",SUM($L$63:L390))</f>
        <v>30582.755000000019</v>
      </c>
      <c r="N390" s="190">
        <f t="shared" si="59"/>
        <v>102774.81999999998</v>
      </c>
      <c r="O390" s="191"/>
      <c r="P390" s="192">
        <f t="shared" si="50"/>
        <v>0</v>
      </c>
      <c r="Q390" s="193"/>
      <c r="S390" s="193"/>
      <c r="T390" s="193"/>
      <c r="U390" s="193"/>
      <c r="V390" s="67"/>
    </row>
    <row r="391" spans="2:22" x14ac:dyDescent="0.15">
      <c r="B391" s="194">
        <f t="shared" si="51"/>
        <v>329</v>
      </c>
      <c r="C391" s="185">
        <f t="shared" si="52"/>
        <v>51622</v>
      </c>
      <c r="D391" s="186">
        <f>IF(B391="","",IF(variable,IF(OR(B391=1,B391&lt;$I$16*periods_per_year),start_rate,MIN($I$17,IF(MOD(B391-1,$I$19)=0,MAX($I$18,D390+$I$20),D390))),start_rate))</f>
        <v>8.8750000000000037E-2</v>
      </c>
      <c r="E391" s="187">
        <f t="shared" si="53"/>
        <v>164.37</v>
      </c>
      <c r="F391" s="187">
        <f>IF(B391="","",IF(B391=nper,J390+E391,MIN(J390+E391,IF(D391=D390,F390,IF($E$13="Acc Bi-Weekly",ROUND((-PMT(((1+D391/CP)^(CP/12))-1,(nper-B391+1)*12/26,J390))/2,2),IF($E$13="Acc Weekly",ROUND((-PMT(((1+D391/CP)^(CP/12))-1,(nper-B391+1)*12/52,J390))/4,2),ROUND(-PMT(((1+D391/CP)^(CP/periods_per_year))-1,nper-B391+1,J390),2)))))))</f>
        <v>782.52</v>
      </c>
      <c r="G391" s="187">
        <f t="shared" si="54"/>
        <v>0</v>
      </c>
      <c r="H391" s="188"/>
      <c r="I391" s="187">
        <f t="shared" si="55"/>
        <v>618.15</v>
      </c>
      <c r="J391" s="187">
        <f t="shared" si="56"/>
        <v>21607.030000000101</v>
      </c>
      <c r="K391" s="189" t="str">
        <f t="shared" si="57"/>
        <v/>
      </c>
      <c r="L391" s="187">
        <f t="shared" si="58"/>
        <v>41.092500000000001</v>
      </c>
      <c r="M391" s="187">
        <f>IF(B391="","",SUM($L$63:L391))</f>
        <v>30623.847500000018</v>
      </c>
      <c r="N391" s="190">
        <f t="shared" si="59"/>
        <v>103392.96999999997</v>
      </c>
      <c r="O391" s="191"/>
      <c r="P391" s="192">
        <f t="shared" si="50"/>
        <v>0</v>
      </c>
      <c r="Q391" s="193"/>
      <c r="S391" s="193"/>
      <c r="T391" s="193"/>
      <c r="U391" s="193"/>
      <c r="V391" s="67"/>
    </row>
    <row r="392" spans="2:22" x14ac:dyDescent="0.15">
      <c r="B392" s="194">
        <f t="shared" si="51"/>
        <v>330</v>
      </c>
      <c r="C392" s="185">
        <f t="shared" si="52"/>
        <v>51653</v>
      </c>
      <c r="D392" s="186">
        <f>IF(B392="","",IF(variable,IF(OR(B392=1,B392&lt;$I$16*periods_per_year),start_rate,MIN($I$17,IF(MOD(B392-1,$I$19)=0,MAX($I$18,D391+$I$20),D391))),start_rate))</f>
        <v>8.8750000000000037E-2</v>
      </c>
      <c r="E392" s="187">
        <f t="shared" si="53"/>
        <v>159.80000000000001</v>
      </c>
      <c r="F392" s="187">
        <f>IF(B392="","",IF(B392=nper,J391+E392,MIN(J391+E392,IF(D392=D391,F391,IF($E$13="Acc Bi-Weekly",ROUND((-PMT(((1+D392/CP)^(CP/12))-1,(nper-B392+1)*12/26,J391))/2,2),IF($E$13="Acc Weekly",ROUND((-PMT(((1+D392/CP)^(CP/12))-1,(nper-B392+1)*12/52,J391))/4,2),ROUND(-PMT(((1+D392/CP)^(CP/periods_per_year))-1,nper-B392+1,J391),2)))))))</f>
        <v>782.52</v>
      </c>
      <c r="G392" s="187">
        <f t="shared" si="54"/>
        <v>0</v>
      </c>
      <c r="H392" s="188"/>
      <c r="I392" s="187">
        <f t="shared" si="55"/>
        <v>622.72</v>
      </c>
      <c r="J392" s="187">
        <f t="shared" si="56"/>
        <v>20984.3100000001</v>
      </c>
      <c r="K392" s="189" t="str">
        <f t="shared" si="57"/>
        <v/>
      </c>
      <c r="L392" s="187">
        <f t="shared" si="58"/>
        <v>39.950000000000003</v>
      </c>
      <c r="M392" s="187">
        <f>IF(B392="","",SUM($L$63:L392))</f>
        <v>30663.797500000019</v>
      </c>
      <c r="N392" s="190">
        <f t="shared" si="59"/>
        <v>104015.68999999997</v>
      </c>
      <c r="O392" s="191"/>
      <c r="P392" s="192">
        <f t="shared" si="50"/>
        <v>0</v>
      </c>
      <c r="Q392" s="193"/>
      <c r="S392" s="193"/>
      <c r="T392" s="193"/>
      <c r="U392" s="193"/>
      <c r="V392" s="67"/>
    </row>
    <row r="393" spans="2:22" x14ac:dyDescent="0.15">
      <c r="B393" s="194">
        <f t="shared" si="51"/>
        <v>331</v>
      </c>
      <c r="C393" s="185">
        <f t="shared" si="52"/>
        <v>51683</v>
      </c>
      <c r="D393" s="186">
        <f>IF(B393="","",IF(variable,IF(OR(B393=1,B393&lt;$I$16*periods_per_year),start_rate,MIN($I$17,IF(MOD(B393-1,$I$19)=0,MAX($I$18,D392+$I$20),D392))),start_rate))</f>
        <v>8.8750000000000037E-2</v>
      </c>
      <c r="E393" s="187">
        <f t="shared" si="53"/>
        <v>155.19999999999999</v>
      </c>
      <c r="F393" s="187">
        <f>IF(B393="","",IF(B393=nper,J392+E393,MIN(J392+E393,IF(D393=D392,F392,IF($E$13="Acc Bi-Weekly",ROUND((-PMT(((1+D393/CP)^(CP/12))-1,(nper-B393+1)*12/26,J392))/2,2),IF($E$13="Acc Weekly",ROUND((-PMT(((1+D393/CP)^(CP/12))-1,(nper-B393+1)*12/52,J392))/4,2),ROUND(-PMT(((1+D393/CP)^(CP/periods_per_year))-1,nper-B393+1,J392),2)))))))</f>
        <v>782.52</v>
      </c>
      <c r="G393" s="187">
        <f t="shared" si="54"/>
        <v>0</v>
      </c>
      <c r="H393" s="188"/>
      <c r="I393" s="187">
        <f t="shared" si="55"/>
        <v>627.31999999999994</v>
      </c>
      <c r="J393" s="187">
        <f t="shared" si="56"/>
        <v>20356.9900000001</v>
      </c>
      <c r="K393" s="189" t="str">
        <f t="shared" si="57"/>
        <v/>
      </c>
      <c r="L393" s="187">
        <f t="shared" si="58"/>
        <v>38.799999999999997</v>
      </c>
      <c r="M393" s="187">
        <f>IF(B393="","",SUM($L$63:L393))</f>
        <v>30702.597500000018</v>
      </c>
      <c r="N393" s="190">
        <f t="shared" si="59"/>
        <v>104643.00999999998</v>
      </c>
      <c r="O393" s="191"/>
      <c r="P393" s="192">
        <f t="shared" si="50"/>
        <v>0</v>
      </c>
      <c r="Q393" s="193"/>
      <c r="S393" s="193"/>
      <c r="T393" s="193"/>
      <c r="U393" s="193"/>
      <c r="V393" s="67"/>
    </row>
    <row r="394" spans="2:22" x14ac:dyDescent="0.15">
      <c r="B394" s="194">
        <f t="shared" si="51"/>
        <v>332</v>
      </c>
      <c r="C394" s="185">
        <f t="shared" si="52"/>
        <v>51714</v>
      </c>
      <c r="D394" s="186">
        <f>IF(B394="","",IF(variable,IF(OR(B394=1,B394&lt;$I$16*periods_per_year),start_rate,MIN($I$17,IF(MOD(B394-1,$I$19)=0,MAX($I$18,D393+$I$20),D393))),start_rate))</f>
        <v>8.8750000000000037E-2</v>
      </c>
      <c r="E394" s="187">
        <f t="shared" si="53"/>
        <v>150.56</v>
      </c>
      <c r="F394" s="187">
        <f>IF(B394="","",IF(B394=nper,J393+E394,MIN(J393+E394,IF(D394=D393,F393,IF($E$13="Acc Bi-Weekly",ROUND((-PMT(((1+D394/CP)^(CP/12))-1,(nper-B394+1)*12/26,J393))/2,2),IF($E$13="Acc Weekly",ROUND((-PMT(((1+D394/CP)^(CP/12))-1,(nper-B394+1)*12/52,J393))/4,2),ROUND(-PMT(((1+D394/CP)^(CP/periods_per_year))-1,nper-B394+1,J393),2)))))))</f>
        <v>782.52</v>
      </c>
      <c r="G394" s="187">
        <f t="shared" si="54"/>
        <v>0</v>
      </c>
      <c r="H394" s="188"/>
      <c r="I394" s="187">
        <f t="shared" si="55"/>
        <v>631.96</v>
      </c>
      <c r="J394" s="187">
        <f t="shared" si="56"/>
        <v>19725.030000000101</v>
      </c>
      <c r="K394" s="189" t="str">
        <f t="shared" si="57"/>
        <v/>
      </c>
      <c r="L394" s="187">
        <f t="shared" si="58"/>
        <v>37.64</v>
      </c>
      <c r="M394" s="187">
        <f>IF(B394="","",SUM($L$63:L394))</f>
        <v>30740.237500000017</v>
      </c>
      <c r="N394" s="190">
        <f t="shared" si="59"/>
        <v>105274.96999999999</v>
      </c>
      <c r="O394" s="191"/>
      <c r="P394" s="192">
        <f t="shared" si="50"/>
        <v>0</v>
      </c>
      <c r="Q394" s="193"/>
      <c r="S394" s="193"/>
      <c r="T394" s="193"/>
      <c r="U394" s="193"/>
      <c r="V394" s="67"/>
    </row>
    <row r="395" spans="2:22" x14ac:dyDescent="0.15">
      <c r="B395" s="194">
        <f t="shared" si="51"/>
        <v>333</v>
      </c>
      <c r="C395" s="185">
        <f t="shared" si="52"/>
        <v>51745</v>
      </c>
      <c r="D395" s="186">
        <f>IF(B395="","",IF(variable,IF(OR(B395=1,B395&lt;$I$16*periods_per_year),start_rate,MIN($I$17,IF(MOD(B395-1,$I$19)=0,MAX($I$18,D394+$I$20),D394))),start_rate))</f>
        <v>8.8750000000000037E-2</v>
      </c>
      <c r="E395" s="187">
        <f t="shared" si="53"/>
        <v>145.88</v>
      </c>
      <c r="F395" s="187">
        <f>IF(B395="","",IF(B395=nper,J394+E395,MIN(J394+E395,IF(D395=D394,F394,IF($E$13="Acc Bi-Weekly",ROUND((-PMT(((1+D395/CP)^(CP/12))-1,(nper-B395+1)*12/26,J394))/2,2),IF($E$13="Acc Weekly",ROUND((-PMT(((1+D395/CP)^(CP/12))-1,(nper-B395+1)*12/52,J394))/4,2),ROUND(-PMT(((1+D395/CP)^(CP/periods_per_year))-1,nper-B395+1,J394),2)))))))</f>
        <v>782.52</v>
      </c>
      <c r="G395" s="187">
        <f t="shared" si="54"/>
        <v>0</v>
      </c>
      <c r="H395" s="188"/>
      <c r="I395" s="187">
        <f t="shared" si="55"/>
        <v>636.64</v>
      </c>
      <c r="J395" s="187">
        <f t="shared" si="56"/>
        <v>19088.390000000101</v>
      </c>
      <c r="K395" s="189" t="str">
        <f t="shared" si="57"/>
        <v/>
      </c>
      <c r="L395" s="187">
        <f t="shared" si="58"/>
        <v>36.47</v>
      </c>
      <c r="M395" s="187">
        <f>IF(B395="","",SUM($L$63:L395))</f>
        <v>30776.707500000019</v>
      </c>
      <c r="N395" s="190">
        <f t="shared" si="59"/>
        <v>105911.60999999999</v>
      </c>
      <c r="O395" s="191"/>
      <c r="P395" s="192">
        <f t="shared" ref="P395:P458" si="60">IF(B395="","",IF(K395="",0,(N395-N383)*(1+$E$44)+P383*(1+$E$44)))</f>
        <v>0</v>
      </c>
      <c r="Q395" s="193"/>
      <c r="S395" s="193"/>
      <c r="T395" s="193"/>
      <c r="U395" s="193"/>
      <c r="V395" s="67"/>
    </row>
    <row r="396" spans="2:22" x14ac:dyDescent="0.15">
      <c r="B396" s="194">
        <f t="shared" si="51"/>
        <v>334</v>
      </c>
      <c r="C396" s="185">
        <f t="shared" si="52"/>
        <v>51775</v>
      </c>
      <c r="D396" s="186">
        <f>IF(B396="","",IF(variable,IF(OR(B396=1,B396&lt;$I$16*periods_per_year),start_rate,MIN($I$17,IF(MOD(B396-1,$I$19)=0,MAX($I$18,D395+$I$20),D395))),start_rate))</f>
        <v>8.8750000000000037E-2</v>
      </c>
      <c r="E396" s="187">
        <f t="shared" si="53"/>
        <v>141.16999999999999</v>
      </c>
      <c r="F396" s="187">
        <f>IF(B396="","",IF(B396=nper,J395+E396,MIN(J395+E396,IF(D396=D395,F395,IF($E$13="Acc Bi-Weekly",ROUND((-PMT(((1+D396/CP)^(CP/12))-1,(nper-B396+1)*12/26,J395))/2,2),IF($E$13="Acc Weekly",ROUND((-PMT(((1+D396/CP)^(CP/12))-1,(nper-B396+1)*12/52,J395))/4,2),ROUND(-PMT(((1+D396/CP)^(CP/periods_per_year))-1,nper-B396+1,J395),2)))))))</f>
        <v>782.52</v>
      </c>
      <c r="G396" s="187">
        <f t="shared" si="54"/>
        <v>0</v>
      </c>
      <c r="H396" s="188"/>
      <c r="I396" s="187">
        <f t="shared" si="55"/>
        <v>641.35</v>
      </c>
      <c r="J396" s="187">
        <f t="shared" si="56"/>
        <v>18447.040000000103</v>
      </c>
      <c r="K396" s="189" t="str">
        <f t="shared" si="57"/>
        <v/>
      </c>
      <c r="L396" s="187">
        <f t="shared" si="58"/>
        <v>35.292499999999997</v>
      </c>
      <c r="M396" s="187">
        <f>IF(B396="","",SUM($L$63:L396))</f>
        <v>30812.000000000018</v>
      </c>
      <c r="N396" s="190">
        <f t="shared" si="59"/>
        <v>106552.95999999999</v>
      </c>
      <c r="O396" s="191"/>
      <c r="P396" s="192">
        <f t="shared" si="60"/>
        <v>0</v>
      </c>
      <c r="Q396" s="193"/>
      <c r="S396" s="193"/>
      <c r="T396" s="193"/>
      <c r="U396" s="193"/>
      <c r="V396" s="67"/>
    </row>
    <row r="397" spans="2:22" x14ac:dyDescent="0.15">
      <c r="B397" s="194">
        <f t="shared" si="51"/>
        <v>335</v>
      </c>
      <c r="C397" s="185">
        <f t="shared" si="52"/>
        <v>51806</v>
      </c>
      <c r="D397" s="186">
        <f>IF(B397="","",IF(variable,IF(OR(B397=1,B397&lt;$I$16*periods_per_year),start_rate,MIN($I$17,IF(MOD(B397-1,$I$19)=0,MAX($I$18,D396+$I$20),D396))),start_rate))</f>
        <v>8.8750000000000037E-2</v>
      </c>
      <c r="E397" s="187">
        <f t="shared" si="53"/>
        <v>136.43</v>
      </c>
      <c r="F397" s="187">
        <f>IF(B397="","",IF(B397=nper,J396+E397,MIN(J396+E397,IF(D397=D396,F396,IF($E$13="Acc Bi-Weekly",ROUND((-PMT(((1+D397/CP)^(CP/12))-1,(nper-B397+1)*12/26,J396))/2,2),IF($E$13="Acc Weekly",ROUND((-PMT(((1+D397/CP)^(CP/12))-1,(nper-B397+1)*12/52,J396))/4,2),ROUND(-PMT(((1+D397/CP)^(CP/periods_per_year))-1,nper-B397+1,J396),2)))))))</f>
        <v>782.52</v>
      </c>
      <c r="G397" s="187">
        <f t="shared" si="54"/>
        <v>0</v>
      </c>
      <c r="H397" s="188"/>
      <c r="I397" s="187">
        <f t="shared" si="55"/>
        <v>646.08999999999992</v>
      </c>
      <c r="J397" s="187">
        <f t="shared" si="56"/>
        <v>17800.950000000103</v>
      </c>
      <c r="K397" s="189" t="str">
        <f t="shared" si="57"/>
        <v/>
      </c>
      <c r="L397" s="187">
        <f t="shared" si="58"/>
        <v>34.107500000000002</v>
      </c>
      <c r="M397" s="187">
        <f>IF(B397="","",SUM($L$63:L397))</f>
        <v>30846.107500000016</v>
      </c>
      <c r="N397" s="190">
        <f t="shared" si="59"/>
        <v>107199.04999999999</v>
      </c>
      <c r="O397" s="191"/>
      <c r="P397" s="192">
        <f t="shared" si="60"/>
        <v>0</v>
      </c>
      <c r="Q397" s="193"/>
      <c r="S397" s="193"/>
      <c r="T397" s="193"/>
      <c r="U397" s="193"/>
      <c r="V397" s="67"/>
    </row>
    <row r="398" spans="2:22" x14ac:dyDescent="0.15">
      <c r="B398" s="194">
        <f t="shared" si="51"/>
        <v>336</v>
      </c>
      <c r="C398" s="185">
        <f t="shared" si="52"/>
        <v>51836</v>
      </c>
      <c r="D398" s="186">
        <f>IF(B398="","",IF(variable,IF(OR(B398=1,B398&lt;$I$16*periods_per_year),start_rate,MIN($I$17,IF(MOD(B398-1,$I$19)=0,MAX($I$18,D397+$I$20),D397))),start_rate))</f>
        <v>8.8750000000000037E-2</v>
      </c>
      <c r="E398" s="187">
        <f t="shared" si="53"/>
        <v>131.65</v>
      </c>
      <c r="F398" s="187">
        <f>IF(B398="","",IF(B398=nper,J397+E398,MIN(J397+E398,IF(D398=D397,F397,IF($E$13="Acc Bi-Weekly",ROUND((-PMT(((1+D398/CP)^(CP/12))-1,(nper-B398+1)*12/26,J397))/2,2),IF($E$13="Acc Weekly",ROUND((-PMT(((1+D398/CP)^(CP/12))-1,(nper-B398+1)*12/52,J397))/4,2),ROUND(-PMT(((1+D398/CP)^(CP/periods_per_year))-1,nper-B398+1,J397),2)))))))</f>
        <v>782.52</v>
      </c>
      <c r="G398" s="187">
        <f t="shared" si="54"/>
        <v>0</v>
      </c>
      <c r="H398" s="188"/>
      <c r="I398" s="187">
        <f t="shared" si="55"/>
        <v>650.87</v>
      </c>
      <c r="J398" s="187">
        <f t="shared" si="56"/>
        <v>17150.080000000104</v>
      </c>
      <c r="K398" s="189">
        <f t="shared" si="57"/>
        <v>28</v>
      </c>
      <c r="L398" s="187">
        <f t="shared" si="58"/>
        <v>32.912500000000001</v>
      </c>
      <c r="M398" s="187">
        <f>IF(B398="","",SUM($L$63:L398))</f>
        <v>30879.020000000015</v>
      </c>
      <c r="N398" s="190">
        <f t="shared" si="59"/>
        <v>107849.91999999998</v>
      </c>
      <c r="O398" s="191"/>
      <c r="P398" s="192">
        <f t="shared" si="60"/>
        <v>237159.08534368966</v>
      </c>
      <c r="Q398" s="193"/>
      <c r="S398" s="193"/>
      <c r="T398" s="193"/>
      <c r="U398" s="193"/>
      <c r="V398" s="67"/>
    </row>
    <row r="399" spans="2:22" x14ac:dyDescent="0.15">
      <c r="B399" s="194">
        <f t="shared" si="51"/>
        <v>337</v>
      </c>
      <c r="C399" s="185">
        <f t="shared" si="52"/>
        <v>51867</v>
      </c>
      <c r="D399" s="186">
        <f>IF(B399="","",IF(variable,IF(OR(B399=1,B399&lt;$I$16*periods_per_year),start_rate,MIN($I$17,IF(MOD(B399-1,$I$19)=0,MAX($I$18,D398+$I$20),D398))),start_rate))</f>
        <v>9.1250000000000039E-2</v>
      </c>
      <c r="E399" s="187">
        <f t="shared" si="53"/>
        <v>130.41</v>
      </c>
      <c r="F399" s="187">
        <f>IF(B399="","",IF(B399=nper,J398+E399,MIN(J398+E399,IF(D399=D398,F398,IF($E$13="Acc Bi-Weekly",ROUND((-PMT(((1+D399/CP)^(CP/12))-1,(nper-B399+1)*12/26,J398))/2,2),IF($E$13="Acc Weekly",ROUND((-PMT(((1+D399/CP)^(CP/12))-1,(nper-B399+1)*12/52,J398))/4,2),ROUND(-PMT(((1+D399/CP)^(CP/periods_per_year))-1,nper-B399+1,J398),2)))))))</f>
        <v>784.48</v>
      </c>
      <c r="G399" s="187">
        <f t="shared" si="54"/>
        <v>0</v>
      </c>
      <c r="H399" s="188"/>
      <c r="I399" s="187">
        <f t="shared" si="55"/>
        <v>654.07000000000005</v>
      </c>
      <c r="J399" s="187">
        <f t="shared" si="56"/>
        <v>16496.010000000104</v>
      </c>
      <c r="K399" s="189" t="str">
        <f t="shared" si="57"/>
        <v/>
      </c>
      <c r="L399" s="187">
        <f t="shared" si="58"/>
        <v>32.602499999999999</v>
      </c>
      <c r="M399" s="187">
        <f>IF(B399="","",SUM($L$63:L399))</f>
        <v>30911.622500000016</v>
      </c>
      <c r="N399" s="190">
        <f t="shared" si="59"/>
        <v>108503.98999999999</v>
      </c>
      <c r="O399" s="191"/>
      <c r="P399" s="192">
        <f t="shared" si="60"/>
        <v>0</v>
      </c>
      <c r="Q399" s="193"/>
      <c r="S399" s="193"/>
      <c r="T399" s="193"/>
      <c r="U399" s="193"/>
      <c r="V399" s="67"/>
    </row>
    <row r="400" spans="2:22" x14ac:dyDescent="0.15">
      <c r="B400" s="194">
        <f t="shared" si="51"/>
        <v>338</v>
      </c>
      <c r="C400" s="185">
        <f t="shared" si="52"/>
        <v>51898</v>
      </c>
      <c r="D400" s="186">
        <f>IF(B400="","",IF(variable,IF(OR(B400=1,B400&lt;$I$16*periods_per_year),start_rate,MIN($I$17,IF(MOD(B400-1,$I$19)=0,MAX($I$18,D399+$I$20),D399))),start_rate))</f>
        <v>9.1250000000000039E-2</v>
      </c>
      <c r="E400" s="187">
        <f t="shared" si="53"/>
        <v>125.44</v>
      </c>
      <c r="F400" s="187">
        <f>IF(B400="","",IF(B400=nper,J399+E400,MIN(J399+E400,IF(D400=D399,F399,IF($E$13="Acc Bi-Weekly",ROUND((-PMT(((1+D400/CP)^(CP/12))-1,(nper-B400+1)*12/26,J399))/2,2),IF($E$13="Acc Weekly",ROUND((-PMT(((1+D400/CP)^(CP/12))-1,(nper-B400+1)*12/52,J399))/4,2),ROUND(-PMT(((1+D400/CP)^(CP/periods_per_year))-1,nper-B400+1,J399),2)))))))</f>
        <v>784.48</v>
      </c>
      <c r="G400" s="187">
        <f t="shared" si="54"/>
        <v>0</v>
      </c>
      <c r="H400" s="188"/>
      <c r="I400" s="187">
        <f t="shared" si="55"/>
        <v>659.04</v>
      </c>
      <c r="J400" s="187">
        <f t="shared" si="56"/>
        <v>15836.970000000103</v>
      </c>
      <c r="K400" s="189" t="str">
        <f t="shared" si="57"/>
        <v/>
      </c>
      <c r="L400" s="187">
        <f t="shared" si="58"/>
        <v>31.36</v>
      </c>
      <c r="M400" s="187">
        <f>IF(B400="","",SUM($L$63:L400))</f>
        <v>30942.982500000016</v>
      </c>
      <c r="N400" s="190">
        <f t="shared" si="59"/>
        <v>109163.02999999998</v>
      </c>
      <c r="O400" s="191"/>
      <c r="P400" s="192">
        <f t="shared" si="60"/>
        <v>0</v>
      </c>
      <c r="Q400" s="193"/>
      <c r="S400" s="193"/>
      <c r="T400" s="193"/>
      <c r="U400" s="193"/>
      <c r="V400" s="67"/>
    </row>
    <row r="401" spans="2:22" x14ac:dyDescent="0.15">
      <c r="B401" s="194">
        <f t="shared" si="51"/>
        <v>339</v>
      </c>
      <c r="C401" s="185">
        <f t="shared" si="52"/>
        <v>51926</v>
      </c>
      <c r="D401" s="186">
        <f>IF(B401="","",IF(variable,IF(OR(B401=1,B401&lt;$I$16*periods_per_year),start_rate,MIN($I$17,IF(MOD(B401-1,$I$19)=0,MAX($I$18,D400+$I$20),D400))),start_rate))</f>
        <v>9.1250000000000039E-2</v>
      </c>
      <c r="E401" s="187">
        <f t="shared" si="53"/>
        <v>120.43</v>
      </c>
      <c r="F401" s="187">
        <f>IF(B401="","",IF(B401=nper,J400+E401,MIN(J400+E401,IF(D401=D400,F400,IF($E$13="Acc Bi-Weekly",ROUND((-PMT(((1+D401/CP)^(CP/12))-1,(nper-B401+1)*12/26,J400))/2,2),IF($E$13="Acc Weekly",ROUND((-PMT(((1+D401/CP)^(CP/12))-1,(nper-B401+1)*12/52,J400))/4,2),ROUND(-PMT(((1+D401/CP)^(CP/periods_per_year))-1,nper-B401+1,J400),2)))))))</f>
        <v>784.48</v>
      </c>
      <c r="G401" s="187">
        <f t="shared" si="54"/>
        <v>0</v>
      </c>
      <c r="H401" s="188"/>
      <c r="I401" s="187">
        <f t="shared" si="55"/>
        <v>664.05</v>
      </c>
      <c r="J401" s="187">
        <f t="shared" si="56"/>
        <v>15172.920000000104</v>
      </c>
      <c r="K401" s="189" t="str">
        <f t="shared" si="57"/>
        <v/>
      </c>
      <c r="L401" s="187">
        <f t="shared" si="58"/>
        <v>30.107500000000002</v>
      </c>
      <c r="M401" s="187">
        <f>IF(B401="","",SUM($L$63:L401))</f>
        <v>30973.090000000015</v>
      </c>
      <c r="N401" s="190">
        <f t="shared" si="59"/>
        <v>109827.07999999999</v>
      </c>
      <c r="O401" s="191"/>
      <c r="P401" s="192">
        <f t="shared" si="60"/>
        <v>0</v>
      </c>
      <c r="Q401" s="193"/>
      <c r="S401" s="193"/>
      <c r="T401" s="193"/>
      <c r="U401" s="193"/>
      <c r="V401" s="67"/>
    </row>
    <row r="402" spans="2:22" x14ac:dyDescent="0.15">
      <c r="B402" s="194">
        <f t="shared" si="51"/>
        <v>340</v>
      </c>
      <c r="C402" s="185">
        <f t="shared" si="52"/>
        <v>51957</v>
      </c>
      <c r="D402" s="186">
        <f>IF(B402="","",IF(variable,IF(OR(B402=1,B402&lt;$I$16*periods_per_year),start_rate,MIN($I$17,IF(MOD(B402-1,$I$19)=0,MAX($I$18,D401+$I$20),D401))),start_rate))</f>
        <v>9.1250000000000039E-2</v>
      </c>
      <c r="E402" s="187">
        <f t="shared" si="53"/>
        <v>115.38</v>
      </c>
      <c r="F402" s="187">
        <f>IF(B402="","",IF(B402=nper,J401+E402,MIN(J401+E402,IF(D402=D401,F401,IF($E$13="Acc Bi-Weekly",ROUND((-PMT(((1+D402/CP)^(CP/12))-1,(nper-B402+1)*12/26,J401))/2,2),IF($E$13="Acc Weekly",ROUND((-PMT(((1+D402/CP)^(CP/12))-1,(nper-B402+1)*12/52,J401))/4,2),ROUND(-PMT(((1+D402/CP)^(CP/periods_per_year))-1,nper-B402+1,J401),2)))))))</f>
        <v>784.48</v>
      </c>
      <c r="G402" s="187">
        <f t="shared" si="54"/>
        <v>0</v>
      </c>
      <c r="H402" s="188"/>
      <c r="I402" s="187">
        <f t="shared" si="55"/>
        <v>669.1</v>
      </c>
      <c r="J402" s="187">
        <f t="shared" si="56"/>
        <v>14503.820000000103</v>
      </c>
      <c r="K402" s="189" t="str">
        <f t="shared" si="57"/>
        <v/>
      </c>
      <c r="L402" s="187">
        <f t="shared" si="58"/>
        <v>28.844999999999999</v>
      </c>
      <c r="M402" s="187">
        <f>IF(B402="","",SUM($L$63:L402))</f>
        <v>31001.935000000016</v>
      </c>
      <c r="N402" s="190">
        <f t="shared" si="59"/>
        <v>110496.18</v>
      </c>
      <c r="O402" s="191"/>
      <c r="P402" s="192">
        <f t="shared" si="60"/>
        <v>0</v>
      </c>
      <c r="Q402" s="193"/>
      <c r="S402" s="193"/>
      <c r="T402" s="193"/>
      <c r="U402" s="193"/>
      <c r="V402" s="67"/>
    </row>
    <row r="403" spans="2:22" x14ac:dyDescent="0.15">
      <c r="B403" s="194">
        <f t="shared" si="51"/>
        <v>341</v>
      </c>
      <c r="C403" s="185">
        <f t="shared" si="52"/>
        <v>51987</v>
      </c>
      <c r="D403" s="186">
        <f>IF(B403="","",IF(variable,IF(OR(B403=1,B403&lt;$I$16*periods_per_year),start_rate,MIN($I$17,IF(MOD(B403-1,$I$19)=0,MAX($I$18,D402+$I$20),D402))),start_rate))</f>
        <v>9.1250000000000039E-2</v>
      </c>
      <c r="E403" s="187">
        <f t="shared" si="53"/>
        <v>110.29</v>
      </c>
      <c r="F403" s="187">
        <f>IF(B403="","",IF(B403=nper,J402+E403,MIN(J402+E403,IF(D403=D402,F402,IF($E$13="Acc Bi-Weekly",ROUND((-PMT(((1+D403/CP)^(CP/12))-1,(nper-B403+1)*12/26,J402))/2,2),IF($E$13="Acc Weekly",ROUND((-PMT(((1+D403/CP)^(CP/12))-1,(nper-B403+1)*12/52,J402))/4,2),ROUND(-PMT(((1+D403/CP)^(CP/periods_per_year))-1,nper-B403+1,J402),2)))))))</f>
        <v>784.48</v>
      </c>
      <c r="G403" s="187">
        <f t="shared" si="54"/>
        <v>0</v>
      </c>
      <c r="H403" s="188"/>
      <c r="I403" s="187">
        <f t="shared" si="55"/>
        <v>674.19</v>
      </c>
      <c r="J403" s="187">
        <f t="shared" si="56"/>
        <v>13829.630000000103</v>
      </c>
      <c r="K403" s="189" t="str">
        <f t="shared" si="57"/>
        <v/>
      </c>
      <c r="L403" s="187">
        <f t="shared" si="58"/>
        <v>27.572500000000002</v>
      </c>
      <c r="M403" s="187">
        <f>IF(B403="","",SUM($L$63:L403))</f>
        <v>31029.507500000014</v>
      </c>
      <c r="N403" s="190">
        <f t="shared" si="59"/>
        <v>111170.37</v>
      </c>
      <c r="O403" s="191"/>
      <c r="P403" s="192">
        <f t="shared" si="60"/>
        <v>0</v>
      </c>
      <c r="Q403" s="193"/>
      <c r="S403" s="193"/>
      <c r="T403" s="193"/>
      <c r="U403" s="193"/>
      <c r="V403" s="67"/>
    </row>
    <row r="404" spans="2:22" x14ac:dyDescent="0.15">
      <c r="B404" s="194">
        <f t="shared" si="51"/>
        <v>342</v>
      </c>
      <c r="C404" s="185">
        <f t="shared" si="52"/>
        <v>52018</v>
      </c>
      <c r="D404" s="186">
        <f>IF(B404="","",IF(variable,IF(OR(B404=1,B404&lt;$I$16*periods_per_year),start_rate,MIN($I$17,IF(MOD(B404-1,$I$19)=0,MAX($I$18,D403+$I$20),D403))),start_rate))</f>
        <v>9.1250000000000039E-2</v>
      </c>
      <c r="E404" s="187">
        <f t="shared" si="53"/>
        <v>105.16</v>
      </c>
      <c r="F404" s="187">
        <f>IF(B404="","",IF(B404=nper,J403+E404,MIN(J403+E404,IF(D404=D403,F403,IF($E$13="Acc Bi-Weekly",ROUND((-PMT(((1+D404/CP)^(CP/12))-1,(nper-B404+1)*12/26,J403))/2,2),IF($E$13="Acc Weekly",ROUND((-PMT(((1+D404/CP)^(CP/12))-1,(nper-B404+1)*12/52,J403))/4,2),ROUND(-PMT(((1+D404/CP)^(CP/periods_per_year))-1,nper-B404+1,J403),2)))))))</f>
        <v>784.48</v>
      </c>
      <c r="G404" s="187">
        <f t="shared" si="54"/>
        <v>0</v>
      </c>
      <c r="H404" s="188"/>
      <c r="I404" s="187">
        <f t="shared" si="55"/>
        <v>679.32</v>
      </c>
      <c r="J404" s="187">
        <f t="shared" si="56"/>
        <v>13150.310000000103</v>
      </c>
      <c r="K404" s="189" t="str">
        <f t="shared" si="57"/>
        <v/>
      </c>
      <c r="L404" s="187">
        <f t="shared" si="58"/>
        <v>26.29</v>
      </c>
      <c r="M404" s="187">
        <f>IF(B404="","",SUM($L$63:L404))</f>
        <v>31055.797500000015</v>
      </c>
      <c r="N404" s="190">
        <f t="shared" si="59"/>
        <v>111849.69</v>
      </c>
      <c r="O404" s="191"/>
      <c r="P404" s="192">
        <f t="shared" si="60"/>
        <v>0</v>
      </c>
      <c r="Q404" s="193"/>
      <c r="S404" s="193"/>
      <c r="T404" s="193"/>
      <c r="U404" s="193"/>
      <c r="V404" s="67"/>
    </row>
    <row r="405" spans="2:22" x14ac:dyDescent="0.15">
      <c r="B405" s="194">
        <f t="shared" si="51"/>
        <v>343</v>
      </c>
      <c r="C405" s="185">
        <f t="shared" si="52"/>
        <v>52048</v>
      </c>
      <c r="D405" s="186">
        <f>IF(B405="","",IF(variable,IF(OR(B405=1,B405&lt;$I$16*periods_per_year),start_rate,MIN($I$17,IF(MOD(B405-1,$I$19)=0,MAX($I$18,D404+$I$20),D404))),start_rate))</f>
        <v>9.1250000000000039E-2</v>
      </c>
      <c r="E405" s="187">
        <f t="shared" si="53"/>
        <v>100</v>
      </c>
      <c r="F405" s="187">
        <f>IF(B405="","",IF(B405=nper,J404+E405,MIN(J404+E405,IF(D405=D404,F404,IF($E$13="Acc Bi-Weekly",ROUND((-PMT(((1+D405/CP)^(CP/12))-1,(nper-B405+1)*12/26,J404))/2,2),IF($E$13="Acc Weekly",ROUND((-PMT(((1+D405/CP)^(CP/12))-1,(nper-B405+1)*12/52,J404))/4,2),ROUND(-PMT(((1+D405/CP)^(CP/periods_per_year))-1,nper-B405+1,J404),2)))))))</f>
        <v>784.48</v>
      </c>
      <c r="G405" s="187">
        <f t="shared" si="54"/>
        <v>0</v>
      </c>
      <c r="H405" s="188"/>
      <c r="I405" s="187">
        <f t="shared" si="55"/>
        <v>684.48</v>
      </c>
      <c r="J405" s="187">
        <f t="shared" si="56"/>
        <v>12465.830000000104</v>
      </c>
      <c r="K405" s="189" t="str">
        <f t="shared" si="57"/>
        <v/>
      </c>
      <c r="L405" s="187">
        <f t="shared" si="58"/>
        <v>25</v>
      </c>
      <c r="M405" s="187">
        <f>IF(B405="","",SUM($L$63:L405))</f>
        <v>31080.797500000015</v>
      </c>
      <c r="N405" s="190">
        <f t="shared" si="59"/>
        <v>112534.17</v>
      </c>
      <c r="O405" s="191"/>
      <c r="P405" s="192">
        <f t="shared" si="60"/>
        <v>0</v>
      </c>
      <c r="Q405" s="193"/>
      <c r="S405" s="193"/>
      <c r="T405" s="193"/>
      <c r="U405" s="193"/>
      <c r="V405" s="67"/>
    </row>
    <row r="406" spans="2:22" x14ac:dyDescent="0.15">
      <c r="B406" s="194">
        <f t="shared" si="51"/>
        <v>344</v>
      </c>
      <c r="C406" s="185">
        <f t="shared" si="52"/>
        <v>52079</v>
      </c>
      <c r="D406" s="186">
        <f>IF(B406="","",IF(variable,IF(OR(B406=1,B406&lt;$I$16*periods_per_year),start_rate,MIN($I$17,IF(MOD(B406-1,$I$19)=0,MAX($I$18,D405+$I$20),D405))),start_rate))</f>
        <v>9.1250000000000039E-2</v>
      </c>
      <c r="E406" s="187">
        <f t="shared" si="53"/>
        <v>94.79</v>
      </c>
      <c r="F406" s="187">
        <f>IF(B406="","",IF(B406=nper,J405+E406,MIN(J405+E406,IF(D406=D405,F405,IF($E$13="Acc Bi-Weekly",ROUND((-PMT(((1+D406/CP)^(CP/12))-1,(nper-B406+1)*12/26,J405))/2,2),IF($E$13="Acc Weekly",ROUND((-PMT(((1+D406/CP)^(CP/12))-1,(nper-B406+1)*12/52,J405))/4,2),ROUND(-PMT(((1+D406/CP)^(CP/periods_per_year))-1,nper-B406+1,J405),2)))))))</f>
        <v>784.48</v>
      </c>
      <c r="G406" s="187">
        <f t="shared" si="54"/>
        <v>0</v>
      </c>
      <c r="H406" s="188"/>
      <c r="I406" s="187">
        <f t="shared" si="55"/>
        <v>689.69</v>
      </c>
      <c r="J406" s="187">
        <f t="shared" si="56"/>
        <v>11776.140000000103</v>
      </c>
      <c r="K406" s="189" t="str">
        <f t="shared" si="57"/>
        <v/>
      </c>
      <c r="L406" s="187">
        <f t="shared" si="58"/>
        <v>23.697500000000002</v>
      </c>
      <c r="M406" s="187">
        <f>IF(B406="","",SUM($L$63:L406))</f>
        <v>31104.495000000014</v>
      </c>
      <c r="N406" s="190">
        <f t="shared" si="59"/>
        <v>113223.86</v>
      </c>
      <c r="O406" s="191"/>
      <c r="P406" s="192">
        <f t="shared" si="60"/>
        <v>0</v>
      </c>
      <c r="Q406" s="193"/>
      <c r="S406" s="193"/>
      <c r="T406" s="193"/>
      <c r="U406" s="193"/>
      <c r="V406" s="67"/>
    </row>
    <row r="407" spans="2:22" x14ac:dyDescent="0.15">
      <c r="B407" s="194">
        <f t="shared" si="51"/>
        <v>345</v>
      </c>
      <c r="C407" s="185">
        <f t="shared" si="52"/>
        <v>52110</v>
      </c>
      <c r="D407" s="186">
        <f>IF(B407="","",IF(variable,IF(OR(B407=1,B407&lt;$I$16*periods_per_year),start_rate,MIN($I$17,IF(MOD(B407-1,$I$19)=0,MAX($I$18,D406+$I$20),D406))),start_rate))</f>
        <v>9.1250000000000039E-2</v>
      </c>
      <c r="E407" s="187">
        <f t="shared" si="53"/>
        <v>89.55</v>
      </c>
      <c r="F407" s="187">
        <f>IF(B407="","",IF(B407=nper,J406+E407,MIN(J406+E407,IF(D407=D406,F406,IF($E$13="Acc Bi-Weekly",ROUND((-PMT(((1+D407/CP)^(CP/12))-1,(nper-B407+1)*12/26,J406))/2,2),IF($E$13="Acc Weekly",ROUND((-PMT(((1+D407/CP)^(CP/12))-1,(nper-B407+1)*12/52,J406))/4,2),ROUND(-PMT(((1+D407/CP)^(CP/periods_per_year))-1,nper-B407+1,J406),2)))))))</f>
        <v>784.48</v>
      </c>
      <c r="G407" s="187">
        <f t="shared" si="54"/>
        <v>0</v>
      </c>
      <c r="H407" s="188"/>
      <c r="I407" s="187">
        <f t="shared" si="55"/>
        <v>694.93000000000006</v>
      </c>
      <c r="J407" s="187">
        <f t="shared" si="56"/>
        <v>11081.210000000103</v>
      </c>
      <c r="K407" s="189" t="str">
        <f t="shared" si="57"/>
        <v/>
      </c>
      <c r="L407" s="187">
        <f t="shared" si="58"/>
        <v>22.387499999999999</v>
      </c>
      <c r="M407" s="187">
        <f>IF(B407="","",SUM($L$63:L407))</f>
        <v>31126.882500000014</v>
      </c>
      <c r="N407" s="190">
        <f t="shared" si="59"/>
        <v>113918.79</v>
      </c>
      <c r="O407" s="191"/>
      <c r="P407" s="192">
        <f t="shared" si="60"/>
        <v>0</v>
      </c>
      <c r="Q407" s="193"/>
      <c r="S407" s="193"/>
      <c r="T407" s="193"/>
      <c r="U407" s="193"/>
      <c r="V407" s="67"/>
    </row>
    <row r="408" spans="2:22" x14ac:dyDescent="0.15">
      <c r="B408" s="194">
        <f t="shared" si="51"/>
        <v>346</v>
      </c>
      <c r="C408" s="185">
        <f t="shared" si="52"/>
        <v>52140</v>
      </c>
      <c r="D408" s="186">
        <f>IF(B408="","",IF(variable,IF(OR(B408=1,B408&lt;$I$16*periods_per_year),start_rate,MIN($I$17,IF(MOD(B408-1,$I$19)=0,MAX($I$18,D407+$I$20),D407))),start_rate))</f>
        <v>9.1250000000000039E-2</v>
      </c>
      <c r="E408" s="187">
        <f t="shared" si="53"/>
        <v>84.26</v>
      </c>
      <c r="F408" s="187">
        <f>IF(B408="","",IF(B408=nper,J407+E408,MIN(J407+E408,IF(D408=D407,F407,IF($E$13="Acc Bi-Weekly",ROUND((-PMT(((1+D408/CP)^(CP/12))-1,(nper-B408+1)*12/26,J407))/2,2),IF($E$13="Acc Weekly",ROUND((-PMT(((1+D408/CP)^(CP/12))-1,(nper-B408+1)*12/52,J407))/4,2),ROUND(-PMT(((1+D408/CP)^(CP/periods_per_year))-1,nper-B408+1,J407),2)))))))</f>
        <v>784.48</v>
      </c>
      <c r="G408" s="187">
        <f t="shared" si="54"/>
        <v>0</v>
      </c>
      <c r="H408" s="188"/>
      <c r="I408" s="187">
        <f t="shared" si="55"/>
        <v>700.22</v>
      </c>
      <c r="J408" s="187">
        <f t="shared" si="56"/>
        <v>10380.990000000103</v>
      </c>
      <c r="K408" s="189" t="str">
        <f t="shared" si="57"/>
        <v/>
      </c>
      <c r="L408" s="187">
        <f t="shared" si="58"/>
        <v>21.065000000000001</v>
      </c>
      <c r="M408" s="187">
        <f>IF(B408="","",SUM($L$63:L408))</f>
        <v>31147.947500000013</v>
      </c>
      <c r="N408" s="190">
        <f t="shared" si="59"/>
        <v>114619.01</v>
      </c>
      <c r="O408" s="191"/>
      <c r="P408" s="192">
        <f t="shared" si="60"/>
        <v>0</v>
      </c>
      <c r="Q408" s="193"/>
      <c r="S408" s="193"/>
      <c r="T408" s="193"/>
      <c r="U408" s="193"/>
      <c r="V408" s="67"/>
    </row>
    <row r="409" spans="2:22" x14ac:dyDescent="0.15">
      <c r="B409" s="194">
        <f t="shared" si="51"/>
        <v>347</v>
      </c>
      <c r="C409" s="185">
        <f t="shared" si="52"/>
        <v>52171</v>
      </c>
      <c r="D409" s="186">
        <f>IF(B409="","",IF(variable,IF(OR(B409=1,B409&lt;$I$16*periods_per_year),start_rate,MIN($I$17,IF(MOD(B409-1,$I$19)=0,MAX($I$18,D408+$I$20),D408))),start_rate))</f>
        <v>9.1250000000000039E-2</v>
      </c>
      <c r="E409" s="187">
        <f t="shared" si="53"/>
        <v>78.94</v>
      </c>
      <c r="F409" s="187">
        <f>IF(B409="","",IF(B409=nper,J408+E409,MIN(J408+E409,IF(D409=D408,F408,IF($E$13="Acc Bi-Weekly",ROUND((-PMT(((1+D409/CP)^(CP/12))-1,(nper-B409+1)*12/26,J408))/2,2),IF($E$13="Acc Weekly",ROUND((-PMT(((1+D409/CP)^(CP/12))-1,(nper-B409+1)*12/52,J408))/4,2),ROUND(-PMT(((1+D409/CP)^(CP/periods_per_year))-1,nper-B409+1,J408),2)))))))</f>
        <v>784.48</v>
      </c>
      <c r="G409" s="187">
        <f t="shared" si="54"/>
        <v>0</v>
      </c>
      <c r="H409" s="188"/>
      <c r="I409" s="187">
        <f t="shared" si="55"/>
        <v>705.54</v>
      </c>
      <c r="J409" s="187">
        <f t="shared" si="56"/>
        <v>9675.4500000001026</v>
      </c>
      <c r="K409" s="189" t="str">
        <f t="shared" si="57"/>
        <v/>
      </c>
      <c r="L409" s="187">
        <f t="shared" si="58"/>
        <v>19.734999999999999</v>
      </c>
      <c r="M409" s="187">
        <f>IF(B409="","",SUM($L$63:L409))</f>
        <v>31167.682500000014</v>
      </c>
      <c r="N409" s="190">
        <f t="shared" si="59"/>
        <v>115324.54999999999</v>
      </c>
      <c r="O409" s="191"/>
      <c r="P409" s="192">
        <f t="shared" si="60"/>
        <v>0</v>
      </c>
      <c r="Q409" s="193"/>
      <c r="S409" s="193"/>
      <c r="T409" s="193"/>
      <c r="U409" s="193"/>
      <c r="V409" s="67"/>
    </row>
    <row r="410" spans="2:22" x14ac:dyDescent="0.15">
      <c r="B410" s="194">
        <f t="shared" si="51"/>
        <v>348</v>
      </c>
      <c r="C410" s="185">
        <f t="shared" si="52"/>
        <v>52201</v>
      </c>
      <c r="D410" s="186">
        <f>IF(B410="","",IF(variable,IF(OR(B410=1,B410&lt;$I$16*periods_per_year),start_rate,MIN($I$17,IF(MOD(B410-1,$I$19)=0,MAX($I$18,D409+$I$20),D409))),start_rate))</f>
        <v>9.1250000000000039E-2</v>
      </c>
      <c r="E410" s="187">
        <f t="shared" si="53"/>
        <v>73.569999999999993</v>
      </c>
      <c r="F410" s="187">
        <f>IF(B410="","",IF(B410=nper,J409+E410,MIN(J409+E410,IF(D410=D409,F409,IF($E$13="Acc Bi-Weekly",ROUND((-PMT(((1+D410/CP)^(CP/12))-1,(nper-B410+1)*12/26,J409))/2,2),IF($E$13="Acc Weekly",ROUND((-PMT(((1+D410/CP)^(CP/12))-1,(nper-B410+1)*12/52,J409))/4,2),ROUND(-PMT(((1+D410/CP)^(CP/periods_per_year))-1,nper-B410+1,J409),2)))))))</f>
        <v>784.48</v>
      </c>
      <c r="G410" s="187">
        <f t="shared" si="54"/>
        <v>0</v>
      </c>
      <c r="H410" s="188"/>
      <c r="I410" s="187">
        <f t="shared" si="55"/>
        <v>710.91000000000008</v>
      </c>
      <c r="J410" s="187">
        <f t="shared" si="56"/>
        <v>8964.5400000001027</v>
      </c>
      <c r="K410" s="189">
        <f t="shared" si="57"/>
        <v>29</v>
      </c>
      <c r="L410" s="187">
        <f t="shared" si="58"/>
        <v>18.392499999999998</v>
      </c>
      <c r="M410" s="187">
        <f>IF(B410="","",SUM($L$63:L410))</f>
        <v>31186.075000000015</v>
      </c>
      <c r="N410" s="190">
        <f t="shared" si="59"/>
        <v>116035.45999999999</v>
      </c>
      <c r="O410" s="191"/>
      <c r="P410" s="192">
        <f t="shared" si="60"/>
        <v>260065.30286431106</v>
      </c>
      <c r="Q410" s="193"/>
      <c r="S410" s="193"/>
      <c r="T410" s="193"/>
      <c r="U410" s="193"/>
      <c r="V410" s="67"/>
    </row>
    <row r="411" spans="2:22" x14ac:dyDescent="0.15">
      <c r="B411" s="194">
        <f t="shared" si="51"/>
        <v>349</v>
      </c>
      <c r="C411" s="185">
        <f t="shared" si="52"/>
        <v>52232</v>
      </c>
      <c r="D411" s="186">
        <f>IF(B411="","",IF(variable,IF(OR(B411=1,B411&lt;$I$16*periods_per_year),start_rate,MIN($I$17,IF(MOD(B411-1,$I$19)=0,MAX($I$18,D410+$I$20),D410))),start_rate))</f>
        <v>9.3750000000000042E-2</v>
      </c>
      <c r="E411" s="187">
        <f t="shared" si="53"/>
        <v>70.040000000000006</v>
      </c>
      <c r="F411" s="187">
        <f>IF(B411="","",IF(B411=nper,J410+E411,MIN(J410+E411,IF(D411=D410,F410,IF($E$13="Acc Bi-Weekly",ROUND((-PMT(((1+D411/CP)^(CP/12))-1,(nper-B411+1)*12/26,J410))/2,2),IF($E$13="Acc Weekly",ROUND((-PMT(((1+D411/CP)^(CP/12))-1,(nper-B411+1)*12/52,J410))/4,2),ROUND(-PMT(((1+D411/CP)^(CP/periods_per_year))-1,nper-B411+1,J410),2)))))))</f>
        <v>785.52</v>
      </c>
      <c r="G411" s="187">
        <f t="shared" si="54"/>
        <v>0</v>
      </c>
      <c r="H411" s="188"/>
      <c r="I411" s="187">
        <f t="shared" si="55"/>
        <v>715.48</v>
      </c>
      <c r="J411" s="187">
        <f t="shared" si="56"/>
        <v>8249.0600000001032</v>
      </c>
      <c r="K411" s="189" t="str">
        <f t="shared" si="57"/>
        <v/>
      </c>
      <c r="L411" s="187">
        <f t="shared" si="58"/>
        <v>17.510000000000002</v>
      </c>
      <c r="M411" s="187">
        <f>IF(B411="","",SUM($L$63:L411))</f>
        <v>31203.585000000014</v>
      </c>
      <c r="N411" s="190">
        <f t="shared" si="59"/>
        <v>116750.93999999999</v>
      </c>
      <c r="O411" s="191"/>
      <c r="P411" s="192">
        <f t="shared" si="60"/>
        <v>0</v>
      </c>
      <c r="Q411" s="193"/>
      <c r="S411" s="193"/>
      <c r="T411" s="193"/>
      <c r="U411" s="193"/>
      <c r="V411" s="67"/>
    </row>
    <row r="412" spans="2:22" x14ac:dyDescent="0.15">
      <c r="B412" s="194">
        <f t="shared" si="51"/>
        <v>350</v>
      </c>
      <c r="C412" s="185">
        <f t="shared" si="52"/>
        <v>52263</v>
      </c>
      <c r="D412" s="186">
        <f>IF(B412="","",IF(variable,IF(OR(B412=1,B412&lt;$I$16*periods_per_year),start_rate,MIN($I$17,IF(MOD(B412-1,$I$19)=0,MAX($I$18,D411+$I$20),D411))),start_rate))</f>
        <v>9.3750000000000042E-2</v>
      </c>
      <c r="E412" s="187">
        <f t="shared" si="53"/>
        <v>64.45</v>
      </c>
      <c r="F412" s="187">
        <f>IF(B412="","",IF(B412=nper,J411+E412,MIN(J411+E412,IF(D412=D411,F411,IF($E$13="Acc Bi-Weekly",ROUND((-PMT(((1+D412/CP)^(CP/12))-1,(nper-B412+1)*12/26,J411))/2,2),IF($E$13="Acc Weekly",ROUND((-PMT(((1+D412/CP)^(CP/12))-1,(nper-B412+1)*12/52,J411))/4,2),ROUND(-PMT(((1+D412/CP)^(CP/periods_per_year))-1,nper-B412+1,J411),2)))))))</f>
        <v>785.52</v>
      </c>
      <c r="G412" s="187">
        <f t="shared" si="54"/>
        <v>0</v>
      </c>
      <c r="H412" s="188"/>
      <c r="I412" s="187">
        <f t="shared" si="55"/>
        <v>721.06999999999994</v>
      </c>
      <c r="J412" s="187">
        <f t="shared" si="56"/>
        <v>7527.9900000001035</v>
      </c>
      <c r="K412" s="189" t="str">
        <f t="shared" si="57"/>
        <v/>
      </c>
      <c r="L412" s="187">
        <f t="shared" si="58"/>
        <v>16.112500000000001</v>
      </c>
      <c r="M412" s="187">
        <f>IF(B412="","",SUM($L$63:L412))</f>
        <v>31219.697500000013</v>
      </c>
      <c r="N412" s="190">
        <f t="shared" si="59"/>
        <v>117472.01</v>
      </c>
      <c r="O412" s="191"/>
      <c r="P412" s="192">
        <f t="shared" si="60"/>
        <v>0</v>
      </c>
      <c r="Q412" s="193"/>
      <c r="S412" s="193"/>
      <c r="T412" s="193"/>
      <c r="U412" s="193"/>
      <c r="V412" s="67"/>
    </row>
    <row r="413" spans="2:22" x14ac:dyDescent="0.15">
      <c r="B413" s="194">
        <f t="shared" si="51"/>
        <v>351</v>
      </c>
      <c r="C413" s="185">
        <f t="shared" si="52"/>
        <v>52291</v>
      </c>
      <c r="D413" s="186">
        <f>IF(B413="","",IF(variable,IF(OR(B413=1,B413&lt;$I$16*periods_per_year),start_rate,MIN($I$17,IF(MOD(B413-1,$I$19)=0,MAX($I$18,D412+$I$20),D412))),start_rate))</f>
        <v>9.3750000000000042E-2</v>
      </c>
      <c r="E413" s="187">
        <f t="shared" si="53"/>
        <v>58.81</v>
      </c>
      <c r="F413" s="187">
        <f>IF(B413="","",IF(B413=nper,J412+E413,MIN(J412+E413,IF(D413=D412,F412,IF($E$13="Acc Bi-Weekly",ROUND((-PMT(((1+D413/CP)^(CP/12))-1,(nper-B413+1)*12/26,J412))/2,2),IF($E$13="Acc Weekly",ROUND((-PMT(((1+D413/CP)^(CP/12))-1,(nper-B413+1)*12/52,J412))/4,2),ROUND(-PMT(((1+D413/CP)^(CP/periods_per_year))-1,nper-B413+1,J412),2)))))))</f>
        <v>785.52</v>
      </c>
      <c r="G413" s="187">
        <f t="shared" si="54"/>
        <v>0</v>
      </c>
      <c r="H413" s="188"/>
      <c r="I413" s="187">
        <f t="shared" si="55"/>
        <v>726.71</v>
      </c>
      <c r="J413" s="187">
        <f t="shared" si="56"/>
        <v>6801.2800000001034</v>
      </c>
      <c r="K413" s="189" t="str">
        <f t="shared" si="57"/>
        <v/>
      </c>
      <c r="L413" s="187">
        <f t="shared" si="58"/>
        <v>14.702500000000001</v>
      </c>
      <c r="M413" s="187">
        <f>IF(B413="","",SUM($L$63:L413))</f>
        <v>31234.400000000012</v>
      </c>
      <c r="N413" s="190">
        <f t="shared" si="59"/>
        <v>118198.72</v>
      </c>
      <c r="O413" s="191"/>
      <c r="P413" s="192">
        <f t="shared" si="60"/>
        <v>0</v>
      </c>
      <c r="Q413" s="193"/>
      <c r="S413" s="193"/>
      <c r="T413" s="193"/>
      <c r="U413" s="193"/>
      <c r="V413" s="67"/>
    </row>
    <row r="414" spans="2:22" x14ac:dyDescent="0.15">
      <c r="B414" s="194">
        <f t="shared" si="51"/>
        <v>352</v>
      </c>
      <c r="C414" s="185">
        <f t="shared" si="52"/>
        <v>52322</v>
      </c>
      <c r="D414" s="186">
        <f>IF(B414="","",IF(variable,IF(OR(B414=1,B414&lt;$I$16*periods_per_year),start_rate,MIN($I$17,IF(MOD(B414-1,$I$19)=0,MAX($I$18,D413+$I$20),D413))),start_rate))</f>
        <v>9.3750000000000042E-2</v>
      </c>
      <c r="E414" s="187">
        <f t="shared" si="53"/>
        <v>53.14</v>
      </c>
      <c r="F414" s="187">
        <f>IF(B414="","",IF(B414=nper,J413+E414,MIN(J413+E414,IF(D414=D413,F413,IF($E$13="Acc Bi-Weekly",ROUND((-PMT(((1+D414/CP)^(CP/12))-1,(nper-B414+1)*12/26,J413))/2,2),IF($E$13="Acc Weekly",ROUND((-PMT(((1+D414/CP)^(CP/12))-1,(nper-B414+1)*12/52,J413))/4,2),ROUND(-PMT(((1+D414/CP)^(CP/periods_per_year))-1,nper-B414+1,J413),2)))))))</f>
        <v>785.52</v>
      </c>
      <c r="G414" s="187">
        <f t="shared" si="54"/>
        <v>0</v>
      </c>
      <c r="H414" s="188"/>
      <c r="I414" s="187">
        <f t="shared" si="55"/>
        <v>732.38</v>
      </c>
      <c r="J414" s="187">
        <f t="shared" si="56"/>
        <v>6068.9000000001033</v>
      </c>
      <c r="K414" s="189" t="str">
        <f t="shared" si="57"/>
        <v/>
      </c>
      <c r="L414" s="187">
        <f t="shared" si="58"/>
        <v>13.285</v>
      </c>
      <c r="M414" s="187">
        <f>IF(B414="","",SUM($L$63:L414))</f>
        <v>31247.685000000012</v>
      </c>
      <c r="N414" s="190">
        <f t="shared" si="59"/>
        <v>118931.1</v>
      </c>
      <c r="O414" s="191"/>
      <c r="P414" s="192">
        <f t="shared" si="60"/>
        <v>0</v>
      </c>
      <c r="Q414" s="193"/>
      <c r="S414" s="193"/>
      <c r="T414" s="193"/>
      <c r="U414" s="193"/>
      <c r="V414" s="67"/>
    </row>
    <row r="415" spans="2:22" x14ac:dyDescent="0.15">
      <c r="B415" s="194">
        <f t="shared" si="51"/>
        <v>353</v>
      </c>
      <c r="C415" s="185">
        <f t="shared" si="52"/>
        <v>52352</v>
      </c>
      <c r="D415" s="186">
        <f>IF(B415="","",IF(variable,IF(OR(B415=1,B415&lt;$I$16*periods_per_year),start_rate,MIN($I$17,IF(MOD(B415-1,$I$19)=0,MAX($I$18,D414+$I$20),D414))),start_rate))</f>
        <v>9.3750000000000042E-2</v>
      </c>
      <c r="E415" s="187">
        <f t="shared" si="53"/>
        <v>47.41</v>
      </c>
      <c r="F415" s="187">
        <f>IF(B415="","",IF(B415=nper,J414+E415,MIN(J414+E415,IF(D415=D414,F414,IF($E$13="Acc Bi-Weekly",ROUND((-PMT(((1+D415/CP)^(CP/12))-1,(nper-B415+1)*12/26,J414))/2,2),IF($E$13="Acc Weekly",ROUND((-PMT(((1+D415/CP)^(CP/12))-1,(nper-B415+1)*12/52,J414))/4,2),ROUND(-PMT(((1+D415/CP)^(CP/periods_per_year))-1,nper-B415+1,J414),2)))))))</f>
        <v>785.52</v>
      </c>
      <c r="G415" s="187">
        <f t="shared" si="54"/>
        <v>0</v>
      </c>
      <c r="H415" s="188"/>
      <c r="I415" s="187">
        <f t="shared" si="55"/>
        <v>738.11</v>
      </c>
      <c r="J415" s="187">
        <f t="shared" si="56"/>
        <v>5330.7900000001036</v>
      </c>
      <c r="K415" s="189" t="str">
        <f t="shared" si="57"/>
        <v/>
      </c>
      <c r="L415" s="187">
        <f t="shared" si="58"/>
        <v>11.852499999999999</v>
      </c>
      <c r="M415" s="187">
        <f>IF(B415="","",SUM($L$63:L415))</f>
        <v>31259.537500000013</v>
      </c>
      <c r="N415" s="190">
        <f t="shared" si="59"/>
        <v>119669.21</v>
      </c>
      <c r="O415" s="191"/>
      <c r="P415" s="192">
        <f t="shared" si="60"/>
        <v>0</v>
      </c>
      <c r="Q415" s="193"/>
      <c r="S415" s="193"/>
      <c r="T415" s="193"/>
      <c r="U415" s="193"/>
      <c r="V415" s="67"/>
    </row>
    <row r="416" spans="2:22" x14ac:dyDescent="0.15">
      <c r="B416" s="194">
        <f t="shared" si="51"/>
        <v>354</v>
      </c>
      <c r="C416" s="185">
        <f t="shared" si="52"/>
        <v>52383</v>
      </c>
      <c r="D416" s="186">
        <f>IF(B416="","",IF(variable,IF(OR(B416=1,B416&lt;$I$16*periods_per_year),start_rate,MIN($I$17,IF(MOD(B416-1,$I$19)=0,MAX($I$18,D415+$I$20),D415))),start_rate))</f>
        <v>9.3750000000000042E-2</v>
      </c>
      <c r="E416" s="187">
        <f t="shared" si="53"/>
        <v>41.65</v>
      </c>
      <c r="F416" s="187">
        <f>IF(B416="","",IF(B416=nper,J415+E416,MIN(J415+E416,IF(D416=D415,F415,IF($E$13="Acc Bi-Weekly",ROUND((-PMT(((1+D416/CP)^(CP/12))-1,(nper-B416+1)*12/26,J415))/2,2),IF($E$13="Acc Weekly",ROUND((-PMT(((1+D416/CP)^(CP/12))-1,(nper-B416+1)*12/52,J415))/4,2),ROUND(-PMT(((1+D416/CP)^(CP/periods_per_year))-1,nper-B416+1,J415),2)))))))</f>
        <v>785.52</v>
      </c>
      <c r="G416" s="187">
        <f t="shared" si="54"/>
        <v>0</v>
      </c>
      <c r="H416" s="188"/>
      <c r="I416" s="187">
        <f t="shared" si="55"/>
        <v>743.87</v>
      </c>
      <c r="J416" s="187">
        <f t="shared" si="56"/>
        <v>4586.9200000001038</v>
      </c>
      <c r="K416" s="189" t="str">
        <f t="shared" si="57"/>
        <v/>
      </c>
      <c r="L416" s="187">
        <f t="shared" si="58"/>
        <v>10.4125</v>
      </c>
      <c r="M416" s="187">
        <f>IF(B416="","",SUM($L$63:L416))</f>
        <v>31269.950000000012</v>
      </c>
      <c r="N416" s="190">
        <f t="shared" si="59"/>
        <v>120413.08</v>
      </c>
      <c r="O416" s="191"/>
      <c r="P416" s="192">
        <f t="shared" si="60"/>
        <v>0</v>
      </c>
      <c r="Q416" s="193"/>
      <c r="S416" s="193"/>
      <c r="T416" s="193"/>
      <c r="U416" s="193"/>
      <c r="V416" s="67"/>
    </row>
    <row r="417" spans="2:22" x14ac:dyDescent="0.15">
      <c r="B417" s="194">
        <f t="shared" si="51"/>
        <v>355</v>
      </c>
      <c r="C417" s="185">
        <f t="shared" si="52"/>
        <v>52413</v>
      </c>
      <c r="D417" s="186">
        <f>IF(B417="","",IF(variable,IF(OR(B417=1,B417&lt;$I$16*periods_per_year),start_rate,MIN($I$17,IF(MOD(B417-1,$I$19)=0,MAX($I$18,D416+$I$20),D416))),start_rate))</f>
        <v>9.3750000000000042E-2</v>
      </c>
      <c r="E417" s="187">
        <f t="shared" si="53"/>
        <v>35.840000000000003</v>
      </c>
      <c r="F417" s="187">
        <f>IF(B417="","",IF(B417=nper,J416+E417,MIN(J416+E417,IF(D417=D416,F416,IF($E$13="Acc Bi-Weekly",ROUND((-PMT(((1+D417/CP)^(CP/12))-1,(nper-B417+1)*12/26,J416))/2,2),IF($E$13="Acc Weekly",ROUND((-PMT(((1+D417/CP)^(CP/12))-1,(nper-B417+1)*12/52,J416))/4,2),ROUND(-PMT(((1+D417/CP)^(CP/periods_per_year))-1,nper-B417+1,J416),2)))))))</f>
        <v>785.52</v>
      </c>
      <c r="G417" s="187">
        <f t="shared" si="54"/>
        <v>0</v>
      </c>
      <c r="H417" s="188"/>
      <c r="I417" s="187">
        <f t="shared" si="55"/>
        <v>749.68</v>
      </c>
      <c r="J417" s="187">
        <f t="shared" si="56"/>
        <v>3837.2400000001039</v>
      </c>
      <c r="K417" s="189" t="str">
        <f t="shared" si="57"/>
        <v/>
      </c>
      <c r="L417" s="187">
        <f t="shared" si="58"/>
        <v>8.9600000000000009</v>
      </c>
      <c r="M417" s="187">
        <f>IF(B417="","",SUM($L$63:L417))</f>
        <v>31278.910000000011</v>
      </c>
      <c r="N417" s="190">
        <f t="shared" si="59"/>
        <v>121162.76</v>
      </c>
      <c r="O417" s="191"/>
      <c r="P417" s="192">
        <f t="shared" si="60"/>
        <v>0</v>
      </c>
      <c r="Q417" s="193"/>
      <c r="S417" s="193"/>
      <c r="T417" s="193"/>
      <c r="U417" s="193"/>
      <c r="V417" s="67"/>
    </row>
    <row r="418" spans="2:22" x14ac:dyDescent="0.15">
      <c r="B418" s="194">
        <f t="shared" si="51"/>
        <v>356</v>
      </c>
      <c r="C418" s="185">
        <f t="shared" si="52"/>
        <v>52444</v>
      </c>
      <c r="D418" s="186">
        <f>IF(B418="","",IF(variable,IF(OR(B418=1,B418&lt;$I$16*periods_per_year),start_rate,MIN($I$17,IF(MOD(B418-1,$I$19)=0,MAX($I$18,D417+$I$20),D417))),start_rate))</f>
        <v>9.3750000000000042E-2</v>
      </c>
      <c r="E418" s="187">
        <f t="shared" si="53"/>
        <v>29.98</v>
      </c>
      <c r="F418" s="187">
        <f>IF(B418="","",IF(B418=nper,J417+E418,MIN(J417+E418,IF(D418=D417,F417,IF($E$13="Acc Bi-Weekly",ROUND((-PMT(((1+D418/CP)^(CP/12))-1,(nper-B418+1)*12/26,J417))/2,2),IF($E$13="Acc Weekly",ROUND((-PMT(((1+D418/CP)^(CP/12))-1,(nper-B418+1)*12/52,J417))/4,2),ROUND(-PMT(((1+D418/CP)^(CP/periods_per_year))-1,nper-B418+1,J417),2)))))))</f>
        <v>785.52</v>
      </c>
      <c r="G418" s="187">
        <f t="shared" si="54"/>
        <v>0</v>
      </c>
      <c r="H418" s="188"/>
      <c r="I418" s="187">
        <f t="shared" si="55"/>
        <v>755.54</v>
      </c>
      <c r="J418" s="187">
        <f t="shared" si="56"/>
        <v>3081.700000000104</v>
      </c>
      <c r="K418" s="189" t="str">
        <f t="shared" si="57"/>
        <v/>
      </c>
      <c r="L418" s="187">
        <f t="shared" si="58"/>
        <v>7.4950000000000001</v>
      </c>
      <c r="M418" s="187">
        <f>IF(B418="","",SUM($L$63:L418))</f>
        <v>31286.40500000001</v>
      </c>
      <c r="N418" s="190">
        <f t="shared" si="59"/>
        <v>121918.29999999999</v>
      </c>
      <c r="O418" s="191"/>
      <c r="P418" s="192">
        <f t="shared" si="60"/>
        <v>0</v>
      </c>
      <c r="Q418" s="193"/>
      <c r="S418" s="193"/>
      <c r="T418" s="193"/>
      <c r="U418" s="193"/>
      <c r="V418" s="67"/>
    </row>
    <row r="419" spans="2:22" x14ac:dyDescent="0.15">
      <c r="B419" s="194">
        <f t="shared" si="51"/>
        <v>357</v>
      </c>
      <c r="C419" s="185">
        <f t="shared" si="52"/>
        <v>52475</v>
      </c>
      <c r="D419" s="186">
        <f>IF(B419="","",IF(variable,IF(OR(B419=1,B419&lt;$I$16*periods_per_year),start_rate,MIN($I$17,IF(MOD(B419-1,$I$19)=0,MAX($I$18,D418+$I$20),D418))),start_rate))</f>
        <v>9.3750000000000042E-2</v>
      </c>
      <c r="E419" s="187">
        <f t="shared" si="53"/>
        <v>24.08</v>
      </c>
      <c r="F419" s="187">
        <f>IF(B419="","",IF(B419=nper,J418+E419,MIN(J418+E419,IF(D419=D418,F418,IF($E$13="Acc Bi-Weekly",ROUND((-PMT(((1+D419/CP)^(CP/12))-1,(nper-B419+1)*12/26,J418))/2,2),IF($E$13="Acc Weekly",ROUND((-PMT(((1+D419/CP)^(CP/12))-1,(nper-B419+1)*12/52,J418))/4,2),ROUND(-PMT(((1+D419/CP)^(CP/periods_per_year))-1,nper-B419+1,J418),2)))))))</f>
        <v>785.52</v>
      </c>
      <c r="G419" s="187">
        <f t="shared" si="54"/>
        <v>0</v>
      </c>
      <c r="H419" s="188"/>
      <c r="I419" s="187">
        <f t="shared" si="55"/>
        <v>761.43999999999994</v>
      </c>
      <c r="J419" s="187">
        <f t="shared" si="56"/>
        <v>2320.2600000001039</v>
      </c>
      <c r="K419" s="189" t="str">
        <f t="shared" si="57"/>
        <v/>
      </c>
      <c r="L419" s="187">
        <f t="shared" si="58"/>
        <v>6.02</v>
      </c>
      <c r="M419" s="187">
        <f>IF(B419="","",SUM($L$63:L419))</f>
        <v>31292.42500000001</v>
      </c>
      <c r="N419" s="190">
        <f t="shared" si="59"/>
        <v>122679.73999999999</v>
      </c>
      <c r="O419" s="191"/>
      <c r="P419" s="192">
        <f t="shared" si="60"/>
        <v>0</v>
      </c>
      <c r="Q419" s="193"/>
      <c r="S419" s="193"/>
      <c r="T419" s="193"/>
      <c r="U419" s="193"/>
      <c r="V419" s="67"/>
    </row>
    <row r="420" spans="2:22" x14ac:dyDescent="0.15">
      <c r="B420" s="194">
        <f t="shared" si="51"/>
        <v>358</v>
      </c>
      <c r="C420" s="185">
        <f t="shared" si="52"/>
        <v>52505</v>
      </c>
      <c r="D420" s="186">
        <f>IF(B420="","",IF(variable,IF(OR(B420=1,B420&lt;$I$16*periods_per_year),start_rate,MIN($I$17,IF(MOD(B420-1,$I$19)=0,MAX($I$18,D419+$I$20),D419))),start_rate))</f>
        <v>9.3750000000000042E-2</v>
      </c>
      <c r="E420" s="187">
        <f t="shared" si="53"/>
        <v>18.13</v>
      </c>
      <c r="F420" s="187">
        <f>IF(B420="","",IF(B420=nper,J419+E420,MIN(J419+E420,IF(D420=D419,F419,IF($E$13="Acc Bi-Weekly",ROUND((-PMT(((1+D420/CP)^(CP/12))-1,(nper-B420+1)*12/26,J419))/2,2),IF($E$13="Acc Weekly",ROUND((-PMT(((1+D420/CP)^(CP/12))-1,(nper-B420+1)*12/52,J419))/4,2),ROUND(-PMT(((1+D420/CP)^(CP/periods_per_year))-1,nper-B420+1,J419),2)))))))</f>
        <v>785.52</v>
      </c>
      <c r="G420" s="187">
        <f t="shared" si="54"/>
        <v>0</v>
      </c>
      <c r="H420" s="188"/>
      <c r="I420" s="187">
        <f t="shared" si="55"/>
        <v>767.39</v>
      </c>
      <c r="J420" s="187">
        <f t="shared" si="56"/>
        <v>1552.870000000104</v>
      </c>
      <c r="K420" s="189" t="str">
        <f t="shared" si="57"/>
        <v/>
      </c>
      <c r="L420" s="187">
        <f t="shared" si="58"/>
        <v>4.5324999999999998</v>
      </c>
      <c r="M420" s="187">
        <f>IF(B420="","",SUM($L$63:L420))</f>
        <v>31296.957500000011</v>
      </c>
      <c r="N420" s="190">
        <f t="shared" si="59"/>
        <v>123447.12999999999</v>
      </c>
      <c r="O420" s="191"/>
      <c r="P420" s="192">
        <f t="shared" si="60"/>
        <v>0</v>
      </c>
      <c r="Q420" s="193"/>
      <c r="S420" s="193"/>
      <c r="T420" s="193"/>
      <c r="U420" s="193"/>
      <c r="V420" s="67"/>
    </row>
    <row r="421" spans="2:22" x14ac:dyDescent="0.15">
      <c r="B421" s="194">
        <f t="shared" si="51"/>
        <v>359</v>
      </c>
      <c r="C421" s="185">
        <f t="shared" si="52"/>
        <v>52536</v>
      </c>
      <c r="D421" s="186">
        <f>IF(B421="","",IF(variable,IF(OR(B421=1,B421&lt;$I$16*periods_per_year),start_rate,MIN($I$17,IF(MOD(B421-1,$I$19)=0,MAX($I$18,D420+$I$20),D420))),start_rate))</f>
        <v>9.3750000000000042E-2</v>
      </c>
      <c r="E421" s="187">
        <f t="shared" si="53"/>
        <v>12.13</v>
      </c>
      <c r="F421" s="187">
        <f>IF(B421="","",IF(B421=nper,J420+E421,MIN(J420+E421,IF(D421=D420,F420,IF($E$13="Acc Bi-Weekly",ROUND((-PMT(((1+D421/CP)^(CP/12))-1,(nper-B421+1)*12/26,J420))/2,2),IF($E$13="Acc Weekly",ROUND((-PMT(((1+D421/CP)^(CP/12))-1,(nper-B421+1)*12/52,J420))/4,2),ROUND(-PMT(((1+D421/CP)^(CP/periods_per_year))-1,nper-B421+1,J420),2)))))))</f>
        <v>785.52</v>
      </c>
      <c r="G421" s="187">
        <f t="shared" si="54"/>
        <v>0</v>
      </c>
      <c r="H421" s="188"/>
      <c r="I421" s="187">
        <f t="shared" si="55"/>
        <v>773.39</v>
      </c>
      <c r="J421" s="187">
        <f t="shared" si="56"/>
        <v>779.48000000010404</v>
      </c>
      <c r="K421" s="189" t="str">
        <f t="shared" si="57"/>
        <v/>
      </c>
      <c r="L421" s="187">
        <f t="shared" si="58"/>
        <v>3.0325000000000002</v>
      </c>
      <c r="M421" s="187">
        <f>IF(B421="","",SUM($L$63:L421))</f>
        <v>31299.990000000013</v>
      </c>
      <c r="N421" s="190">
        <f t="shared" si="59"/>
        <v>124220.51999999999</v>
      </c>
      <c r="O421" s="191"/>
      <c r="P421" s="192">
        <f t="shared" si="60"/>
        <v>0</v>
      </c>
      <c r="Q421" s="193"/>
      <c r="S421" s="193"/>
      <c r="T421" s="193"/>
      <c r="U421" s="193"/>
      <c r="V421" s="67"/>
    </row>
    <row r="422" spans="2:22" x14ac:dyDescent="0.15">
      <c r="B422" s="194">
        <f t="shared" si="51"/>
        <v>360</v>
      </c>
      <c r="C422" s="185">
        <f t="shared" si="52"/>
        <v>52566</v>
      </c>
      <c r="D422" s="186">
        <f>IF(B422="","",IF(variable,IF(OR(B422=1,B422&lt;$I$16*periods_per_year),start_rate,MIN($I$17,IF(MOD(B422-1,$I$19)=0,MAX($I$18,D421+$I$20),D421))),start_rate))</f>
        <v>9.3750000000000042E-2</v>
      </c>
      <c r="E422" s="187">
        <f t="shared" si="53"/>
        <v>6.09</v>
      </c>
      <c r="F422" s="187">
        <f>IF(B422="","",IF(B422=nper,J421+E422,MIN(J421+E422,IF(D422=D421,F421,IF($E$13="Acc Bi-Weekly",ROUND((-PMT(((1+D422/CP)^(CP/12))-1,(nper-B422+1)*12/26,J421))/2,2),IF($E$13="Acc Weekly",ROUND((-PMT(((1+D422/CP)^(CP/12))-1,(nper-B422+1)*12/52,J421))/4,2),ROUND(-PMT(((1+D422/CP)^(CP/periods_per_year))-1,nper-B422+1,J421),2)))))))</f>
        <v>785.57000000010407</v>
      </c>
      <c r="G422" s="187">
        <f t="shared" si="54"/>
        <v>0</v>
      </c>
      <c r="H422" s="188"/>
      <c r="I422" s="187">
        <f t="shared" si="55"/>
        <v>779.48000000010404</v>
      </c>
      <c r="J422" s="187">
        <f t="shared" si="56"/>
        <v>0</v>
      </c>
      <c r="K422" s="189">
        <f t="shared" si="57"/>
        <v>30</v>
      </c>
      <c r="L422" s="187">
        <f t="shared" si="58"/>
        <v>1.5225</v>
      </c>
      <c r="M422" s="187">
        <f>IF(B422="","",SUM($L$63:L422))</f>
        <v>31301.512500000012</v>
      </c>
      <c r="N422" s="190">
        <f t="shared" si="59"/>
        <v>125000.00000000009</v>
      </c>
      <c r="O422" s="191"/>
      <c r="P422" s="192">
        <f t="shared" si="60"/>
        <v>285171.63343616982</v>
      </c>
      <c r="Q422" s="193"/>
      <c r="S422" s="193"/>
      <c r="T422" s="193"/>
      <c r="U422" s="193"/>
      <c r="V422" s="67"/>
    </row>
    <row r="423" spans="2:22" x14ac:dyDescent="0.15">
      <c r="B423" s="194" t="str">
        <f t="shared" si="51"/>
        <v/>
      </c>
      <c r="C423" s="185" t="str">
        <f t="shared" si="52"/>
        <v/>
      </c>
      <c r="D423" s="186" t="str">
        <f>IF(B423="","",IF(variable,IF(OR(B423=1,B423&lt;$I$16*periods_per_year),start_rate,MIN($I$17,IF(MOD(B423-1,$I$19)=0,MAX($I$18,D422+$I$20),D422))),start_rate))</f>
        <v/>
      </c>
      <c r="E423" s="187" t="str">
        <f t="shared" si="53"/>
        <v/>
      </c>
      <c r="F423" s="187" t="str">
        <f>IF(B423="","",IF(B423=nper,J422+E423,MIN(J422+E423,IF(D423=D422,F422,IF($E$13="Acc Bi-Weekly",ROUND((-PMT(((1+D423/CP)^(CP/12))-1,(nper-B423+1)*12/26,J422))/2,2),IF($E$13="Acc Weekly",ROUND((-PMT(((1+D423/CP)^(CP/12))-1,(nper-B423+1)*12/52,J422))/4,2),ROUND(-PMT(((1+D423/CP)^(CP/periods_per_year))-1,nper-B423+1,J422),2)))))))</f>
        <v/>
      </c>
      <c r="G423" s="187" t="str">
        <f t="shared" si="54"/>
        <v/>
      </c>
      <c r="H423" s="188"/>
      <c r="I423" s="187" t="str">
        <f t="shared" si="55"/>
        <v/>
      </c>
      <c r="J423" s="187" t="str">
        <f t="shared" si="56"/>
        <v/>
      </c>
      <c r="K423" s="189" t="str">
        <f t="shared" si="57"/>
        <v/>
      </c>
      <c r="L423" s="187" t="str">
        <f t="shared" si="58"/>
        <v/>
      </c>
      <c r="M423" s="187" t="str">
        <f>IF(B423="","",SUM($L$63:L423))</f>
        <v/>
      </c>
      <c r="N423" s="190" t="str">
        <f t="shared" si="59"/>
        <v/>
      </c>
      <c r="O423" s="191"/>
      <c r="P423" s="192" t="str">
        <f t="shared" si="60"/>
        <v/>
      </c>
      <c r="Q423" s="193"/>
      <c r="S423" s="193"/>
      <c r="T423" s="193"/>
      <c r="U423" s="193"/>
      <c r="V423" s="67"/>
    </row>
    <row r="424" spans="2:22" x14ac:dyDescent="0.15">
      <c r="B424" s="194" t="str">
        <f t="shared" si="51"/>
        <v/>
      </c>
      <c r="C424" s="185" t="str">
        <f t="shared" si="52"/>
        <v/>
      </c>
      <c r="D424" s="186" t="str">
        <f>IF(B424="","",IF(variable,IF(OR(B424=1,B424&lt;$I$16*periods_per_year),start_rate,MIN($I$17,IF(MOD(B424-1,$I$19)=0,MAX($I$18,D423+$I$20),D423))),start_rate))</f>
        <v/>
      </c>
      <c r="E424" s="187" t="str">
        <f t="shared" si="53"/>
        <v/>
      </c>
      <c r="F424" s="187" t="str">
        <f>IF(B424="","",IF(B424=nper,J423+E424,MIN(J423+E424,IF(D424=D423,F423,IF($E$13="Acc Bi-Weekly",ROUND((-PMT(((1+D424/CP)^(CP/12))-1,(nper-B424+1)*12/26,J423))/2,2),IF($E$13="Acc Weekly",ROUND((-PMT(((1+D424/CP)^(CP/12))-1,(nper-B424+1)*12/52,J423))/4,2),ROUND(-PMT(((1+D424/CP)^(CP/periods_per_year))-1,nper-B424+1,J423),2)))))))</f>
        <v/>
      </c>
      <c r="G424" s="187" t="str">
        <f t="shared" si="54"/>
        <v/>
      </c>
      <c r="H424" s="188"/>
      <c r="I424" s="187" t="str">
        <f t="shared" si="55"/>
        <v/>
      </c>
      <c r="J424" s="187" t="str">
        <f t="shared" si="56"/>
        <v/>
      </c>
      <c r="K424" s="189" t="str">
        <f t="shared" si="57"/>
        <v/>
      </c>
      <c r="L424" s="187" t="str">
        <f t="shared" si="58"/>
        <v/>
      </c>
      <c r="M424" s="187" t="str">
        <f>IF(B424="","",SUM($L$63:L424))</f>
        <v/>
      </c>
      <c r="N424" s="190" t="str">
        <f t="shared" si="59"/>
        <v/>
      </c>
      <c r="O424" s="191"/>
      <c r="P424" s="192" t="str">
        <f t="shared" si="60"/>
        <v/>
      </c>
      <c r="Q424" s="193"/>
      <c r="S424" s="193"/>
      <c r="T424" s="193"/>
      <c r="U424" s="193"/>
      <c r="V424" s="67"/>
    </row>
    <row r="425" spans="2:22" x14ac:dyDescent="0.15">
      <c r="B425" s="194" t="str">
        <f t="shared" si="51"/>
        <v/>
      </c>
      <c r="C425" s="185" t="str">
        <f t="shared" si="52"/>
        <v/>
      </c>
      <c r="D425" s="186" t="str">
        <f>IF(B425="","",IF(variable,IF(OR(B425=1,B425&lt;$I$16*periods_per_year),start_rate,MIN($I$17,IF(MOD(B425-1,$I$19)=0,MAX($I$18,D424+$I$20),D424))),start_rate))</f>
        <v/>
      </c>
      <c r="E425" s="187" t="str">
        <f t="shared" si="53"/>
        <v/>
      </c>
      <c r="F425" s="187" t="str">
        <f>IF(B425="","",IF(B425=nper,J424+E425,MIN(J424+E425,IF(D425=D424,F424,IF($E$13="Acc Bi-Weekly",ROUND((-PMT(((1+D425/CP)^(CP/12))-1,(nper-B425+1)*12/26,J424))/2,2),IF($E$13="Acc Weekly",ROUND((-PMT(((1+D425/CP)^(CP/12))-1,(nper-B425+1)*12/52,J424))/4,2),ROUND(-PMT(((1+D425/CP)^(CP/periods_per_year))-1,nper-B425+1,J424),2)))))))</f>
        <v/>
      </c>
      <c r="G425" s="187" t="str">
        <f t="shared" si="54"/>
        <v/>
      </c>
      <c r="H425" s="188"/>
      <c r="I425" s="187" t="str">
        <f t="shared" si="55"/>
        <v/>
      </c>
      <c r="J425" s="187" t="str">
        <f t="shared" si="56"/>
        <v/>
      </c>
      <c r="K425" s="189" t="str">
        <f t="shared" si="57"/>
        <v/>
      </c>
      <c r="L425" s="187" t="str">
        <f t="shared" si="58"/>
        <v/>
      </c>
      <c r="M425" s="187" t="str">
        <f>IF(B425="","",SUM($L$63:L425))</f>
        <v/>
      </c>
      <c r="N425" s="190" t="str">
        <f t="shared" si="59"/>
        <v/>
      </c>
      <c r="O425" s="191"/>
      <c r="P425" s="192" t="str">
        <f t="shared" si="60"/>
        <v/>
      </c>
      <c r="Q425" s="193"/>
      <c r="S425" s="193"/>
      <c r="T425" s="193"/>
      <c r="U425" s="193"/>
      <c r="V425" s="67"/>
    </row>
    <row r="426" spans="2:22" x14ac:dyDescent="0.15">
      <c r="B426" s="194" t="str">
        <f t="shared" si="51"/>
        <v/>
      </c>
      <c r="C426" s="185" t="str">
        <f t="shared" si="52"/>
        <v/>
      </c>
      <c r="D426" s="186" t="str">
        <f>IF(B426="","",IF(variable,IF(OR(B426=1,B426&lt;$I$16*periods_per_year),start_rate,MIN($I$17,IF(MOD(B426-1,$I$19)=0,MAX($I$18,D425+$I$20),D425))),start_rate))</f>
        <v/>
      </c>
      <c r="E426" s="187" t="str">
        <f t="shared" si="53"/>
        <v/>
      </c>
      <c r="F426" s="187" t="str">
        <f>IF(B426="","",IF(B426=nper,J425+E426,MIN(J425+E426,IF(D426=D425,F425,IF($E$13="Acc Bi-Weekly",ROUND((-PMT(((1+D426/CP)^(CP/12))-1,(nper-B426+1)*12/26,J425))/2,2),IF($E$13="Acc Weekly",ROUND((-PMT(((1+D426/CP)^(CP/12))-1,(nper-B426+1)*12/52,J425))/4,2),ROUND(-PMT(((1+D426/CP)^(CP/periods_per_year))-1,nper-B426+1,J425),2)))))))</f>
        <v/>
      </c>
      <c r="G426" s="187" t="str">
        <f t="shared" si="54"/>
        <v/>
      </c>
      <c r="H426" s="188"/>
      <c r="I426" s="187" t="str">
        <f t="shared" si="55"/>
        <v/>
      </c>
      <c r="J426" s="187" t="str">
        <f t="shared" si="56"/>
        <v/>
      </c>
      <c r="K426" s="189" t="str">
        <f t="shared" si="57"/>
        <v/>
      </c>
      <c r="L426" s="187" t="str">
        <f t="shared" si="58"/>
        <v/>
      </c>
      <c r="M426" s="187" t="str">
        <f>IF(B426="","",SUM($L$63:L426))</f>
        <v/>
      </c>
      <c r="N426" s="190" t="str">
        <f t="shared" si="59"/>
        <v/>
      </c>
      <c r="O426" s="191"/>
      <c r="P426" s="192" t="str">
        <f t="shared" si="60"/>
        <v/>
      </c>
      <c r="Q426" s="193"/>
      <c r="S426" s="193"/>
      <c r="T426" s="193"/>
      <c r="U426" s="193"/>
      <c r="V426" s="67"/>
    </row>
    <row r="427" spans="2:22" x14ac:dyDescent="0.15">
      <c r="B427" s="194" t="str">
        <f t="shared" si="51"/>
        <v/>
      </c>
      <c r="C427" s="185" t="str">
        <f t="shared" si="52"/>
        <v/>
      </c>
      <c r="D427" s="186" t="str">
        <f>IF(B427="","",IF(variable,IF(OR(B427=1,B427&lt;$I$16*periods_per_year),start_rate,MIN($I$17,IF(MOD(B427-1,$I$19)=0,MAX($I$18,D426+$I$20),D426))),start_rate))</f>
        <v/>
      </c>
      <c r="E427" s="187" t="str">
        <f t="shared" si="53"/>
        <v/>
      </c>
      <c r="F427" s="187" t="str">
        <f>IF(B427="","",IF(B427=nper,J426+E427,MIN(J426+E427,IF(D427=D426,F426,IF($E$13="Acc Bi-Weekly",ROUND((-PMT(((1+D427/CP)^(CP/12))-1,(nper-B427+1)*12/26,J426))/2,2),IF($E$13="Acc Weekly",ROUND((-PMT(((1+D427/CP)^(CP/12))-1,(nper-B427+1)*12/52,J426))/4,2),ROUND(-PMT(((1+D427/CP)^(CP/periods_per_year))-1,nper-B427+1,J426),2)))))))</f>
        <v/>
      </c>
      <c r="G427" s="187" t="str">
        <f t="shared" si="54"/>
        <v/>
      </c>
      <c r="H427" s="188"/>
      <c r="I427" s="187" t="str">
        <f t="shared" si="55"/>
        <v/>
      </c>
      <c r="J427" s="187" t="str">
        <f t="shared" si="56"/>
        <v/>
      </c>
      <c r="K427" s="189" t="str">
        <f t="shared" si="57"/>
        <v/>
      </c>
      <c r="L427" s="187" t="str">
        <f t="shared" si="58"/>
        <v/>
      </c>
      <c r="M427" s="187" t="str">
        <f>IF(B427="","",SUM($L$63:L427))</f>
        <v/>
      </c>
      <c r="N427" s="190" t="str">
        <f t="shared" si="59"/>
        <v/>
      </c>
      <c r="O427" s="191"/>
      <c r="P427" s="192" t="str">
        <f t="shared" si="60"/>
        <v/>
      </c>
      <c r="Q427" s="193"/>
      <c r="S427" s="193"/>
      <c r="T427" s="193"/>
      <c r="U427" s="193"/>
      <c r="V427" s="67"/>
    </row>
    <row r="428" spans="2:22" x14ac:dyDescent="0.15">
      <c r="B428" s="194" t="str">
        <f t="shared" si="51"/>
        <v/>
      </c>
      <c r="C428" s="185" t="str">
        <f t="shared" si="52"/>
        <v/>
      </c>
      <c r="D428" s="186" t="str">
        <f>IF(B428="","",IF(variable,IF(OR(B428=1,B428&lt;$I$16*periods_per_year),start_rate,MIN($I$17,IF(MOD(B428-1,$I$19)=0,MAX($I$18,D427+$I$20),D427))),start_rate))</f>
        <v/>
      </c>
      <c r="E428" s="187" t="str">
        <f t="shared" si="53"/>
        <v/>
      </c>
      <c r="F428" s="187" t="str">
        <f>IF(B428="","",IF(B428=nper,J427+E428,MIN(J427+E428,IF(D428=D427,F427,IF($E$13="Acc Bi-Weekly",ROUND((-PMT(((1+D428/CP)^(CP/12))-1,(nper-B428+1)*12/26,J427))/2,2),IF($E$13="Acc Weekly",ROUND((-PMT(((1+D428/CP)^(CP/12))-1,(nper-B428+1)*12/52,J427))/4,2),ROUND(-PMT(((1+D428/CP)^(CP/periods_per_year))-1,nper-B428+1,J427),2)))))))</f>
        <v/>
      </c>
      <c r="G428" s="187" t="str">
        <f t="shared" si="54"/>
        <v/>
      </c>
      <c r="H428" s="188"/>
      <c r="I428" s="187" t="str">
        <f t="shared" si="55"/>
        <v/>
      </c>
      <c r="J428" s="187" t="str">
        <f t="shared" si="56"/>
        <v/>
      </c>
      <c r="K428" s="189" t="str">
        <f t="shared" si="57"/>
        <v/>
      </c>
      <c r="L428" s="187" t="str">
        <f t="shared" si="58"/>
        <v/>
      </c>
      <c r="M428" s="187" t="str">
        <f>IF(B428="","",SUM($L$63:L428))</f>
        <v/>
      </c>
      <c r="N428" s="190" t="str">
        <f t="shared" si="59"/>
        <v/>
      </c>
      <c r="O428" s="191"/>
      <c r="P428" s="192" t="str">
        <f t="shared" si="60"/>
        <v/>
      </c>
      <c r="Q428" s="193"/>
      <c r="S428" s="193"/>
      <c r="T428" s="193"/>
      <c r="U428" s="193"/>
      <c r="V428" s="67"/>
    </row>
    <row r="429" spans="2:22" x14ac:dyDescent="0.15">
      <c r="B429" s="194" t="str">
        <f t="shared" si="51"/>
        <v/>
      </c>
      <c r="C429" s="185" t="str">
        <f t="shared" si="52"/>
        <v/>
      </c>
      <c r="D429" s="186" t="str">
        <f>IF(B429="","",IF(variable,IF(OR(B429=1,B429&lt;$I$16*periods_per_year),start_rate,MIN($I$17,IF(MOD(B429-1,$I$19)=0,MAX($I$18,D428+$I$20),D428))),start_rate))</f>
        <v/>
      </c>
      <c r="E429" s="187" t="str">
        <f t="shared" si="53"/>
        <v/>
      </c>
      <c r="F429" s="187" t="str">
        <f>IF(B429="","",IF(B429=nper,J428+E429,MIN(J428+E429,IF(D429=D428,F428,IF($E$13="Acc Bi-Weekly",ROUND((-PMT(((1+D429/CP)^(CP/12))-1,(nper-B429+1)*12/26,J428))/2,2),IF($E$13="Acc Weekly",ROUND((-PMT(((1+D429/CP)^(CP/12))-1,(nper-B429+1)*12/52,J428))/4,2),ROUND(-PMT(((1+D429/CP)^(CP/periods_per_year))-1,nper-B429+1,J428),2)))))))</f>
        <v/>
      </c>
      <c r="G429" s="187" t="str">
        <f t="shared" si="54"/>
        <v/>
      </c>
      <c r="H429" s="188"/>
      <c r="I429" s="187" t="str">
        <f t="shared" si="55"/>
        <v/>
      </c>
      <c r="J429" s="187" t="str">
        <f t="shared" si="56"/>
        <v/>
      </c>
      <c r="K429" s="189" t="str">
        <f t="shared" si="57"/>
        <v/>
      </c>
      <c r="L429" s="187" t="str">
        <f t="shared" si="58"/>
        <v/>
      </c>
      <c r="M429" s="187" t="str">
        <f>IF(B429="","",SUM($L$63:L429))</f>
        <v/>
      </c>
      <c r="N429" s="190" t="str">
        <f t="shared" si="59"/>
        <v/>
      </c>
      <c r="O429" s="191"/>
      <c r="P429" s="192" t="str">
        <f t="shared" si="60"/>
        <v/>
      </c>
      <c r="Q429" s="193"/>
      <c r="S429" s="193"/>
      <c r="T429" s="193"/>
      <c r="U429" s="193"/>
      <c r="V429" s="67"/>
    </row>
    <row r="430" spans="2:22" x14ac:dyDescent="0.15">
      <c r="B430" s="194" t="str">
        <f t="shared" si="51"/>
        <v/>
      </c>
      <c r="C430" s="185" t="str">
        <f t="shared" si="52"/>
        <v/>
      </c>
      <c r="D430" s="186" t="str">
        <f>IF(B430="","",IF(variable,IF(OR(B430=1,B430&lt;$I$16*periods_per_year),start_rate,MIN($I$17,IF(MOD(B430-1,$I$19)=0,MAX($I$18,D429+$I$20),D429))),start_rate))</f>
        <v/>
      </c>
      <c r="E430" s="187" t="str">
        <f t="shared" si="53"/>
        <v/>
      </c>
      <c r="F430" s="187" t="str">
        <f>IF(B430="","",IF(B430=nper,J429+E430,MIN(J429+E430,IF(D430=D429,F429,IF($E$13="Acc Bi-Weekly",ROUND((-PMT(((1+D430/CP)^(CP/12))-1,(nper-B430+1)*12/26,J429))/2,2),IF($E$13="Acc Weekly",ROUND((-PMT(((1+D430/CP)^(CP/12))-1,(nper-B430+1)*12/52,J429))/4,2),ROUND(-PMT(((1+D430/CP)^(CP/periods_per_year))-1,nper-B430+1,J429),2)))))))</f>
        <v/>
      </c>
      <c r="G430" s="187" t="str">
        <f t="shared" si="54"/>
        <v/>
      </c>
      <c r="H430" s="188"/>
      <c r="I430" s="187" t="str">
        <f t="shared" si="55"/>
        <v/>
      </c>
      <c r="J430" s="187" t="str">
        <f t="shared" si="56"/>
        <v/>
      </c>
      <c r="K430" s="189" t="str">
        <f t="shared" si="57"/>
        <v/>
      </c>
      <c r="L430" s="187" t="str">
        <f t="shared" si="58"/>
        <v/>
      </c>
      <c r="M430" s="187" t="str">
        <f>IF(B430="","",SUM($L$63:L430))</f>
        <v/>
      </c>
      <c r="N430" s="190" t="str">
        <f t="shared" si="59"/>
        <v/>
      </c>
      <c r="O430" s="191"/>
      <c r="P430" s="192" t="str">
        <f t="shared" si="60"/>
        <v/>
      </c>
      <c r="Q430" s="193"/>
      <c r="S430" s="193"/>
      <c r="T430" s="193"/>
      <c r="U430" s="193"/>
      <c r="V430" s="67"/>
    </row>
    <row r="431" spans="2:22" x14ac:dyDescent="0.15">
      <c r="B431" s="194" t="str">
        <f t="shared" si="51"/>
        <v/>
      </c>
      <c r="C431" s="185" t="str">
        <f t="shared" si="52"/>
        <v/>
      </c>
      <c r="D431" s="186" t="str">
        <f>IF(B431="","",IF(variable,IF(OR(B431=1,B431&lt;$I$16*periods_per_year),start_rate,MIN($I$17,IF(MOD(B431-1,$I$19)=0,MAX($I$18,D430+$I$20),D430))),start_rate))</f>
        <v/>
      </c>
      <c r="E431" s="187" t="str">
        <f t="shared" si="53"/>
        <v/>
      </c>
      <c r="F431" s="187" t="str">
        <f>IF(B431="","",IF(B431=nper,J430+E431,MIN(J430+E431,IF(D431=D430,F430,IF($E$13="Acc Bi-Weekly",ROUND((-PMT(((1+D431/CP)^(CP/12))-1,(nper-B431+1)*12/26,J430))/2,2),IF($E$13="Acc Weekly",ROUND((-PMT(((1+D431/CP)^(CP/12))-1,(nper-B431+1)*12/52,J430))/4,2),ROUND(-PMT(((1+D431/CP)^(CP/periods_per_year))-1,nper-B431+1,J430),2)))))))</f>
        <v/>
      </c>
      <c r="G431" s="187" t="str">
        <f t="shared" si="54"/>
        <v/>
      </c>
      <c r="H431" s="188"/>
      <c r="I431" s="187" t="str">
        <f t="shared" si="55"/>
        <v/>
      </c>
      <c r="J431" s="187" t="str">
        <f t="shared" si="56"/>
        <v/>
      </c>
      <c r="K431" s="189" t="str">
        <f t="shared" si="57"/>
        <v/>
      </c>
      <c r="L431" s="187" t="str">
        <f t="shared" si="58"/>
        <v/>
      </c>
      <c r="M431" s="187" t="str">
        <f>IF(B431="","",SUM($L$63:L431))</f>
        <v/>
      </c>
      <c r="N431" s="190" t="str">
        <f t="shared" si="59"/>
        <v/>
      </c>
      <c r="O431" s="191"/>
      <c r="P431" s="192" t="str">
        <f t="shared" si="60"/>
        <v/>
      </c>
      <c r="Q431" s="193"/>
      <c r="S431" s="193"/>
      <c r="T431" s="193"/>
      <c r="U431" s="193"/>
      <c r="V431" s="67"/>
    </row>
    <row r="432" spans="2:22" x14ac:dyDescent="0.15">
      <c r="B432" s="194" t="str">
        <f t="shared" si="51"/>
        <v/>
      </c>
      <c r="C432" s="185" t="str">
        <f t="shared" si="52"/>
        <v/>
      </c>
      <c r="D432" s="186" t="str">
        <f>IF(B432="","",IF(variable,IF(OR(B432=1,B432&lt;$I$16*periods_per_year),start_rate,MIN($I$17,IF(MOD(B432-1,$I$19)=0,MAX($I$18,D431+$I$20),D431))),start_rate))</f>
        <v/>
      </c>
      <c r="E432" s="187" t="str">
        <f t="shared" si="53"/>
        <v/>
      </c>
      <c r="F432" s="187" t="str">
        <f>IF(B432="","",IF(B432=nper,J431+E432,MIN(J431+E432,IF(D432=D431,F431,IF($E$13="Acc Bi-Weekly",ROUND((-PMT(((1+D432/CP)^(CP/12))-1,(nper-B432+1)*12/26,J431))/2,2),IF($E$13="Acc Weekly",ROUND((-PMT(((1+D432/CP)^(CP/12))-1,(nper-B432+1)*12/52,J431))/4,2),ROUND(-PMT(((1+D432/CP)^(CP/periods_per_year))-1,nper-B432+1,J431),2)))))))</f>
        <v/>
      </c>
      <c r="G432" s="187" t="str">
        <f t="shared" si="54"/>
        <v/>
      </c>
      <c r="H432" s="188"/>
      <c r="I432" s="187" t="str">
        <f t="shared" si="55"/>
        <v/>
      </c>
      <c r="J432" s="187" t="str">
        <f t="shared" si="56"/>
        <v/>
      </c>
      <c r="K432" s="189" t="str">
        <f t="shared" si="57"/>
        <v/>
      </c>
      <c r="L432" s="187" t="str">
        <f t="shared" si="58"/>
        <v/>
      </c>
      <c r="M432" s="187" t="str">
        <f>IF(B432="","",SUM($L$63:L432))</f>
        <v/>
      </c>
      <c r="N432" s="190" t="str">
        <f t="shared" si="59"/>
        <v/>
      </c>
      <c r="O432" s="191"/>
      <c r="P432" s="192" t="str">
        <f t="shared" si="60"/>
        <v/>
      </c>
      <c r="Q432" s="193"/>
      <c r="S432" s="193"/>
      <c r="T432" s="193"/>
      <c r="U432" s="193"/>
      <c r="V432" s="67"/>
    </row>
    <row r="433" spans="2:22" x14ac:dyDescent="0.15">
      <c r="B433" s="194" t="str">
        <f t="shared" si="51"/>
        <v/>
      </c>
      <c r="C433" s="185" t="str">
        <f t="shared" si="52"/>
        <v/>
      </c>
      <c r="D433" s="186" t="str">
        <f>IF(B433="","",IF(variable,IF(OR(B433=1,B433&lt;$I$16*periods_per_year),start_rate,MIN($I$17,IF(MOD(B433-1,$I$19)=0,MAX($I$18,D432+$I$20),D432))),start_rate))</f>
        <v/>
      </c>
      <c r="E433" s="187" t="str">
        <f t="shared" si="53"/>
        <v/>
      </c>
      <c r="F433" s="187" t="str">
        <f>IF(B433="","",IF(B433=nper,J432+E433,MIN(J432+E433,IF(D433=D432,F432,IF($E$13="Acc Bi-Weekly",ROUND((-PMT(((1+D433/CP)^(CP/12))-1,(nper-B433+1)*12/26,J432))/2,2),IF($E$13="Acc Weekly",ROUND((-PMT(((1+D433/CP)^(CP/12))-1,(nper-B433+1)*12/52,J432))/4,2),ROUND(-PMT(((1+D433/CP)^(CP/periods_per_year))-1,nper-B433+1,J432),2)))))))</f>
        <v/>
      </c>
      <c r="G433" s="187" t="str">
        <f t="shared" si="54"/>
        <v/>
      </c>
      <c r="H433" s="188"/>
      <c r="I433" s="187" t="str">
        <f t="shared" si="55"/>
        <v/>
      </c>
      <c r="J433" s="187" t="str">
        <f t="shared" si="56"/>
        <v/>
      </c>
      <c r="K433" s="189" t="str">
        <f t="shared" si="57"/>
        <v/>
      </c>
      <c r="L433" s="187" t="str">
        <f t="shared" si="58"/>
        <v/>
      </c>
      <c r="M433" s="187" t="str">
        <f>IF(B433="","",SUM($L$63:L433))</f>
        <v/>
      </c>
      <c r="N433" s="190" t="str">
        <f t="shared" si="59"/>
        <v/>
      </c>
      <c r="O433" s="191"/>
      <c r="P433" s="192" t="str">
        <f t="shared" si="60"/>
        <v/>
      </c>
      <c r="Q433" s="193"/>
      <c r="S433" s="193"/>
      <c r="T433" s="193"/>
      <c r="U433" s="193"/>
      <c r="V433" s="67"/>
    </row>
    <row r="434" spans="2:22" x14ac:dyDescent="0.15">
      <c r="B434" s="194" t="str">
        <f t="shared" si="51"/>
        <v/>
      </c>
      <c r="C434" s="185" t="str">
        <f t="shared" si="52"/>
        <v/>
      </c>
      <c r="D434" s="186" t="str">
        <f>IF(B434="","",IF(variable,IF(OR(B434=1,B434&lt;$I$16*periods_per_year),start_rate,MIN($I$17,IF(MOD(B434-1,$I$19)=0,MAX($I$18,D433+$I$20),D433))),start_rate))</f>
        <v/>
      </c>
      <c r="E434" s="187" t="str">
        <f t="shared" si="53"/>
        <v/>
      </c>
      <c r="F434" s="187" t="str">
        <f>IF(B434="","",IF(B434=nper,J433+E434,MIN(J433+E434,IF(D434=D433,F433,IF($E$13="Acc Bi-Weekly",ROUND((-PMT(((1+D434/CP)^(CP/12))-1,(nper-B434+1)*12/26,J433))/2,2),IF($E$13="Acc Weekly",ROUND((-PMT(((1+D434/CP)^(CP/12))-1,(nper-B434+1)*12/52,J433))/4,2),ROUND(-PMT(((1+D434/CP)^(CP/periods_per_year))-1,nper-B434+1,J433),2)))))))</f>
        <v/>
      </c>
      <c r="G434" s="187" t="str">
        <f t="shared" si="54"/>
        <v/>
      </c>
      <c r="H434" s="188"/>
      <c r="I434" s="187" t="str">
        <f t="shared" si="55"/>
        <v/>
      </c>
      <c r="J434" s="187" t="str">
        <f t="shared" si="56"/>
        <v/>
      </c>
      <c r="K434" s="189" t="str">
        <f t="shared" si="57"/>
        <v/>
      </c>
      <c r="L434" s="187" t="str">
        <f t="shared" si="58"/>
        <v/>
      </c>
      <c r="M434" s="187" t="str">
        <f>IF(B434="","",SUM($L$63:L434))</f>
        <v/>
      </c>
      <c r="N434" s="190" t="str">
        <f t="shared" si="59"/>
        <v/>
      </c>
      <c r="O434" s="191"/>
      <c r="P434" s="192" t="str">
        <f t="shared" si="60"/>
        <v/>
      </c>
      <c r="Q434" s="193"/>
      <c r="S434" s="193"/>
      <c r="T434" s="193"/>
      <c r="U434" s="193"/>
      <c r="V434" s="67"/>
    </row>
    <row r="435" spans="2:22" x14ac:dyDescent="0.15">
      <c r="B435" s="194" t="str">
        <f t="shared" si="51"/>
        <v/>
      </c>
      <c r="C435" s="185" t="str">
        <f t="shared" si="52"/>
        <v/>
      </c>
      <c r="D435" s="186" t="str">
        <f>IF(B435="","",IF(variable,IF(OR(B435=1,B435&lt;$I$16*periods_per_year),start_rate,MIN($I$17,IF(MOD(B435-1,$I$19)=0,MAX($I$18,D434+$I$20),D434))),start_rate))</f>
        <v/>
      </c>
      <c r="E435" s="187" t="str">
        <f t="shared" si="53"/>
        <v/>
      </c>
      <c r="F435" s="187" t="str">
        <f>IF(B435="","",IF(B435=nper,J434+E435,MIN(J434+E435,IF(D435=D434,F434,IF($E$13="Acc Bi-Weekly",ROUND((-PMT(((1+D435/CP)^(CP/12))-1,(nper-B435+1)*12/26,J434))/2,2),IF($E$13="Acc Weekly",ROUND((-PMT(((1+D435/CP)^(CP/12))-1,(nper-B435+1)*12/52,J434))/4,2),ROUND(-PMT(((1+D435/CP)^(CP/periods_per_year))-1,nper-B435+1,J434),2)))))))</f>
        <v/>
      </c>
      <c r="G435" s="187" t="str">
        <f t="shared" si="54"/>
        <v/>
      </c>
      <c r="H435" s="188"/>
      <c r="I435" s="187" t="str">
        <f t="shared" si="55"/>
        <v/>
      </c>
      <c r="J435" s="187" t="str">
        <f t="shared" si="56"/>
        <v/>
      </c>
      <c r="K435" s="189" t="str">
        <f t="shared" si="57"/>
        <v/>
      </c>
      <c r="L435" s="187" t="str">
        <f t="shared" si="58"/>
        <v/>
      </c>
      <c r="M435" s="187" t="str">
        <f>IF(B435="","",SUM($L$63:L435))</f>
        <v/>
      </c>
      <c r="N435" s="190" t="str">
        <f t="shared" si="59"/>
        <v/>
      </c>
      <c r="O435" s="191"/>
      <c r="P435" s="192" t="str">
        <f t="shared" si="60"/>
        <v/>
      </c>
      <c r="Q435" s="193"/>
      <c r="S435" s="193"/>
      <c r="T435" s="193"/>
      <c r="U435" s="193"/>
      <c r="V435" s="67"/>
    </row>
    <row r="436" spans="2:22" x14ac:dyDescent="0.15">
      <c r="B436" s="194" t="str">
        <f t="shared" si="51"/>
        <v/>
      </c>
      <c r="C436" s="185" t="str">
        <f t="shared" si="52"/>
        <v/>
      </c>
      <c r="D436" s="186" t="str">
        <f>IF(B436="","",IF(variable,IF(OR(B436=1,B436&lt;$I$16*periods_per_year),start_rate,MIN($I$17,IF(MOD(B436-1,$I$19)=0,MAX($I$18,D435+$I$20),D435))),start_rate))</f>
        <v/>
      </c>
      <c r="E436" s="187" t="str">
        <f t="shared" si="53"/>
        <v/>
      </c>
      <c r="F436" s="187" t="str">
        <f>IF(B436="","",IF(B436=nper,J435+E436,MIN(J435+E436,IF(D436=D435,F435,IF($E$13="Acc Bi-Weekly",ROUND((-PMT(((1+D436/CP)^(CP/12))-1,(nper-B436+1)*12/26,J435))/2,2),IF($E$13="Acc Weekly",ROUND((-PMT(((1+D436/CP)^(CP/12))-1,(nper-B436+1)*12/52,J435))/4,2),ROUND(-PMT(((1+D436/CP)^(CP/periods_per_year))-1,nper-B436+1,J435),2)))))))</f>
        <v/>
      </c>
      <c r="G436" s="187" t="str">
        <f t="shared" si="54"/>
        <v/>
      </c>
      <c r="H436" s="188"/>
      <c r="I436" s="187" t="str">
        <f t="shared" si="55"/>
        <v/>
      </c>
      <c r="J436" s="187" t="str">
        <f t="shared" si="56"/>
        <v/>
      </c>
      <c r="K436" s="189" t="str">
        <f t="shared" si="57"/>
        <v/>
      </c>
      <c r="L436" s="187" t="str">
        <f t="shared" si="58"/>
        <v/>
      </c>
      <c r="M436" s="187" t="str">
        <f>IF(B436="","",SUM($L$63:L436))</f>
        <v/>
      </c>
      <c r="N436" s="190" t="str">
        <f t="shared" si="59"/>
        <v/>
      </c>
      <c r="O436" s="191"/>
      <c r="P436" s="192" t="str">
        <f t="shared" si="60"/>
        <v/>
      </c>
      <c r="Q436" s="193"/>
      <c r="S436" s="193"/>
      <c r="T436" s="193"/>
      <c r="U436" s="193"/>
      <c r="V436" s="67"/>
    </row>
    <row r="437" spans="2:22" x14ac:dyDescent="0.15">
      <c r="B437" s="194" t="str">
        <f t="shared" si="51"/>
        <v/>
      </c>
      <c r="C437" s="185" t="str">
        <f t="shared" si="52"/>
        <v/>
      </c>
      <c r="D437" s="186" t="str">
        <f>IF(B437="","",IF(variable,IF(OR(B437=1,B437&lt;$I$16*periods_per_year),start_rate,MIN($I$17,IF(MOD(B437-1,$I$19)=0,MAX($I$18,D436+$I$20),D436))),start_rate))</f>
        <v/>
      </c>
      <c r="E437" s="187" t="str">
        <f t="shared" si="53"/>
        <v/>
      </c>
      <c r="F437" s="187" t="str">
        <f>IF(B437="","",IF(B437=nper,J436+E437,MIN(J436+E437,IF(D437=D436,F436,IF($E$13="Acc Bi-Weekly",ROUND((-PMT(((1+D437/CP)^(CP/12))-1,(nper-B437+1)*12/26,J436))/2,2),IF($E$13="Acc Weekly",ROUND((-PMT(((1+D437/CP)^(CP/12))-1,(nper-B437+1)*12/52,J436))/4,2),ROUND(-PMT(((1+D437/CP)^(CP/periods_per_year))-1,nper-B437+1,J436),2)))))))</f>
        <v/>
      </c>
      <c r="G437" s="187" t="str">
        <f t="shared" si="54"/>
        <v/>
      </c>
      <c r="H437" s="188"/>
      <c r="I437" s="187" t="str">
        <f t="shared" si="55"/>
        <v/>
      </c>
      <c r="J437" s="187" t="str">
        <f t="shared" si="56"/>
        <v/>
      </c>
      <c r="K437" s="189" t="str">
        <f t="shared" si="57"/>
        <v/>
      </c>
      <c r="L437" s="187" t="str">
        <f t="shared" si="58"/>
        <v/>
      </c>
      <c r="M437" s="187" t="str">
        <f>IF(B437="","",SUM($L$63:L437))</f>
        <v/>
      </c>
      <c r="N437" s="190" t="str">
        <f t="shared" si="59"/>
        <v/>
      </c>
      <c r="O437" s="191"/>
      <c r="P437" s="192" t="str">
        <f t="shared" si="60"/>
        <v/>
      </c>
      <c r="Q437" s="193"/>
      <c r="S437" s="193"/>
      <c r="T437" s="193"/>
      <c r="U437" s="193"/>
      <c r="V437" s="67"/>
    </row>
    <row r="438" spans="2:22" x14ac:dyDescent="0.15">
      <c r="B438" s="194" t="str">
        <f t="shared" si="51"/>
        <v/>
      </c>
      <c r="C438" s="185" t="str">
        <f t="shared" si="52"/>
        <v/>
      </c>
      <c r="D438" s="186" t="str">
        <f>IF(B438="","",IF(variable,IF(OR(B438=1,B438&lt;$I$16*periods_per_year),start_rate,MIN($I$17,IF(MOD(B438-1,$I$19)=0,MAX($I$18,D437+$I$20),D437))),start_rate))</f>
        <v/>
      </c>
      <c r="E438" s="187" t="str">
        <f t="shared" si="53"/>
        <v/>
      </c>
      <c r="F438" s="187" t="str">
        <f>IF(B438="","",IF(B438=nper,J437+E438,MIN(J437+E438,IF(D438=D437,F437,IF($E$13="Acc Bi-Weekly",ROUND((-PMT(((1+D438/CP)^(CP/12))-1,(nper-B438+1)*12/26,J437))/2,2),IF($E$13="Acc Weekly",ROUND((-PMT(((1+D438/CP)^(CP/12))-1,(nper-B438+1)*12/52,J437))/4,2),ROUND(-PMT(((1+D438/CP)^(CP/periods_per_year))-1,nper-B438+1,J437),2)))))))</f>
        <v/>
      </c>
      <c r="G438" s="187" t="str">
        <f t="shared" si="54"/>
        <v/>
      </c>
      <c r="H438" s="188"/>
      <c r="I438" s="187" t="str">
        <f t="shared" si="55"/>
        <v/>
      </c>
      <c r="J438" s="187" t="str">
        <f t="shared" si="56"/>
        <v/>
      </c>
      <c r="K438" s="189" t="str">
        <f t="shared" si="57"/>
        <v/>
      </c>
      <c r="L438" s="187" t="str">
        <f t="shared" si="58"/>
        <v/>
      </c>
      <c r="M438" s="187" t="str">
        <f>IF(B438="","",SUM($L$63:L438))</f>
        <v/>
      </c>
      <c r="N438" s="190" t="str">
        <f t="shared" si="59"/>
        <v/>
      </c>
      <c r="O438" s="191"/>
      <c r="P438" s="192" t="str">
        <f t="shared" si="60"/>
        <v/>
      </c>
      <c r="Q438" s="193"/>
      <c r="S438" s="193"/>
      <c r="T438" s="193"/>
      <c r="U438" s="193"/>
      <c r="V438" s="67"/>
    </row>
    <row r="439" spans="2:22" x14ac:dyDescent="0.15">
      <c r="B439" s="194" t="str">
        <f t="shared" si="51"/>
        <v/>
      </c>
      <c r="C439" s="185" t="str">
        <f t="shared" si="52"/>
        <v/>
      </c>
      <c r="D439" s="186" t="str">
        <f>IF(B439="","",IF(variable,IF(OR(B439=1,B439&lt;$I$16*periods_per_year),start_rate,MIN($I$17,IF(MOD(B439-1,$I$19)=0,MAX($I$18,D438+$I$20),D438))),start_rate))</f>
        <v/>
      </c>
      <c r="E439" s="187" t="str">
        <f t="shared" si="53"/>
        <v/>
      </c>
      <c r="F439" s="187" t="str">
        <f>IF(B439="","",IF(B439=nper,J438+E439,MIN(J438+E439,IF(D439=D438,F438,IF($E$13="Acc Bi-Weekly",ROUND((-PMT(((1+D439/CP)^(CP/12))-1,(nper-B439+1)*12/26,J438))/2,2),IF($E$13="Acc Weekly",ROUND((-PMT(((1+D439/CP)^(CP/12))-1,(nper-B439+1)*12/52,J438))/4,2),ROUND(-PMT(((1+D439/CP)^(CP/periods_per_year))-1,nper-B439+1,J438),2)))))))</f>
        <v/>
      </c>
      <c r="G439" s="187" t="str">
        <f t="shared" si="54"/>
        <v/>
      </c>
      <c r="H439" s="188"/>
      <c r="I439" s="187" t="str">
        <f t="shared" si="55"/>
        <v/>
      </c>
      <c r="J439" s="187" t="str">
        <f t="shared" si="56"/>
        <v/>
      </c>
      <c r="K439" s="189" t="str">
        <f t="shared" si="57"/>
        <v/>
      </c>
      <c r="L439" s="187" t="str">
        <f t="shared" si="58"/>
        <v/>
      </c>
      <c r="M439" s="187" t="str">
        <f>IF(B439="","",SUM($L$63:L439))</f>
        <v/>
      </c>
      <c r="N439" s="190" t="str">
        <f t="shared" si="59"/>
        <v/>
      </c>
      <c r="O439" s="191"/>
      <c r="P439" s="192" t="str">
        <f t="shared" si="60"/>
        <v/>
      </c>
      <c r="Q439" s="193"/>
      <c r="S439" s="193"/>
      <c r="T439" s="193"/>
      <c r="U439" s="193"/>
      <c r="V439" s="67"/>
    </row>
    <row r="440" spans="2:22" x14ac:dyDescent="0.15">
      <c r="B440" s="194" t="str">
        <f t="shared" si="51"/>
        <v/>
      </c>
      <c r="C440" s="185" t="str">
        <f t="shared" si="52"/>
        <v/>
      </c>
      <c r="D440" s="186" t="str">
        <f>IF(B440="","",IF(variable,IF(OR(B440=1,B440&lt;$I$16*periods_per_year),start_rate,MIN($I$17,IF(MOD(B440-1,$I$19)=0,MAX($I$18,D439+$I$20),D439))),start_rate))</f>
        <v/>
      </c>
      <c r="E440" s="187" t="str">
        <f t="shared" si="53"/>
        <v/>
      </c>
      <c r="F440" s="187" t="str">
        <f>IF(B440="","",IF(B440=nper,J439+E440,MIN(J439+E440,IF(D440=D439,F439,IF($E$13="Acc Bi-Weekly",ROUND((-PMT(((1+D440/CP)^(CP/12))-1,(nper-B440+1)*12/26,J439))/2,2),IF($E$13="Acc Weekly",ROUND((-PMT(((1+D440/CP)^(CP/12))-1,(nper-B440+1)*12/52,J439))/4,2),ROUND(-PMT(((1+D440/CP)^(CP/periods_per_year))-1,nper-B440+1,J439),2)))))))</f>
        <v/>
      </c>
      <c r="G440" s="187" t="str">
        <f t="shared" si="54"/>
        <v/>
      </c>
      <c r="H440" s="188"/>
      <c r="I440" s="187" t="str">
        <f t="shared" si="55"/>
        <v/>
      </c>
      <c r="J440" s="187" t="str">
        <f t="shared" si="56"/>
        <v/>
      </c>
      <c r="K440" s="189" t="str">
        <f t="shared" si="57"/>
        <v/>
      </c>
      <c r="L440" s="187" t="str">
        <f t="shared" si="58"/>
        <v/>
      </c>
      <c r="M440" s="187" t="str">
        <f>IF(B440="","",SUM($L$63:L440))</f>
        <v/>
      </c>
      <c r="N440" s="190" t="str">
        <f t="shared" si="59"/>
        <v/>
      </c>
      <c r="O440" s="191"/>
      <c r="P440" s="192" t="str">
        <f t="shared" si="60"/>
        <v/>
      </c>
      <c r="Q440" s="193"/>
      <c r="S440" s="193"/>
      <c r="T440" s="193"/>
      <c r="U440" s="193"/>
      <c r="V440" s="67"/>
    </row>
    <row r="441" spans="2:22" x14ac:dyDescent="0.15">
      <c r="B441" s="194" t="str">
        <f t="shared" si="51"/>
        <v/>
      </c>
      <c r="C441" s="185" t="str">
        <f t="shared" si="52"/>
        <v/>
      </c>
      <c r="D441" s="186" t="str">
        <f>IF(B441="","",IF(variable,IF(OR(B441=1,B441&lt;$I$16*periods_per_year),start_rate,MIN($I$17,IF(MOD(B441-1,$I$19)=0,MAX($I$18,D440+$I$20),D440))),start_rate))</f>
        <v/>
      </c>
      <c r="E441" s="187" t="str">
        <f t="shared" si="53"/>
        <v/>
      </c>
      <c r="F441" s="187" t="str">
        <f>IF(B441="","",IF(B441=nper,J440+E441,MIN(J440+E441,IF(D441=D440,F440,IF($E$13="Acc Bi-Weekly",ROUND((-PMT(((1+D441/CP)^(CP/12))-1,(nper-B441+1)*12/26,J440))/2,2),IF($E$13="Acc Weekly",ROUND((-PMT(((1+D441/CP)^(CP/12))-1,(nper-B441+1)*12/52,J440))/4,2),ROUND(-PMT(((1+D441/CP)^(CP/periods_per_year))-1,nper-B441+1,J440),2)))))))</f>
        <v/>
      </c>
      <c r="G441" s="187" t="str">
        <f t="shared" si="54"/>
        <v/>
      </c>
      <c r="H441" s="188"/>
      <c r="I441" s="187" t="str">
        <f t="shared" si="55"/>
        <v/>
      </c>
      <c r="J441" s="187" t="str">
        <f t="shared" si="56"/>
        <v/>
      </c>
      <c r="K441" s="189" t="str">
        <f t="shared" si="57"/>
        <v/>
      </c>
      <c r="L441" s="187" t="str">
        <f t="shared" si="58"/>
        <v/>
      </c>
      <c r="M441" s="187" t="str">
        <f>IF(B441="","",SUM($L$63:L441))</f>
        <v/>
      </c>
      <c r="N441" s="190" t="str">
        <f t="shared" si="59"/>
        <v/>
      </c>
      <c r="O441" s="191"/>
      <c r="P441" s="192" t="str">
        <f t="shared" si="60"/>
        <v/>
      </c>
      <c r="Q441" s="193"/>
      <c r="S441" s="193"/>
      <c r="T441" s="193"/>
      <c r="U441" s="193"/>
      <c r="V441" s="67"/>
    </row>
    <row r="442" spans="2:22" x14ac:dyDescent="0.15">
      <c r="B442" s="194" t="str">
        <f t="shared" si="51"/>
        <v/>
      </c>
      <c r="C442" s="185" t="str">
        <f t="shared" si="52"/>
        <v/>
      </c>
      <c r="D442" s="186" t="str">
        <f>IF(B442="","",IF(variable,IF(OR(B442=1,B442&lt;$I$16*periods_per_year),start_rate,MIN($I$17,IF(MOD(B442-1,$I$19)=0,MAX($I$18,D441+$I$20),D441))),start_rate))</f>
        <v/>
      </c>
      <c r="E442" s="187" t="str">
        <f t="shared" si="53"/>
        <v/>
      </c>
      <c r="F442" s="187" t="str">
        <f>IF(B442="","",IF(B442=nper,J441+E442,MIN(J441+E442,IF(D442=D441,F441,IF($E$13="Acc Bi-Weekly",ROUND((-PMT(((1+D442/CP)^(CP/12))-1,(nper-B442+1)*12/26,J441))/2,2),IF($E$13="Acc Weekly",ROUND((-PMT(((1+D442/CP)^(CP/12))-1,(nper-B442+1)*12/52,J441))/4,2),ROUND(-PMT(((1+D442/CP)^(CP/periods_per_year))-1,nper-B442+1,J441),2)))))))</f>
        <v/>
      </c>
      <c r="G442" s="187" t="str">
        <f t="shared" si="54"/>
        <v/>
      </c>
      <c r="H442" s="188"/>
      <c r="I442" s="187" t="str">
        <f t="shared" si="55"/>
        <v/>
      </c>
      <c r="J442" s="187" t="str">
        <f t="shared" si="56"/>
        <v/>
      </c>
      <c r="K442" s="189" t="str">
        <f t="shared" si="57"/>
        <v/>
      </c>
      <c r="L442" s="187" t="str">
        <f t="shared" si="58"/>
        <v/>
      </c>
      <c r="M442" s="187" t="str">
        <f>IF(B442="","",SUM($L$63:L442))</f>
        <v/>
      </c>
      <c r="N442" s="190" t="str">
        <f t="shared" si="59"/>
        <v/>
      </c>
      <c r="O442" s="191"/>
      <c r="P442" s="192" t="str">
        <f t="shared" si="60"/>
        <v/>
      </c>
      <c r="Q442" s="193"/>
      <c r="S442" s="193"/>
      <c r="T442" s="193"/>
      <c r="U442" s="193"/>
      <c r="V442" s="67"/>
    </row>
    <row r="443" spans="2:22" x14ac:dyDescent="0.15">
      <c r="B443" s="194" t="str">
        <f t="shared" si="51"/>
        <v/>
      </c>
      <c r="C443" s="185" t="str">
        <f t="shared" si="52"/>
        <v/>
      </c>
      <c r="D443" s="186" t="str">
        <f>IF(B443="","",IF(variable,IF(OR(B443=1,B443&lt;$I$16*periods_per_year),start_rate,MIN($I$17,IF(MOD(B443-1,$I$19)=0,MAX($I$18,D442+$I$20),D442))),start_rate))</f>
        <v/>
      </c>
      <c r="E443" s="187" t="str">
        <f t="shared" si="53"/>
        <v/>
      </c>
      <c r="F443" s="187" t="str">
        <f>IF(B443="","",IF(B443=nper,J442+E443,MIN(J442+E443,IF(D443=D442,F442,IF($E$13="Acc Bi-Weekly",ROUND((-PMT(((1+D443/CP)^(CP/12))-1,(nper-B443+1)*12/26,J442))/2,2),IF($E$13="Acc Weekly",ROUND((-PMT(((1+D443/CP)^(CP/12))-1,(nper-B443+1)*12/52,J442))/4,2),ROUND(-PMT(((1+D443/CP)^(CP/periods_per_year))-1,nper-B443+1,J442),2)))))))</f>
        <v/>
      </c>
      <c r="G443" s="187" t="str">
        <f t="shared" si="54"/>
        <v/>
      </c>
      <c r="H443" s="188"/>
      <c r="I443" s="187" t="str">
        <f t="shared" si="55"/>
        <v/>
      </c>
      <c r="J443" s="187" t="str">
        <f t="shared" si="56"/>
        <v/>
      </c>
      <c r="K443" s="189" t="str">
        <f t="shared" si="57"/>
        <v/>
      </c>
      <c r="L443" s="187" t="str">
        <f t="shared" si="58"/>
        <v/>
      </c>
      <c r="M443" s="187" t="str">
        <f>IF(B443="","",SUM($L$63:L443))</f>
        <v/>
      </c>
      <c r="N443" s="190" t="str">
        <f t="shared" si="59"/>
        <v/>
      </c>
      <c r="O443" s="191"/>
      <c r="P443" s="192" t="str">
        <f t="shared" si="60"/>
        <v/>
      </c>
      <c r="Q443" s="193"/>
      <c r="S443" s="193"/>
      <c r="T443" s="193"/>
      <c r="U443" s="193"/>
      <c r="V443" s="67"/>
    </row>
    <row r="444" spans="2:22" x14ac:dyDescent="0.15">
      <c r="B444" s="194" t="str">
        <f t="shared" si="51"/>
        <v/>
      </c>
      <c r="C444" s="185" t="str">
        <f t="shared" si="52"/>
        <v/>
      </c>
      <c r="D444" s="186" t="str">
        <f>IF(B444="","",IF(variable,IF(OR(B444=1,B444&lt;$I$16*periods_per_year),start_rate,MIN($I$17,IF(MOD(B444-1,$I$19)=0,MAX($I$18,D443+$I$20),D443))),start_rate))</f>
        <v/>
      </c>
      <c r="E444" s="187" t="str">
        <f t="shared" si="53"/>
        <v/>
      </c>
      <c r="F444" s="187" t="str">
        <f>IF(B444="","",IF(B444=nper,J443+E444,MIN(J443+E444,IF(D444=D443,F443,IF($E$13="Acc Bi-Weekly",ROUND((-PMT(((1+D444/CP)^(CP/12))-1,(nper-B444+1)*12/26,J443))/2,2),IF($E$13="Acc Weekly",ROUND((-PMT(((1+D444/CP)^(CP/12))-1,(nper-B444+1)*12/52,J443))/4,2),ROUND(-PMT(((1+D444/CP)^(CP/periods_per_year))-1,nper-B444+1,J443),2)))))))</f>
        <v/>
      </c>
      <c r="G444" s="187" t="str">
        <f t="shared" si="54"/>
        <v/>
      </c>
      <c r="H444" s="188"/>
      <c r="I444" s="187" t="str">
        <f t="shared" si="55"/>
        <v/>
      </c>
      <c r="J444" s="187" t="str">
        <f t="shared" si="56"/>
        <v/>
      </c>
      <c r="K444" s="189" t="str">
        <f t="shared" si="57"/>
        <v/>
      </c>
      <c r="L444" s="187" t="str">
        <f t="shared" si="58"/>
        <v/>
      </c>
      <c r="M444" s="187" t="str">
        <f>IF(B444="","",SUM($L$63:L444))</f>
        <v/>
      </c>
      <c r="N444" s="190" t="str">
        <f t="shared" si="59"/>
        <v/>
      </c>
      <c r="O444" s="191"/>
      <c r="P444" s="192" t="str">
        <f t="shared" si="60"/>
        <v/>
      </c>
      <c r="Q444" s="193"/>
      <c r="S444" s="193"/>
      <c r="T444" s="193"/>
      <c r="U444" s="193"/>
      <c r="V444" s="67"/>
    </row>
    <row r="445" spans="2:22" x14ac:dyDescent="0.15">
      <c r="B445" s="194" t="str">
        <f t="shared" si="51"/>
        <v/>
      </c>
      <c r="C445" s="185" t="str">
        <f t="shared" si="52"/>
        <v/>
      </c>
      <c r="D445" s="186" t="str">
        <f>IF(B445="","",IF(variable,IF(OR(B445=1,B445&lt;$I$16*periods_per_year),start_rate,MIN($I$17,IF(MOD(B445-1,$I$19)=0,MAX($I$18,D444+$I$20),D444))),start_rate))</f>
        <v/>
      </c>
      <c r="E445" s="187" t="str">
        <f t="shared" si="53"/>
        <v/>
      </c>
      <c r="F445" s="187" t="str">
        <f>IF(B445="","",IF(B445=nper,J444+E445,MIN(J444+E445,IF(D445=D444,F444,IF($E$13="Acc Bi-Weekly",ROUND((-PMT(((1+D445/CP)^(CP/12))-1,(nper-B445+1)*12/26,J444))/2,2),IF($E$13="Acc Weekly",ROUND((-PMT(((1+D445/CP)^(CP/12))-1,(nper-B445+1)*12/52,J444))/4,2),ROUND(-PMT(((1+D445/CP)^(CP/periods_per_year))-1,nper-B445+1,J444),2)))))))</f>
        <v/>
      </c>
      <c r="G445" s="187" t="str">
        <f t="shared" si="54"/>
        <v/>
      </c>
      <c r="H445" s="188"/>
      <c r="I445" s="187" t="str">
        <f t="shared" si="55"/>
        <v/>
      </c>
      <c r="J445" s="187" t="str">
        <f t="shared" si="56"/>
        <v/>
      </c>
      <c r="K445" s="189" t="str">
        <f t="shared" si="57"/>
        <v/>
      </c>
      <c r="L445" s="187" t="str">
        <f t="shared" si="58"/>
        <v/>
      </c>
      <c r="M445" s="187" t="str">
        <f>IF(B445="","",SUM($L$63:L445))</f>
        <v/>
      </c>
      <c r="N445" s="190" t="str">
        <f t="shared" si="59"/>
        <v/>
      </c>
      <c r="O445" s="191"/>
      <c r="P445" s="192" t="str">
        <f t="shared" si="60"/>
        <v/>
      </c>
      <c r="Q445" s="193"/>
      <c r="S445" s="193"/>
      <c r="T445" s="193"/>
      <c r="U445" s="193"/>
      <c r="V445" s="67"/>
    </row>
    <row r="446" spans="2:22" x14ac:dyDescent="0.15">
      <c r="B446" s="194" t="str">
        <f t="shared" si="51"/>
        <v/>
      </c>
      <c r="C446" s="185" t="str">
        <f t="shared" si="52"/>
        <v/>
      </c>
      <c r="D446" s="186" t="str">
        <f>IF(B446="","",IF(variable,IF(OR(B446=1,B446&lt;$I$16*periods_per_year),start_rate,MIN($I$17,IF(MOD(B446-1,$I$19)=0,MAX($I$18,D445+$I$20),D445))),start_rate))</f>
        <v/>
      </c>
      <c r="E446" s="187" t="str">
        <f t="shared" si="53"/>
        <v/>
      </c>
      <c r="F446" s="187" t="str">
        <f>IF(B446="","",IF(B446=nper,J445+E446,MIN(J445+E446,IF(D446=D445,F445,IF($E$13="Acc Bi-Weekly",ROUND((-PMT(((1+D446/CP)^(CP/12))-1,(nper-B446+1)*12/26,J445))/2,2),IF($E$13="Acc Weekly",ROUND((-PMT(((1+D446/CP)^(CP/12))-1,(nper-B446+1)*12/52,J445))/4,2),ROUND(-PMT(((1+D446/CP)^(CP/periods_per_year))-1,nper-B446+1,J445),2)))))))</f>
        <v/>
      </c>
      <c r="G446" s="187" t="str">
        <f t="shared" si="54"/>
        <v/>
      </c>
      <c r="H446" s="188"/>
      <c r="I446" s="187" t="str">
        <f t="shared" si="55"/>
        <v/>
      </c>
      <c r="J446" s="187" t="str">
        <f t="shared" si="56"/>
        <v/>
      </c>
      <c r="K446" s="189" t="str">
        <f t="shared" si="57"/>
        <v/>
      </c>
      <c r="L446" s="187" t="str">
        <f t="shared" si="58"/>
        <v/>
      </c>
      <c r="M446" s="187" t="str">
        <f>IF(B446="","",SUM($L$63:L446))</f>
        <v/>
      </c>
      <c r="N446" s="190" t="str">
        <f t="shared" si="59"/>
        <v/>
      </c>
      <c r="O446" s="191"/>
      <c r="P446" s="192" t="str">
        <f t="shared" si="60"/>
        <v/>
      </c>
      <c r="Q446" s="193"/>
      <c r="S446" s="193"/>
      <c r="T446" s="193"/>
      <c r="U446" s="193"/>
      <c r="V446" s="67"/>
    </row>
    <row r="447" spans="2:22" x14ac:dyDescent="0.15">
      <c r="B447" s="194" t="str">
        <f t="shared" ref="B447:B510" si="61">IF(J446="","",IF(OR(B446&gt;=nper,ROUND(J446,2)&lt;=0),"",B446+1))</f>
        <v/>
      </c>
      <c r="C447" s="185" t="str">
        <f t="shared" ref="C447:C510" si="62">IF(B447="","",IF(OR(periods_per_year=26,periods_per_year=52),IF(periods_per_year=26,IF(B447=1,fpdate,C446+14),IF(periods_per_year=52,IF(B447=1,fpdate,C446+7),"n/a")),IF(periods_per_year=24,DATE(YEAR(fpdate),MONTH(fpdate)+(B447-1)/2+IF(AND(DAY(fpdate)&gt;=15,MOD(B447,2)=0),1,0),IF(MOD(B447,2)=0,IF(DAY(fpdate)&gt;=15,DAY(fpdate)-14,DAY(fpdate)+14),DAY(fpdate))),IF(DAY(DATE(YEAR(fpdate),MONTH(fpdate)+B447-1,DAY(fpdate)))&lt;&gt;DAY(fpdate),DATE(YEAR(fpdate),MONTH(fpdate)+B447,0),DATE(YEAR(fpdate),MONTH(fpdate)+B447-1,DAY(fpdate))))))</f>
        <v/>
      </c>
      <c r="D447" s="186" t="str">
        <f>IF(B447="","",IF(variable,IF(OR(B447=1,B447&lt;$I$16*periods_per_year),start_rate,MIN($I$17,IF(MOD(B447-1,$I$19)=0,MAX($I$18,D446+$I$20),D446))),start_rate))</f>
        <v/>
      </c>
      <c r="E447" s="187" t="str">
        <f t="shared" ref="E447:E510" si="63">IF(B447="","",ROUND((((1+D447/CP)^(CP/periods_per_year))-1)*J446,2))</f>
        <v/>
      </c>
      <c r="F447" s="187" t="str">
        <f>IF(B447="","",IF(B447=nper,J446+E447,MIN(J446+E447,IF(D447=D446,F446,IF($E$13="Acc Bi-Weekly",ROUND((-PMT(((1+D447/CP)^(CP/12))-1,(nper-B447+1)*12/26,J446))/2,2),IF($E$13="Acc Weekly",ROUND((-PMT(((1+D447/CP)^(CP/12))-1,(nper-B447+1)*12/52,J446))/4,2),ROUND(-PMT(((1+D447/CP)^(CP/periods_per_year))-1,nper-B447+1,J446),2)))))))</f>
        <v/>
      </c>
      <c r="G447" s="187" t="str">
        <f t="shared" ref="G447:G510" si="64">IF(B447="","",IF(J446&lt;=F447,0,IF(IF(MOD(B447,int)=0,$E$25,0)+F447&gt;=J446+E447,J446+E447-F447,IF(MOD(B447,int)=0,$E$25,0)+IF(IF(MOD(B447,int)=0,$E$25,0)+IF(MOD(B447-$E$28,periods_per_year)=0,$E$27,0)+F447&lt;J446+E447,IF(MOD(B447-$E$28,periods_per_year)=0,$E$27,0),J446+E447-IF(MOD(B447,int)=0,$E$25,0)-F447))))</f>
        <v/>
      </c>
      <c r="H447" s="188"/>
      <c r="I447" s="187" t="str">
        <f t="shared" ref="I447:I510" si="65">IF(B447="","",F447-E447+H447+IF(G447="",0,G447))</f>
        <v/>
      </c>
      <c r="J447" s="187" t="str">
        <f t="shared" ref="J447:J510" si="66">IF(B447="","",J446-I447)</f>
        <v/>
      </c>
      <c r="K447" s="189" t="str">
        <f t="shared" ref="K447:K510" si="67">IF(B447="","",IF(MOD(B447,periods_per_year)=0,B447/periods_per_year,""))</f>
        <v/>
      </c>
      <c r="L447" s="187" t="str">
        <f t="shared" ref="L447:L510" si="68">IF(B447="","",$S$16*E447)</f>
        <v/>
      </c>
      <c r="M447" s="187" t="str">
        <f>IF(B447="","",SUM($L$63:L447))</f>
        <v/>
      </c>
      <c r="N447" s="190" t="str">
        <f t="shared" si="59"/>
        <v/>
      </c>
      <c r="O447" s="191"/>
      <c r="P447" s="192" t="str">
        <f t="shared" si="60"/>
        <v/>
      </c>
      <c r="Q447" s="193"/>
      <c r="S447" s="193"/>
      <c r="T447" s="193"/>
      <c r="U447" s="193"/>
      <c r="V447" s="67"/>
    </row>
    <row r="448" spans="2:22" x14ac:dyDescent="0.15">
      <c r="B448" s="194" t="str">
        <f t="shared" si="61"/>
        <v/>
      </c>
      <c r="C448" s="185" t="str">
        <f t="shared" si="62"/>
        <v/>
      </c>
      <c r="D448" s="186" t="str">
        <f>IF(B448="","",IF(variable,IF(OR(B448=1,B448&lt;$I$16*periods_per_year),start_rate,MIN($I$17,IF(MOD(B448-1,$I$19)=0,MAX($I$18,D447+$I$20),D447))),start_rate))</f>
        <v/>
      </c>
      <c r="E448" s="187" t="str">
        <f t="shared" si="63"/>
        <v/>
      </c>
      <c r="F448" s="187" t="str">
        <f>IF(B448="","",IF(B448=nper,J447+E448,MIN(J447+E448,IF(D448=D447,F447,IF($E$13="Acc Bi-Weekly",ROUND((-PMT(((1+D448/CP)^(CP/12))-1,(nper-B448+1)*12/26,J447))/2,2),IF($E$13="Acc Weekly",ROUND((-PMT(((1+D448/CP)^(CP/12))-1,(nper-B448+1)*12/52,J447))/4,2),ROUND(-PMT(((1+D448/CP)^(CP/periods_per_year))-1,nper-B448+1,J447),2)))))))</f>
        <v/>
      </c>
      <c r="G448" s="187" t="str">
        <f t="shared" si="64"/>
        <v/>
      </c>
      <c r="H448" s="188"/>
      <c r="I448" s="187" t="str">
        <f t="shared" si="65"/>
        <v/>
      </c>
      <c r="J448" s="187" t="str">
        <f t="shared" si="66"/>
        <v/>
      </c>
      <c r="K448" s="189" t="str">
        <f t="shared" si="67"/>
        <v/>
      </c>
      <c r="L448" s="187" t="str">
        <f t="shared" si="68"/>
        <v/>
      </c>
      <c r="M448" s="187" t="str">
        <f>IF(B448="","",SUM($L$63:L448))</f>
        <v/>
      </c>
      <c r="N448" s="190" t="str">
        <f t="shared" si="59"/>
        <v/>
      </c>
      <c r="O448" s="191"/>
      <c r="P448" s="192" t="str">
        <f t="shared" si="60"/>
        <v/>
      </c>
      <c r="Q448" s="193"/>
      <c r="S448" s="193"/>
      <c r="T448" s="193"/>
      <c r="U448" s="193"/>
      <c r="V448" s="67"/>
    </row>
    <row r="449" spans="2:22" x14ac:dyDescent="0.15">
      <c r="B449" s="194" t="str">
        <f t="shared" si="61"/>
        <v/>
      </c>
      <c r="C449" s="185" t="str">
        <f t="shared" si="62"/>
        <v/>
      </c>
      <c r="D449" s="186" t="str">
        <f>IF(B449="","",IF(variable,IF(OR(B449=1,B449&lt;$I$16*periods_per_year),start_rate,MIN($I$17,IF(MOD(B449-1,$I$19)=0,MAX($I$18,D448+$I$20),D448))),start_rate))</f>
        <v/>
      </c>
      <c r="E449" s="187" t="str">
        <f t="shared" si="63"/>
        <v/>
      </c>
      <c r="F449" s="187" t="str">
        <f>IF(B449="","",IF(B449=nper,J448+E449,MIN(J448+E449,IF(D449=D448,F448,IF($E$13="Acc Bi-Weekly",ROUND((-PMT(((1+D449/CP)^(CP/12))-1,(nper-B449+1)*12/26,J448))/2,2),IF($E$13="Acc Weekly",ROUND((-PMT(((1+D449/CP)^(CP/12))-1,(nper-B449+1)*12/52,J448))/4,2),ROUND(-PMT(((1+D449/CP)^(CP/periods_per_year))-1,nper-B449+1,J448),2)))))))</f>
        <v/>
      </c>
      <c r="G449" s="187" t="str">
        <f t="shared" si="64"/>
        <v/>
      </c>
      <c r="H449" s="188"/>
      <c r="I449" s="187" t="str">
        <f t="shared" si="65"/>
        <v/>
      </c>
      <c r="J449" s="187" t="str">
        <f t="shared" si="66"/>
        <v/>
      </c>
      <c r="K449" s="189" t="str">
        <f t="shared" si="67"/>
        <v/>
      </c>
      <c r="L449" s="187" t="str">
        <f t="shared" si="68"/>
        <v/>
      </c>
      <c r="M449" s="187" t="str">
        <f>IF(B449="","",SUM($L$63:L449))</f>
        <v/>
      </c>
      <c r="N449" s="190" t="str">
        <f t="shared" ref="N449:N512" si="69">IF(B449="","",I449+N448)</f>
        <v/>
      </c>
      <c r="O449" s="191"/>
      <c r="P449" s="192" t="str">
        <f t="shared" si="60"/>
        <v/>
      </c>
      <c r="Q449" s="193"/>
      <c r="S449" s="193"/>
      <c r="T449" s="193"/>
      <c r="U449" s="193"/>
      <c r="V449" s="67"/>
    </row>
    <row r="450" spans="2:22" x14ac:dyDescent="0.15">
      <c r="B450" s="194" t="str">
        <f t="shared" si="61"/>
        <v/>
      </c>
      <c r="C450" s="185" t="str">
        <f t="shared" si="62"/>
        <v/>
      </c>
      <c r="D450" s="186" t="str">
        <f>IF(B450="","",IF(variable,IF(OR(B450=1,B450&lt;$I$16*periods_per_year),start_rate,MIN($I$17,IF(MOD(B450-1,$I$19)=0,MAX($I$18,D449+$I$20),D449))),start_rate))</f>
        <v/>
      </c>
      <c r="E450" s="187" t="str">
        <f t="shared" si="63"/>
        <v/>
      </c>
      <c r="F450" s="187" t="str">
        <f>IF(B450="","",IF(B450=nper,J449+E450,MIN(J449+E450,IF(D450=D449,F449,IF($E$13="Acc Bi-Weekly",ROUND((-PMT(((1+D450/CP)^(CP/12))-1,(nper-B450+1)*12/26,J449))/2,2),IF($E$13="Acc Weekly",ROUND((-PMT(((1+D450/CP)^(CP/12))-1,(nper-B450+1)*12/52,J449))/4,2),ROUND(-PMT(((1+D450/CP)^(CP/periods_per_year))-1,nper-B450+1,J449),2)))))))</f>
        <v/>
      </c>
      <c r="G450" s="187" t="str">
        <f t="shared" si="64"/>
        <v/>
      </c>
      <c r="H450" s="188"/>
      <c r="I450" s="187" t="str">
        <f t="shared" si="65"/>
        <v/>
      </c>
      <c r="J450" s="187" t="str">
        <f t="shared" si="66"/>
        <v/>
      </c>
      <c r="K450" s="189" t="str">
        <f t="shared" si="67"/>
        <v/>
      </c>
      <c r="L450" s="187" t="str">
        <f t="shared" si="68"/>
        <v/>
      </c>
      <c r="M450" s="187" t="str">
        <f>IF(B450="","",SUM($L$63:L450))</f>
        <v/>
      </c>
      <c r="N450" s="190" t="str">
        <f t="shared" si="69"/>
        <v/>
      </c>
      <c r="O450" s="191"/>
      <c r="P450" s="192" t="str">
        <f t="shared" si="60"/>
        <v/>
      </c>
      <c r="Q450" s="193"/>
      <c r="S450" s="193"/>
      <c r="T450" s="193"/>
      <c r="U450" s="193"/>
      <c r="V450" s="67"/>
    </row>
    <row r="451" spans="2:22" x14ac:dyDescent="0.15">
      <c r="B451" s="194" t="str">
        <f t="shared" si="61"/>
        <v/>
      </c>
      <c r="C451" s="185" t="str">
        <f t="shared" si="62"/>
        <v/>
      </c>
      <c r="D451" s="186" t="str">
        <f>IF(B451="","",IF(variable,IF(OR(B451=1,B451&lt;$I$16*periods_per_year),start_rate,MIN($I$17,IF(MOD(B451-1,$I$19)=0,MAX($I$18,D450+$I$20),D450))),start_rate))</f>
        <v/>
      </c>
      <c r="E451" s="187" t="str">
        <f t="shared" si="63"/>
        <v/>
      </c>
      <c r="F451" s="187" t="str">
        <f>IF(B451="","",IF(B451=nper,J450+E451,MIN(J450+E451,IF(D451=D450,F450,IF($E$13="Acc Bi-Weekly",ROUND((-PMT(((1+D451/CP)^(CP/12))-1,(nper-B451+1)*12/26,J450))/2,2),IF($E$13="Acc Weekly",ROUND((-PMT(((1+D451/CP)^(CP/12))-1,(nper-B451+1)*12/52,J450))/4,2),ROUND(-PMT(((1+D451/CP)^(CP/periods_per_year))-1,nper-B451+1,J450),2)))))))</f>
        <v/>
      </c>
      <c r="G451" s="187" t="str">
        <f t="shared" si="64"/>
        <v/>
      </c>
      <c r="H451" s="188"/>
      <c r="I451" s="187" t="str">
        <f t="shared" si="65"/>
        <v/>
      </c>
      <c r="J451" s="187" t="str">
        <f t="shared" si="66"/>
        <v/>
      </c>
      <c r="K451" s="189" t="str">
        <f t="shared" si="67"/>
        <v/>
      </c>
      <c r="L451" s="187" t="str">
        <f t="shared" si="68"/>
        <v/>
      </c>
      <c r="M451" s="187" t="str">
        <f>IF(B451="","",SUM($L$63:L451))</f>
        <v/>
      </c>
      <c r="N451" s="190" t="str">
        <f t="shared" si="69"/>
        <v/>
      </c>
      <c r="O451" s="191"/>
      <c r="P451" s="192" t="str">
        <f t="shared" si="60"/>
        <v/>
      </c>
      <c r="Q451" s="193"/>
      <c r="S451" s="193"/>
      <c r="T451" s="193"/>
      <c r="U451" s="193"/>
      <c r="V451" s="67"/>
    </row>
    <row r="452" spans="2:22" x14ac:dyDescent="0.15">
      <c r="B452" s="194" t="str">
        <f t="shared" si="61"/>
        <v/>
      </c>
      <c r="C452" s="185" t="str">
        <f t="shared" si="62"/>
        <v/>
      </c>
      <c r="D452" s="186" t="str">
        <f>IF(B452="","",IF(variable,IF(OR(B452=1,B452&lt;$I$16*periods_per_year),start_rate,MIN($I$17,IF(MOD(B452-1,$I$19)=0,MAX($I$18,D451+$I$20),D451))),start_rate))</f>
        <v/>
      </c>
      <c r="E452" s="187" t="str">
        <f t="shared" si="63"/>
        <v/>
      </c>
      <c r="F452" s="187" t="str">
        <f>IF(B452="","",IF(B452=nper,J451+E452,MIN(J451+E452,IF(D452=D451,F451,IF($E$13="Acc Bi-Weekly",ROUND((-PMT(((1+D452/CP)^(CP/12))-1,(nper-B452+1)*12/26,J451))/2,2),IF($E$13="Acc Weekly",ROUND((-PMT(((1+D452/CP)^(CP/12))-1,(nper-B452+1)*12/52,J451))/4,2),ROUND(-PMT(((1+D452/CP)^(CP/periods_per_year))-1,nper-B452+1,J451),2)))))))</f>
        <v/>
      </c>
      <c r="G452" s="187" t="str">
        <f t="shared" si="64"/>
        <v/>
      </c>
      <c r="H452" s="188"/>
      <c r="I452" s="187" t="str">
        <f t="shared" si="65"/>
        <v/>
      </c>
      <c r="J452" s="187" t="str">
        <f t="shared" si="66"/>
        <v/>
      </c>
      <c r="K452" s="189" t="str">
        <f t="shared" si="67"/>
        <v/>
      </c>
      <c r="L452" s="187" t="str">
        <f t="shared" si="68"/>
        <v/>
      </c>
      <c r="M452" s="187" t="str">
        <f>IF(B452="","",SUM($L$63:L452))</f>
        <v/>
      </c>
      <c r="N452" s="190" t="str">
        <f t="shared" si="69"/>
        <v/>
      </c>
      <c r="O452" s="191"/>
      <c r="P452" s="192" t="str">
        <f t="shared" si="60"/>
        <v/>
      </c>
      <c r="Q452" s="193"/>
      <c r="S452" s="193"/>
      <c r="T452" s="193"/>
      <c r="U452" s="193"/>
      <c r="V452" s="67"/>
    </row>
    <row r="453" spans="2:22" x14ac:dyDescent="0.15">
      <c r="B453" s="194" t="str">
        <f t="shared" si="61"/>
        <v/>
      </c>
      <c r="C453" s="185" t="str">
        <f t="shared" si="62"/>
        <v/>
      </c>
      <c r="D453" s="186" t="str">
        <f>IF(B453="","",IF(variable,IF(OR(B453=1,B453&lt;$I$16*periods_per_year),start_rate,MIN($I$17,IF(MOD(B453-1,$I$19)=0,MAX($I$18,D452+$I$20),D452))),start_rate))</f>
        <v/>
      </c>
      <c r="E453" s="187" t="str">
        <f t="shared" si="63"/>
        <v/>
      </c>
      <c r="F453" s="187" t="str">
        <f>IF(B453="","",IF(B453=nper,J452+E453,MIN(J452+E453,IF(D453=D452,F452,IF($E$13="Acc Bi-Weekly",ROUND((-PMT(((1+D453/CP)^(CP/12))-1,(nper-B453+1)*12/26,J452))/2,2),IF($E$13="Acc Weekly",ROUND((-PMT(((1+D453/CP)^(CP/12))-1,(nper-B453+1)*12/52,J452))/4,2),ROUND(-PMT(((1+D453/CP)^(CP/periods_per_year))-1,nper-B453+1,J452),2)))))))</f>
        <v/>
      </c>
      <c r="G453" s="187" t="str">
        <f t="shared" si="64"/>
        <v/>
      </c>
      <c r="H453" s="188"/>
      <c r="I453" s="187" t="str">
        <f t="shared" si="65"/>
        <v/>
      </c>
      <c r="J453" s="187" t="str">
        <f t="shared" si="66"/>
        <v/>
      </c>
      <c r="K453" s="189" t="str">
        <f t="shared" si="67"/>
        <v/>
      </c>
      <c r="L453" s="187" t="str">
        <f t="shared" si="68"/>
        <v/>
      </c>
      <c r="M453" s="187" t="str">
        <f>IF(B453="","",SUM($L$63:L453))</f>
        <v/>
      </c>
      <c r="N453" s="190" t="str">
        <f t="shared" si="69"/>
        <v/>
      </c>
      <c r="O453" s="191"/>
      <c r="P453" s="192" t="str">
        <f t="shared" si="60"/>
        <v/>
      </c>
      <c r="Q453" s="193"/>
      <c r="S453" s="193"/>
      <c r="T453" s="193"/>
      <c r="U453" s="193"/>
      <c r="V453" s="67"/>
    </row>
    <row r="454" spans="2:22" x14ac:dyDescent="0.15">
      <c r="B454" s="194" t="str">
        <f t="shared" si="61"/>
        <v/>
      </c>
      <c r="C454" s="185" t="str">
        <f t="shared" si="62"/>
        <v/>
      </c>
      <c r="D454" s="186" t="str">
        <f>IF(B454="","",IF(variable,IF(OR(B454=1,B454&lt;$I$16*periods_per_year),start_rate,MIN($I$17,IF(MOD(B454-1,$I$19)=0,MAX($I$18,D453+$I$20),D453))),start_rate))</f>
        <v/>
      </c>
      <c r="E454" s="187" t="str">
        <f t="shared" si="63"/>
        <v/>
      </c>
      <c r="F454" s="187" t="str">
        <f>IF(B454="","",IF(B454=nper,J453+E454,MIN(J453+E454,IF(D454=D453,F453,IF($E$13="Acc Bi-Weekly",ROUND((-PMT(((1+D454/CP)^(CP/12))-1,(nper-B454+1)*12/26,J453))/2,2),IF($E$13="Acc Weekly",ROUND((-PMT(((1+D454/CP)^(CP/12))-1,(nper-B454+1)*12/52,J453))/4,2),ROUND(-PMT(((1+D454/CP)^(CP/periods_per_year))-1,nper-B454+1,J453),2)))))))</f>
        <v/>
      </c>
      <c r="G454" s="187" t="str">
        <f t="shared" si="64"/>
        <v/>
      </c>
      <c r="H454" s="188"/>
      <c r="I454" s="187" t="str">
        <f t="shared" si="65"/>
        <v/>
      </c>
      <c r="J454" s="187" t="str">
        <f t="shared" si="66"/>
        <v/>
      </c>
      <c r="K454" s="189" t="str">
        <f t="shared" si="67"/>
        <v/>
      </c>
      <c r="L454" s="187" t="str">
        <f t="shared" si="68"/>
        <v/>
      </c>
      <c r="M454" s="187" t="str">
        <f>IF(B454="","",SUM($L$63:L454))</f>
        <v/>
      </c>
      <c r="N454" s="190" t="str">
        <f t="shared" si="69"/>
        <v/>
      </c>
      <c r="O454" s="191"/>
      <c r="P454" s="192" t="str">
        <f t="shared" si="60"/>
        <v/>
      </c>
      <c r="Q454" s="193"/>
      <c r="S454" s="193"/>
      <c r="T454" s="193"/>
      <c r="U454" s="193"/>
      <c r="V454" s="67"/>
    </row>
    <row r="455" spans="2:22" x14ac:dyDescent="0.15">
      <c r="B455" s="194" t="str">
        <f t="shared" si="61"/>
        <v/>
      </c>
      <c r="C455" s="185" t="str">
        <f t="shared" si="62"/>
        <v/>
      </c>
      <c r="D455" s="186" t="str">
        <f>IF(B455="","",IF(variable,IF(OR(B455=1,B455&lt;$I$16*periods_per_year),start_rate,MIN($I$17,IF(MOD(B455-1,$I$19)=0,MAX($I$18,D454+$I$20),D454))),start_rate))</f>
        <v/>
      </c>
      <c r="E455" s="187" t="str">
        <f t="shared" si="63"/>
        <v/>
      </c>
      <c r="F455" s="187" t="str">
        <f>IF(B455="","",IF(B455=nper,J454+E455,MIN(J454+E455,IF(D455=D454,F454,IF($E$13="Acc Bi-Weekly",ROUND((-PMT(((1+D455/CP)^(CP/12))-1,(nper-B455+1)*12/26,J454))/2,2),IF($E$13="Acc Weekly",ROUND((-PMT(((1+D455/CP)^(CP/12))-1,(nper-B455+1)*12/52,J454))/4,2),ROUND(-PMT(((1+D455/CP)^(CP/periods_per_year))-1,nper-B455+1,J454),2)))))))</f>
        <v/>
      </c>
      <c r="G455" s="187" t="str">
        <f t="shared" si="64"/>
        <v/>
      </c>
      <c r="H455" s="188"/>
      <c r="I455" s="187" t="str">
        <f t="shared" si="65"/>
        <v/>
      </c>
      <c r="J455" s="187" t="str">
        <f t="shared" si="66"/>
        <v/>
      </c>
      <c r="K455" s="189" t="str">
        <f t="shared" si="67"/>
        <v/>
      </c>
      <c r="L455" s="187" t="str">
        <f t="shared" si="68"/>
        <v/>
      </c>
      <c r="M455" s="187" t="str">
        <f>IF(B455="","",SUM($L$63:L455))</f>
        <v/>
      </c>
      <c r="N455" s="190" t="str">
        <f t="shared" si="69"/>
        <v/>
      </c>
      <c r="O455" s="191"/>
      <c r="P455" s="192" t="str">
        <f t="shared" si="60"/>
        <v/>
      </c>
      <c r="Q455" s="193"/>
      <c r="S455" s="193"/>
      <c r="T455" s="193"/>
      <c r="U455" s="193"/>
      <c r="V455" s="67"/>
    </row>
    <row r="456" spans="2:22" x14ac:dyDescent="0.15">
      <c r="B456" s="194" t="str">
        <f t="shared" si="61"/>
        <v/>
      </c>
      <c r="C456" s="185" t="str">
        <f t="shared" si="62"/>
        <v/>
      </c>
      <c r="D456" s="186" t="str">
        <f>IF(B456="","",IF(variable,IF(OR(B456=1,B456&lt;$I$16*periods_per_year),start_rate,MIN($I$17,IF(MOD(B456-1,$I$19)=0,MAX($I$18,D455+$I$20),D455))),start_rate))</f>
        <v/>
      </c>
      <c r="E456" s="187" t="str">
        <f t="shared" si="63"/>
        <v/>
      </c>
      <c r="F456" s="187" t="str">
        <f>IF(B456="","",IF(B456=nper,J455+E456,MIN(J455+E456,IF(D456=D455,F455,IF($E$13="Acc Bi-Weekly",ROUND((-PMT(((1+D456/CP)^(CP/12))-1,(nper-B456+1)*12/26,J455))/2,2),IF($E$13="Acc Weekly",ROUND((-PMT(((1+D456/CP)^(CP/12))-1,(nper-B456+1)*12/52,J455))/4,2),ROUND(-PMT(((1+D456/CP)^(CP/periods_per_year))-1,nper-B456+1,J455),2)))))))</f>
        <v/>
      </c>
      <c r="G456" s="187" t="str">
        <f t="shared" si="64"/>
        <v/>
      </c>
      <c r="H456" s="188"/>
      <c r="I456" s="187" t="str">
        <f t="shared" si="65"/>
        <v/>
      </c>
      <c r="J456" s="187" t="str">
        <f t="shared" si="66"/>
        <v/>
      </c>
      <c r="K456" s="189" t="str">
        <f t="shared" si="67"/>
        <v/>
      </c>
      <c r="L456" s="187" t="str">
        <f t="shared" si="68"/>
        <v/>
      </c>
      <c r="M456" s="187" t="str">
        <f>IF(B456="","",SUM($L$63:L456))</f>
        <v/>
      </c>
      <c r="N456" s="190" t="str">
        <f t="shared" si="69"/>
        <v/>
      </c>
      <c r="O456" s="191"/>
      <c r="P456" s="192" t="str">
        <f t="shared" si="60"/>
        <v/>
      </c>
      <c r="Q456" s="193"/>
      <c r="S456" s="193"/>
      <c r="T456" s="193"/>
      <c r="U456" s="193"/>
      <c r="V456" s="67"/>
    </row>
    <row r="457" spans="2:22" x14ac:dyDescent="0.15">
      <c r="B457" s="194" t="str">
        <f t="shared" si="61"/>
        <v/>
      </c>
      <c r="C457" s="185" t="str">
        <f t="shared" si="62"/>
        <v/>
      </c>
      <c r="D457" s="186" t="str">
        <f>IF(B457="","",IF(variable,IF(OR(B457=1,B457&lt;$I$16*periods_per_year),start_rate,MIN($I$17,IF(MOD(B457-1,$I$19)=0,MAX($I$18,D456+$I$20),D456))),start_rate))</f>
        <v/>
      </c>
      <c r="E457" s="187" t="str">
        <f t="shared" si="63"/>
        <v/>
      </c>
      <c r="F457" s="187" t="str">
        <f>IF(B457="","",IF(B457=nper,J456+E457,MIN(J456+E457,IF(D457=D456,F456,IF($E$13="Acc Bi-Weekly",ROUND((-PMT(((1+D457/CP)^(CP/12))-1,(nper-B457+1)*12/26,J456))/2,2),IF($E$13="Acc Weekly",ROUND((-PMT(((1+D457/CP)^(CP/12))-1,(nper-B457+1)*12/52,J456))/4,2),ROUND(-PMT(((1+D457/CP)^(CP/periods_per_year))-1,nper-B457+1,J456),2)))))))</f>
        <v/>
      </c>
      <c r="G457" s="187" t="str">
        <f t="shared" si="64"/>
        <v/>
      </c>
      <c r="H457" s="188"/>
      <c r="I457" s="187" t="str">
        <f t="shared" si="65"/>
        <v/>
      </c>
      <c r="J457" s="187" t="str">
        <f t="shared" si="66"/>
        <v/>
      </c>
      <c r="K457" s="189" t="str">
        <f t="shared" si="67"/>
        <v/>
      </c>
      <c r="L457" s="187" t="str">
        <f t="shared" si="68"/>
        <v/>
      </c>
      <c r="M457" s="187" t="str">
        <f>IF(B457="","",SUM($L$63:L457))</f>
        <v/>
      </c>
      <c r="N457" s="190" t="str">
        <f t="shared" si="69"/>
        <v/>
      </c>
      <c r="O457" s="191"/>
      <c r="P457" s="192" t="str">
        <f t="shared" si="60"/>
        <v/>
      </c>
      <c r="Q457" s="193"/>
      <c r="S457" s="193"/>
      <c r="T457" s="193"/>
      <c r="U457" s="193"/>
      <c r="V457" s="67"/>
    </row>
    <row r="458" spans="2:22" x14ac:dyDescent="0.15">
      <c r="B458" s="194" t="str">
        <f t="shared" si="61"/>
        <v/>
      </c>
      <c r="C458" s="185" t="str">
        <f t="shared" si="62"/>
        <v/>
      </c>
      <c r="D458" s="186" t="str">
        <f>IF(B458="","",IF(variable,IF(OR(B458=1,B458&lt;$I$16*periods_per_year),start_rate,MIN($I$17,IF(MOD(B458-1,$I$19)=0,MAX($I$18,D457+$I$20),D457))),start_rate))</f>
        <v/>
      </c>
      <c r="E458" s="187" t="str">
        <f t="shared" si="63"/>
        <v/>
      </c>
      <c r="F458" s="187" t="str">
        <f>IF(B458="","",IF(B458=nper,J457+E458,MIN(J457+E458,IF(D458=D457,F457,IF($E$13="Acc Bi-Weekly",ROUND((-PMT(((1+D458/CP)^(CP/12))-1,(nper-B458+1)*12/26,J457))/2,2),IF($E$13="Acc Weekly",ROUND((-PMT(((1+D458/CP)^(CP/12))-1,(nper-B458+1)*12/52,J457))/4,2),ROUND(-PMT(((1+D458/CP)^(CP/periods_per_year))-1,nper-B458+1,J457),2)))))))</f>
        <v/>
      </c>
      <c r="G458" s="187" t="str">
        <f t="shared" si="64"/>
        <v/>
      </c>
      <c r="H458" s="188"/>
      <c r="I458" s="187" t="str">
        <f t="shared" si="65"/>
        <v/>
      </c>
      <c r="J458" s="187" t="str">
        <f t="shared" si="66"/>
        <v/>
      </c>
      <c r="K458" s="189" t="str">
        <f t="shared" si="67"/>
        <v/>
      </c>
      <c r="L458" s="187" t="str">
        <f t="shared" si="68"/>
        <v/>
      </c>
      <c r="M458" s="187" t="str">
        <f>IF(B458="","",SUM($L$63:L458))</f>
        <v/>
      </c>
      <c r="N458" s="190" t="str">
        <f t="shared" si="69"/>
        <v/>
      </c>
      <c r="O458" s="191"/>
      <c r="P458" s="192" t="str">
        <f t="shared" si="60"/>
        <v/>
      </c>
      <c r="Q458" s="193"/>
      <c r="S458" s="193"/>
      <c r="T458" s="193"/>
      <c r="U458" s="193"/>
      <c r="V458" s="67"/>
    </row>
    <row r="459" spans="2:22" x14ac:dyDescent="0.15">
      <c r="B459" s="194" t="str">
        <f t="shared" si="61"/>
        <v/>
      </c>
      <c r="C459" s="185" t="str">
        <f t="shared" si="62"/>
        <v/>
      </c>
      <c r="D459" s="186" t="str">
        <f>IF(B459="","",IF(variable,IF(OR(B459=1,B459&lt;$I$16*periods_per_year),start_rate,MIN($I$17,IF(MOD(B459-1,$I$19)=0,MAX($I$18,D458+$I$20),D458))),start_rate))</f>
        <v/>
      </c>
      <c r="E459" s="187" t="str">
        <f t="shared" si="63"/>
        <v/>
      </c>
      <c r="F459" s="187" t="str">
        <f>IF(B459="","",IF(B459=nper,J458+E459,MIN(J458+E459,IF(D459=D458,F458,IF($E$13="Acc Bi-Weekly",ROUND((-PMT(((1+D459/CP)^(CP/12))-1,(nper-B459+1)*12/26,J458))/2,2),IF($E$13="Acc Weekly",ROUND((-PMT(((1+D459/CP)^(CP/12))-1,(nper-B459+1)*12/52,J458))/4,2),ROUND(-PMT(((1+D459/CP)^(CP/periods_per_year))-1,nper-B459+1,J458),2)))))))</f>
        <v/>
      </c>
      <c r="G459" s="187" t="str">
        <f t="shared" si="64"/>
        <v/>
      </c>
      <c r="H459" s="188"/>
      <c r="I459" s="187" t="str">
        <f t="shared" si="65"/>
        <v/>
      </c>
      <c r="J459" s="187" t="str">
        <f t="shared" si="66"/>
        <v/>
      </c>
      <c r="K459" s="189" t="str">
        <f t="shared" si="67"/>
        <v/>
      </c>
      <c r="L459" s="187" t="str">
        <f t="shared" si="68"/>
        <v/>
      </c>
      <c r="M459" s="187" t="str">
        <f>IF(B459="","",SUM($L$63:L459))</f>
        <v/>
      </c>
      <c r="N459" s="190" t="str">
        <f t="shared" si="69"/>
        <v/>
      </c>
      <c r="O459" s="191"/>
      <c r="P459" s="192" t="str">
        <f t="shared" ref="P459:P522" si="70">IF(B459="","",IF(K459="",0,(N459-N447)*(1+$E$44)+P447*(1+$E$44)))</f>
        <v/>
      </c>
      <c r="Q459" s="193"/>
      <c r="S459" s="193"/>
      <c r="T459" s="193"/>
      <c r="U459" s="193"/>
      <c r="V459" s="67"/>
    </row>
    <row r="460" spans="2:22" x14ac:dyDescent="0.15">
      <c r="B460" s="194" t="str">
        <f t="shared" si="61"/>
        <v/>
      </c>
      <c r="C460" s="185" t="str">
        <f t="shared" si="62"/>
        <v/>
      </c>
      <c r="D460" s="186" t="str">
        <f>IF(B460="","",IF(variable,IF(OR(B460=1,B460&lt;$I$16*periods_per_year),start_rate,MIN($I$17,IF(MOD(B460-1,$I$19)=0,MAX($I$18,D459+$I$20),D459))),start_rate))</f>
        <v/>
      </c>
      <c r="E460" s="187" t="str">
        <f t="shared" si="63"/>
        <v/>
      </c>
      <c r="F460" s="187" t="str">
        <f>IF(B460="","",IF(B460=nper,J459+E460,MIN(J459+E460,IF(D460=D459,F459,IF($E$13="Acc Bi-Weekly",ROUND((-PMT(((1+D460/CP)^(CP/12))-1,(nper-B460+1)*12/26,J459))/2,2),IF($E$13="Acc Weekly",ROUND((-PMT(((1+D460/CP)^(CP/12))-1,(nper-B460+1)*12/52,J459))/4,2),ROUND(-PMT(((1+D460/CP)^(CP/periods_per_year))-1,nper-B460+1,J459),2)))))))</f>
        <v/>
      </c>
      <c r="G460" s="187" t="str">
        <f t="shared" si="64"/>
        <v/>
      </c>
      <c r="H460" s="188"/>
      <c r="I460" s="187" t="str">
        <f t="shared" si="65"/>
        <v/>
      </c>
      <c r="J460" s="187" t="str">
        <f t="shared" si="66"/>
        <v/>
      </c>
      <c r="K460" s="189" t="str">
        <f t="shared" si="67"/>
        <v/>
      </c>
      <c r="L460" s="187" t="str">
        <f t="shared" si="68"/>
        <v/>
      </c>
      <c r="M460" s="187" t="str">
        <f>IF(B460="","",SUM($L$63:L460))</f>
        <v/>
      </c>
      <c r="N460" s="190" t="str">
        <f t="shared" si="69"/>
        <v/>
      </c>
      <c r="O460" s="191"/>
      <c r="P460" s="192" t="str">
        <f t="shared" si="70"/>
        <v/>
      </c>
      <c r="Q460" s="193"/>
      <c r="S460" s="193"/>
      <c r="T460" s="193"/>
      <c r="U460" s="193"/>
      <c r="V460" s="67"/>
    </row>
    <row r="461" spans="2:22" x14ac:dyDescent="0.15">
      <c r="B461" s="194" t="str">
        <f t="shared" si="61"/>
        <v/>
      </c>
      <c r="C461" s="185" t="str">
        <f t="shared" si="62"/>
        <v/>
      </c>
      <c r="D461" s="186" t="str">
        <f>IF(B461="","",IF(variable,IF(OR(B461=1,B461&lt;$I$16*periods_per_year),start_rate,MIN($I$17,IF(MOD(B461-1,$I$19)=0,MAX($I$18,D460+$I$20),D460))),start_rate))</f>
        <v/>
      </c>
      <c r="E461" s="187" t="str">
        <f t="shared" si="63"/>
        <v/>
      </c>
      <c r="F461" s="187" t="str">
        <f>IF(B461="","",IF(B461=nper,J460+E461,MIN(J460+E461,IF(D461=D460,F460,IF($E$13="Acc Bi-Weekly",ROUND((-PMT(((1+D461/CP)^(CP/12))-1,(nper-B461+1)*12/26,J460))/2,2),IF($E$13="Acc Weekly",ROUND((-PMT(((1+D461/CP)^(CP/12))-1,(nper-B461+1)*12/52,J460))/4,2),ROUND(-PMT(((1+D461/CP)^(CP/periods_per_year))-1,nper-B461+1,J460),2)))))))</f>
        <v/>
      </c>
      <c r="G461" s="187" t="str">
        <f t="shared" si="64"/>
        <v/>
      </c>
      <c r="H461" s="188"/>
      <c r="I461" s="187" t="str">
        <f t="shared" si="65"/>
        <v/>
      </c>
      <c r="J461" s="187" t="str">
        <f t="shared" si="66"/>
        <v/>
      </c>
      <c r="K461" s="189" t="str">
        <f t="shared" si="67"/>
        <v/>
      </c>
      <c r="L461" s="187" t="str">
        <f t="shared" si="68"/>
        <v/>
      </c>
      <c r="M461" s="187" t="str">
        <f>IF(B461="","",SUM($L$63:L461))</f>
        <v/>
      </c>
      <c r="N461" s="190" t="str">
        <f t="shared" si="69"/>
        <v/>
      </c>
      <c r="O461" s="191"/>
      <c r="P461" s="192" t="str">
        <f t="shared" si="70"/>
        <v/>
      </c>
      <c r="Q461" s="193"/>
      <c r="S461" s="193"/>
      <c r="T461" s="193"/>
      <c r="U461" s="193"/>
      <c r="V461" s="67"/>
    </row>
    <row r="462" spans="2:22" x14ac:dyDescent="0.15">
      <c r="B462" s="194" t="str">
        <f t="shared" si="61"/>
        <v/>
      </c>
      <c r="C462" s="185" t="str">
        <f t="shared" si="62"/>
        <v/>
      </c>
      <c r="D462" s="186" t="str">
        <f>IF(B462="","",IF(variable,IF(OR(B462=1,B462&lt;$I$16*periods_per_year),start_rate,MIN($I$17,IF(MOD(B462-1,$I$19)=0,MAX($I$18,D461+$I$20),D461))),start_rate))</f>
        <v/>
      </c>
      <c r="E462" s="187" t="str">
        <f t="shared" si="63"/>
        <v/>
      </c>
      <c r="F462" s="187" t="str">
        <f>IF(B462="","",IF(B462=nper,J461+E462,MIN(J461+E462,IF(D462=D461,F461,IF($E$13="Acc Bi-Weekly",ROUND((-PMT(((1+D462/CP)^(CP/12))-1,(nper-B462+1)*12/26,J461))/2,2),IF($E$13="Acc Weekly",ROUND((-PMT(((1+D462/CP)^(CP/12))-1,(nper-B462+1)*12/52,J461))/4,2),ROUND(-PMT(((1+D462/CP)^(CP/periods_per_year))-1,nper-B462+1,J461),2)))))))</f>
        <v/>
      </c>
      <c r="G462" s="187" t="str">
        <f t="shared" si="64"/>
        <v/>
      </c>
      <c r="H462" s="188"/>
      <c r="I462" s="187" t="str">
        <f t="shared" si="65"/>
        <v/>
      </c>
      <c r="J462" s="187" t="str">
        <f t="shared" si="66"/>
        <v/>
      </c>
      <c r="K462" s="189" t="str">
        <f t="shared" si="67"/>
        <v/>
      </c>
      <c r="L462" s="187" t="str">
        <f t="shared" si="68"/>
        <v/>
      </c>
      <c r="M462" s="187" t="str">
        <f>IF(B462="","",SUM($L$63:L462))</f>
        <v/>
      </c>
      <c r="N462" s="190" t="str">
        <f t="shared" si="69"/>
        <v/>
      </c>
      <c r="O462" s="191"/>
      <c r="P462" s="192" t="str">
        <f t="shared" si="70"/>
        <v/>
      </c>
      <c r="Q462" s="193"/>
      <c r="S462" s="193"/>
      <c r="T462" s="193"/>
      <c r="U462" s="193"/>
      <c r="V462" s="67"/>
    </row>
    <row r="463" spans="2:22" x14ac:dyDescent="0.15">
      <c r="B463" s="194" t="str">
        <f t="shared" si="61"/>
        <v/>
      </c>
      <c r="C463" s="185" t="str">
        <f t="shared" si="62"/>
        <v/>
      </c>
      <c r="D463" s="186" t="str">
        <f>IF(B463="","",IF(variable,IF(OR(B463=1,B463&lt;$I$16*periods_per_year),start_rate,MIN($I$17,IF(MOD(B463-1,$I$19)=0,MAX($I$18,D462+$I$20),D462))),start_rate))</f>
        <v/>
      </c>
      <c r="E463" s="187" t="str">
        <f t="shared" si="63"/>
        <v/>
      </c>
      <c r="F463" s="187" t="str">
        <f>IF(B463="","",IF(B463=nper,J462+E463,MIN(J462+E463,IF(D463=D462,F462,IF($E$13="Acc Bi-Weekly",ROUND((-PMT(((1+D463/CP)^(CP/12))-1,(nper-B463+1)*12/26,J462))/2,2),IF($E$13="Acc Weekly",ROUND((-PMT(((1+D463/CP)^(CP/12))-1,(nper-B463+1)*12/52,J462))/4,2),ROUND(-PMT(((1+D463/CP)^(CP/periods_per_year))-1,nper-B463+1,J462),2)))))))</f>
        <v/>
      </c>
      <c r="G463" s="187" t="str">
        <f t="shared" si="64"/>
        <v/>
      </c>
      <c r="H463" s="188"/>
      <c r="I463" s="187" t="str">
        <f t="shared" si="65"/>
        <v/>
      </c>
      <c r="J463" s="187" t="str">
        <f t="shared" si="66"/>
        <v/>
      </c>
      <c r="K463" s="189" t="str">
        <f t="shared" si="67"/>
        <v/>
      </c>
      <c r="L463" s="187" t="str">
        <f t="shared" si="68"/>
        <v/>
      </c>
      <c r="M463" s="187" t="str">
        <f>IF(B463="","",SUM($L$63:L463))</f>
        <v/>
      </c>
      <c r="N463" s="190" t="str">
        <f t="shared" si="69"/>
        <v/>
      </c>
      <c r="O463" s="191"/>
      <c r="P463" s="192" t="str">
        <f t="shared" si="70"/>
        <v/>
      </c>
      <c r="Q463" s="193"/>
      <c r="S463" s="193"/>
      <c r="T463" s="193"/>
      <c r="U463" s="193"/>
      <c r="V463" s="67"/>
    </row>
    <row r="464" spans="2:22" x14ac:dyDescent="0.15">
      <c r="B464" s="194" t="str">
        <f t="shared" si="61"/>
        <v/>
      </c>
      <c r="C464" s="185" t="str">
        <f t="shared" si="62"/>
        <v/>
      </c>
      <c r="D464" s="186" t="str">
        <f>IF(B464="","",IF(variable,IF(OR(B464=1,B464&lt;$I$16*periods_per_year),start_rate,MIN($I$17,IF(MOD(B464-1,$I$19)=0,MAX($I$18,D463+$I$20),D463))),start_rate))</f>
        <v/>
      </c>
      <c r="E464" s="187" t="str">
        <f t="shared" si="63"/>
        <v/>
      </c>
      <c r="F464" s="187" t="str">
        <f>IF(B464="","",IF(B464=nper,J463+E464,MIN(J463+E464,IF(D464=D463,F463,IF($E$13="Acc Bi-Weekly",ROUND((-PMT(((1+D464/CP)^(CP/12))-1,(nper-B464+1)*12/26,J463))/2,2),IF($E$13="Acc Weekly",ROUND((-PMT(((1+D464/CP)^(CP/12))-1,(nper-B464+1)*12/52,J463))/4,2),ROUND(-PMT(((1+D464/CP)^(CP/periods_per_year))-1,nper-B464+1,J463),2)))))))</f>
        <v/>
      </c>
      <c r="G464" s="187" t="str">
        <f t="shared" si="64"/>
        <v/>
      </c>
      <c r="H464" s="188"/>
      <c r="I464" s="187" t="str">
        <f t="shared" si="65"/>
        <v/>
      </c>
      <c r="J464" s="187" t="str">
        <f t="shared" si="66"/>
        <v/>
      </c>
      <c r="K464" s="189" t="str">
        <f t="shared" si="67"/>
        <v/>
      </c>
      <c r="L464" s="187" t="str">
        <f t="shared" si="68"/>
        <v/>
      </c>
      <c r="M464" s="187" t="str">
        <f>IF(B464="","",SUM($L$63:L464))</f>
        <v/>
      </c>
      <c r="N464" s="190" t="str">
        <f t="shared" si="69"/>
        <v/>
      </c>
      <c r="O464" s="191"/>
      <c r="P464" s="192" t="str">
        <f t="shared" si="70"/>
        <v/>
      </c>
      <c r="Q464" s="193"/>
      <c r="S464" s="193"/>
      <c r="T464" s="193"/>
      <c r="U464" s="193"/>
      <c r="V464" s="67"/>
    </row>
    <row r="465" spans="2:22" x14ac:dyDescent="0.15">
      <c r="B465" s="194" t="str">
        <f t="shared" si="61"/>
        <v/>
      </c>
      <c r="C465" s="185" t="str">
        <f t="shared" si="62"/>
        <v/>
      </c>
      <c r="D465" s="186" t="str">
        <f>IF(B465="","",IF(variable,IF(OR(B465=1,B465&lt;$I$16*periods_per_year),start_rate,MIN($I$17,IF(MOD(B465-1,$I$19)=0,MAX($I$18,D464+$I$20),D464))),start_rate))</f>
        <v/>
      </c>
      <c r="E465" s="187" t="str">
        <f t="shared" si="63"/>
        <v/>
      </c>
      <c r="F465" s="187" t="str">
        <f>IF(B465="","",IF(B465=nper,J464+E465,MIN(J464+E465,IF(D465=D464,F464,IF($E$13="Acc Bi-Weekly",ROUND((-PMT(((1+D465/CP)^(CP/12))-1,(nper-B465+1)*12/26,J464))/2,2),IF($E$13="Acc Weekly",ROUND((-PMT(((1+D465/CP)^(CP/12))-1,(nper-B465+1)*12/52,J464))/4,2),ROUND(-PMT(((1+D465/CP)^(CP/periods_per_year))-1,nper-B465+1,J464),2)))))))</f>
        <v/>
      </c>
      <c r="G465" s="187" t="str">
        <f t="shared" si="64"/>
        <v/>
      </c>
      <c r="H465" s="188"/>
      <c r="I465" s="187" t="str">
        <f t="shared" si="65"/>
        <v/>
      </c>
      <c r="J465" s="187" t="str">
        <f t="shared" si="66"/>
        <v/>
      </c>
      <c r="K465" s="189" t="str">
        <f t="shared" si="67"/>
        <v/>
      </c>
      <c r="L465" s="187" t="str">
        <f t="shared" si="68"/>
        <v/>
      </c>
      <c r="M465" s="187" t="str">
        <f>IF(B465="","",SUM($L$63:L465))</f>
        <v/>
      </c>
      <c r="N465" s="190" t="str">
        <f t="shared" si="69"/>
        <v/>
      </c>
      <c r="O465" s="191"/>
      <c r="P465" s="192" t="str">
        <f t="shared" si="70"/>
        <v/>
      </c>
      <c r="Q465" s="193"/>
      <c r="S465" s="193"/>
      <c r="T465" s="193"/>
      <c r="U465" s="193"/>
      <c r="V465" s="67"/>
    </row>
    <row r="466" spans="2:22" x14ac:dyDescent="0.15">
      <c r="B466" s="194" t="str">
        <f t="shared" si="61"/>
        <v/>
      </c>
      <c r="C466" s="185" t="str">
        <f t="shared" si="62"/>
        <v/>
      </c>
      <c r="D466" s="186" t="str">
        <f>IF(B466="","",IF(variable,IF(OR(B466=1,B466&lt;$I$16*periods_per_year),start_rate,MIN($I$17,IF(MOD(B466-1,$I$19)=0,MAX($I$18,D465+$I$20),D465))),start_rate))</f>
        <v/>
      </c>
      <c r="E466" s="187" t="str">
        <f t="shared" si="63"/>
        <v/>
      </c>
      <c r="F466" s="187" t="str">
        <f>IF(B466="","",IF(B466=nper,J465+E466,MIN(J465+E466,IF(D466=D465,F465,IF($E$13="Acc Bi-Weekly",ROUND((-PMT(((1+D466/CP)^(CP/12))-1,(nper-B466+1)*12/26,J465))/2,2),IF($E$13="Acc Weekly",ROUND((-PMT(((1+D466/CP)^(CP/12))-1,(nper-B466+1)*12/52,J465))/4,2),ROUND(-PMT(((1+D466/CP)^(CP/periods_per_year))-1,nper-B466+1,J465),2)))))))</f>
        <v/>
      </c>
      <c r="G466" s="187" t="str">
        <f t="shared" si="64"/>
        <v/>
      </c>
      <c r="H466" s="188"/>
      <c r="I466" s="187" t="str">
        <f t="shared" si="65"/>
        <v/>
      </c>
      <c r="J466" s="187" t="str">
        <f t="shared" si="66"/>
        <v/>
      </c>
      <c r="K466" s="189" t="str">
        <f t="shared" si="67"/>
        <v/>
      </c>
      <c r="L466" s="187" t="str">
        <f t="shared" si="68"/>
        <v/>
      </c>
      <c r="M466" s="187" t="str">
        <f>IF(B466="","",SUM($L$63:L466))</f>
        <v/>
      </c>
      <c r="N466" s="190" t="str">
        <f t="shared" si="69"/>
        <v/>
      </c>
      <c r="O466" s="191"/>
      <c r="P466" s="192" t="str">
        <f t="shared" si="70"/>
        <v/>
      </c>
      <c r="Q466" s="193"/>
      <c r="S466" s="193"/>
      <c r="T466" s="193"/>
      <c r="U466" s="193"/>
      <c r="V466" s="67"/>
    </row>
    <row r="467" spans="2:22" x14ac:dyDescent="0.15">
      <c r="B467" s="194" t="str">
        <f t="shared" si="61"/>
        <v/>
      </c>
      <c r="C467" s="185" t="str">
        <f t="shared" si="62"/>
        <v/>
      </c>
      <c r="D467" s="186" t="str">
        <f>IF(B467="","",IF(variable,IF(OR(B467=1,B467&lt;$I$16*periods_per_year),start_rate,MIN($I$17,IF(MOD(B467-1,$I$19)=0,MAX($I$18,D466+$I$20),D466))),start_rate))</f>
        <v/>
      </c>
      <c r="E467" s="187" t="str">
        <f t="shared" si="63"/>
        <v/>
      </c>
      <c r="F467" s="187" t="str">
        <f>IF(B467="","",IF(B467=nper,J466+E467,MIN(J466+E467,IF(D467=D466,F466,IF($E$13="Acc Bi-Weekly",ROUND((-PMT(((1+D467/CP)^(CP/12))-1,(nper-B467+1)*12/26,J466))/2,2),IF($E$13="Acc Weekly",ROUND((-PMT(((1+D467/CP)^(CP/12))-1,(nper-B467+1)*12/52,J466))/4,2),ROUND(-PMT(((1+D467/CP)^(CP/periods_per_year))-1,nper-B467+1,J466),2)))))))</f>
        <v/>
      </c>
      <c r="G467" s="187" t="str">
        <f t="shared" si="64"/>
        <v/>
      </c>
      <c r="H467" s="188"/>
      <c r="I467" s="187" t="str">
        <f t="shared" si="65"/>
        <v/>
      </c>
      <c r="J467" s="187" t="str">
        <f t="shared" si="66"/>
        <v/>
      </c>
      <c r="K467" s="189" t="str">
        <f t="shared" si="67"/>
        <v/>
      </c>
      <c r="L467" s="187" t="str">
        <f t="shared" si="68"/>
        <v/>
      </c>
      <c r="M467" s="187" t="str">
        <f>IF(B467="","",SUM($L$63:L467))</f>
        <v/>
      </c>
      <c r="N467" s="190" t="str">
        <f t="shared" si="69"/>
        <v/>
      </c>
      <c r="O467" s="191"/>
      <c r="P467" s="192" t="str">
        <f t="shared" si="70"/>
        <v/>
      </c>
      <c r="Q467" s="193"/>
      <c r="S467" s="193"/>
      <c r="T467" s="193"/>
      <c r="U467" s="193"/>
      <c r="V467" s="67"/>
    </row>
    <row r="468" spans="2:22" x14ac:dyDescent="0.15">
      <c r="B468" s="194" t="str">
        <f t="shared" si="61"/>
        <v/>
      </c>
      <c r="C468" s="185" t="str">
        <f t="shared" si="62"/>
        <v/>
      </c>
      <c r="D468" s="186" t="str">
        <f>IF(B468="","",IF(variable,IF(OR(B468=1,B468&lt;$I$16*periods_per_year),start_rate,MIN($I$17,IF(MOD(B468-1,$I$19)=0,MAX($I$18,D467+$I$20),D467))),start_rate))</f>
        <v/>
      </c>
      <c r="E468" s="187" t="str">
        <f t="shared" si="63"/>
        <v/>
      </c>
      <c r="F468" s="187" t="str">
        <f>IF(B468="","",IF(B468=nper,J467+E468,MIN(J467+E468,IF(D468=D467,F467,IF($E$13="Acc Bi-Weekly",ROUND((-PMT(((1+D468/CP)^(CP/12))-1,(nper-B468+1)*12/26,J467))/2,2),IF($E$13="Acc Weekly",ROUND((-PMT(((1+D468/CP)^(CP/12))-1,(nper-B468+1)*12/52,J467))/4,2),ROUND(-PMT(((1+D468/CP)^(CP/periods_per_year))-1,nper-B468+1,J467),2)))))))</f>
        <v/>
      </c>
      <c r="G468" s="187" t="str">
        <f t="shared" si="64"/>
        <v/>
      </c>
      <c r="H468" s="188"/>
      <c r="I468" s="187" t="str">
        <f t="shared" si="65"/>
        <v/>
      </c>
      <c r="J468" s="187" t="str">
        <f t="shared" si="66"/>
        <v/>
      </c>
      <c r="K468" s="189" t="str">
        <f t="shared" si="67"/>
        <v/>
      </c>
      <c r="L468" s="187" t="str">
        <f t="shared" si="68"/>
        <v/>
      </c>
      <c r="M468" s="187" t="str">
        <f>IF(B468="","",SUM($L$63:L468))</f>
        <v/>
      </c>
      <c r="N468" s="190" t="str">
        <f t="shared" si="69"/>
        <v/>
      </c>
      <c r="O468" s="191"/>
      <c r="P468" s="192" t="str">
        <f t="shared" si="70"/>
        <v/>
      </c>
      <c r="Q468" s="193"/>
      <c r="S468" s="193"/>
      <c r="T468" s="193"/>
      <c r="U468" s="193"/>
      <c r="V468" s="67"/>
    </row>
    <row r="469" spans="2:22" x14ac:dyDescent="0.15">
      <c r="B469" s="194" t="str">
        <f t="shared" si="61"/>
        <v/>
      </c>
      <c r="C469" s="185" t="str">
        <f t="shared" si="62"/>
        <v/>
      </c>
      <c r="D469" s="186" t="str">
        <f>IF(B469="","",IF(variable,IF(OR(B469=1,B469&lt;$I$16*periods_per_year),start_rate,MIN($I$17,IF(MOD(B469-1,$I$19)=0,MAX($I$18,D468+$I$20),D468))),start_rate))</f>
        <v/>
      </c>
      <c r="E469" s="187" t="str">
        <f t="shared" si="63"/>
        <v/>
      </c>
      <c r="F469" s="187" t="str">
        <f>IF(B469="","",IF(B469=nper,J468+E469,MIN(J468+E469,IF(D469=D468,F468,IF($E$13="Acc Bi-Weekly",ROUND((-PMT(((1+D469/CP)^(CP/12))-1,(nper-B469+1)*12/26,J468))/2,2),IF($E$13="Acc Weekly",ROUND((-PMT(((1+D469/CP)^(CP/12))-1,(nper-B469+1)*12/52,J468))/4,2),ROUND(-PMT(((1+D469/CP)^(CP/periods_per_year))-1,nper-B469+1,J468),2)))))))</f>
        <v/>
      </c>
      <c r="G469" s="187" t="str">
        <f t="shared" si="64"/>
        <v/>
      </c>
      <c r="H469" s="188"/>
      <c r="I469" s="187" t="str">
        <f t="shared" si="65"/>
        <v/>
      </c>
      <c r="J469" s="187" t="str">
        <f t="shared" si="66"/>
        <v/>
      </c>
      <c r="K469" s="189" t="str">
        <f t="shared" si="67"/>
        <v/>
      </c>
      <c r="L469" s="187" t="str">
        <f t="shared" si="68"/>
        <v/>
      </c>
      <c r="M469" s="187" t="str">
        <f>IF(B469="","",SUM($L$63:L469))</f>
        <v/>
      </c>
      <c r="N469" s="190" t="str">
        <f t="shared" si="69"/>
        <v/>
      </c>
      <c r="O469" s="191"/>
      <c r="P469" s="192" t="str">
        <f t="shared" si="70"/>
        <v/>
      </c>
      <c r="Q469" s="193"/>
      <c r="S469" s="193"/>
      <c r="T469" s="193"/>
      <c r="U469" s="193"/>
      <c r="V469" s="67"/>
    </row>
    <row r="470" spans="2:22" x14ac:dyDescent="0.15">
      <c r="B470" s="194" t="str">
        <f t="shared" si="61"/>
        <v/>
      </c>
      <c r="C470" s="185" t="str">
        <f t="shared" si="62"/>
        <v/>
      </c>
      <c r="D470" s="186" t="str">
        <f>IF(B470="","",IF(variable,IF(OR(B470=1,B470&lt;$I$16*periods_per_year),start_rate,MIN($I$17,IF(MOD(B470-1,$I$19)=0,MAX($I$18,D469+$I$20),D469))),start_rate))</f>
        <v/>
      </c>
      <c r="E470" s="187" t="str">
        <f t="shared" si="63"/>
        <v/>
      </c>
      <c r="F470" s="187" t="str">
        <f>IF(B470="","",IF(B470=nper,J469+E470,MIN(J469+E470,IF(D470=D469,F469,IF($E$13="Acc Bi-Weekly",ROUND((-PMT(((1+D470/CP)^(CP/12))-1,(nper-B470+1)*12/26,J469))/2,2),IF($E$13="Acc Weekly",ROUND((-PMT(((1+D470/CP)^(CP/12))-1,(nper-B470+1)*12/52,J469))/4,2),ROUND(-PMT(((1+D470/CP)^(CP/periods_per_year))-1,nper-B470+1,J469),2)))))))</f>
        <v/>
      </c>
      <c r="G470" s="187" t="str">
        <f t="shared" si="64"/>
        <v/>
      </c>
      <c r="H470" s="188"/>
      <c r="I470" s="187" t="str">
        <f t="shared" si="65"/>
        <v/>
      </c>
      <c r="J470" s="187" t="str">
        <f t="shared" si="66"/>
        <v/>
      </c>
      <c r="K470" s="189" t="str">
        <f t="shared" si="67"/>
        <v/>
      </c>
      <c r="L470" s="187" t="str">
        <f t="shared" si="68"/>
        <v/>
      </c>
      <c r="M470" s="187" t="str">
        <f>IF(B470="","",SUM($L$63:L470))</f>
        <v/>
      </c>
      <c r="N470" s="190" t="str">
        <f t="shared" si="69"/>
        <v/>
      </c>
      <c r="O470" s="191"/>
      <c r="P470" s="192" t="str">
        <f t="shared" si="70"/>
        <v/>
      </c>
      <c r="Q470" s="193"/>
      <c r="S470" s="193"/>
      <c r="T470" s="193"/>
      <c r="U470" s="193"/>
      <c r="V470" s="67"/>
    </row>
    <row r="471" spans="2:22" x14ac:dyDescent="0.15">
      <c r="B471" s="194" t="str">
        <f t="shared" si="61"/>
        <v/>
      </c>
      <c r="C471" s="185" t="str">
        <f t="shared" si="62"/>
        <v/>
      </c>
      <c r="D471" s="186" t="str">
        <f>IF(B471="","",IF(variable,IF(OR(B471=1,B471&lt;$I$16*periods_per_year),start_rate,MIN($I$17,IF(MOD(B471-1,$I$19)=0,MAX($I$18,D470+$I$20),D470))),start_rate))</f>
        <v/>
      </c>
      <c r="E471" s="187" t="str">
        <f t="shared" si="63"/>
        <v/>
      </c>
      <c r="F471" s="187" t="str">
        <f>IF(B471="","",IF(B471=nper,J470+E471,MIN(J470+E471,IF(D471=D470,F470,IF($E$13="Acc Bi-Weekly",ROUND((-PMT(((1+D471/CP)^(CP/12))-1,(nper-B471+1)*12/26,J470))/2,2),IF($E$13="Acc Weekly",ROUND((-PMT(((1+D471/CP)^(CP/12))-1,(nper-B471+1)*12/52,J470))/4,2),ROUND(-PMT(((1+D471/CP)^(CP/periods_per_year))-1,nper-B471+1,J470),2)))))))</f>
        <v/>
      </c>
      <c r="G471" s="187" t="str">
        <f t="shared" si="64"/>
        <v/>
      </c>
      <c r="H471" s="188"/>
      <c r="I471" s="187" t="str">
        <f t="shared" si="65"/>
        <v/>
      </c>
      <c r="J471" s="187" t="str">
        <f t="shared" si="66"/>
        <v/>
      </c>
      <c r="K471" s="189" t="str">
        <f t="shared" si="67"/>
        <v/>
      </c>
      <c r="L471" s="187" t="str">
        <f t="shared" si="68"/>
        <v/>
      </c>
      <c r="M471" s="187" t="str">
        <f>IF(B471="","",SUM($L$63:L471))</f>
        <v/>
      </c>
      <c r="N471" s="190" t="str">
        <f t="shared" si="69"/>
        <v/>
      </c>
      <c r="O471" s="191"/>
      <c r="P471" s="192" t="str">
        <f t="shared" si="70"/>
        <v/>
      </c>
      <c r="Q471" s="193"/>
      <c r="S471" s="193"/>
      <c r="T471" s="193"/>
      <c r="U471" s="193"/>
      <c r="V471" s="67"/>
    </row>
    <row r="472" spans="2:22" x14ac:dyDescent="0.15">
      <c r="B472" s="194" t="str">
        <f t="shared" si="61"/>
        <v/>
      </c>
      <c r="C472" s="185" t="str">
        <f t="shared" si="62"/>
        <v/>
      </c>
      <c r="D472" s="186" t="str">
        <f>IF(B472="","",IF(variable,IF(OR(B472=1,B472&lt;$I$16*periods_per_year),start_rate,MIN($I$17,IF(MOD(B472-1,$I$19)=0,MAX($I$18,D471+$I$20),D471))),start_rate))</f>
        <v/>
      </c>
      <c r="E472" s="187" t="str">
        <f t="shared" si="63"/>
        <v/>
      </c>
      <c r="F472" s="187" t="str">
        <f>IF(B472="","",IF(B472=nper,J471+E472,MIN(J471+E472,IF(D472=D471,F471,IF($E$13="Acc Bi-Weekly",ROUND((-PMT(((1+D472/CP)^(CP/12))-1,(nper-B472+1)*12/26,J471))/2,2),IF($E$13="Acc Weekly",ROUND((-PMT(((1+D472/CP)^(CP/12))-1,(nper-B472+1)*12/52,J471))/4,2),ROUND(-PMT(((1+D472/CP)^(CP/periods_per_year))-1,nper-B472+1,J471),2)))))))</f>
        <v/>
      </c>
      <c r="G472" s="187" t="str">
        <f t="shared" si="64"/>
        <v/>
      </c>
      <c r="H472" s="188"/>
      <c r="I472" s="187" t="str">
        <f t="shared" si="65"/>
        <v/>
      </c>
      <c r="J472" s="187" t="str">
        <f t="shared" si="66"/>
        <v/>
      </c>
      <c r="K472" s="189" t="str">
        <f t="shared" si="67"/>
        <v/>
      </c>
      <c r="L472" s="187" t="str">
        <f t="shared" si="68"/>
        <v/>
      </c>
      <c r="M472" s="187" t="str">
        <f>IF(B472="","",SUM($L$63:L472))</f>
        <v/>
      </c>
      <c r="N472" s="190" t="str">
        <f t="shared" si="69"/>
        <v/>
      </c>
      <c r="O472" s="191"/>
      <c r="P472" s="192" t="str">
        <f t="shared" si="70"/>
        <v/>
      </c>
      <c r="Q472" s="193"/>
      <c r="S472" s="193"/>
      <c r="T472" s="193"/>
      <c r="U472" s="193"/>
      <c r="V472" s="67"/>
    </row>
    <row r="473" spans="2:22" x14ac:dyDescent="0.15">
      <c r="B473" s="194" t="str">
        <f t="shared" si="61"/>
        <v/>
      </c>
      <c r="C473" s="185" t="str">
        <f t="shared" si="62"/>
        <v/>
      </c>
      <c r="D473" s="186" t="str">
        <f>IF(B473="","",IF(variable,IF(OR(B473=1,B473&lt;$I$16*periods_per_year),start_rate,MIN($I$17,IF(MOD(B473-1,$I$19)=0,MAX($I$18,D472+$I$20),D472))),start_rate))</f>
        <v/>
      </c>
      <c r="E473" s="187" t="str">
        <f t="shared" si="63"/>
        <v/>
      </c>
      <c r="F473" s="187" t="str">
        <f>IF(B473="","",IF(B473=nper,J472+E473,MIN(J472+E473,IF(D473=D472,F472,IF($E$13="Acc Bi-Weekly",ROUND((-PMT(((1+D473/CP)^(CP/12))-1,(nper-B473+1)*12/26,J472))/2,2),IF($E$13="Acc Weekly",ROUND((-PMT(((1+D473/CP)^(CP/12))-1,(nper-B473+1)*12/52,J472))/4,2),ROUND(-PMT(((1+D473/CP)^(CP/periods_per_year))-1,nper-B473+1,J472),2)))))))</f>
        <v/>
      </c>
      <c r="G473" s="187" t="str">
        <f t="shared" si="64"/>
        <v/>
      </c>
      <c r="H473" s="188"/>
      <c r="I473" s="187" t="str">
        <f t="shared" si="65"/>
        <v/>
      </c>
      <c r="J473" s="187" t="str">
        <f t="shared" si="66"/>
        <v/>
      </c>
      <c r="K473" s="189" t="str">
        <f t="shared" si="67"/>
        <v/>
      </c>
      <c r="L473" s="187" t="str">
        <f t="shared" si="68"/>
        <v/>
      </c>
      <c r="M473" s="187" t="str">
        <f>IF(B473="","",SUM($L$63:L473))</f>
        <v/>
      </c>
      <c r="N473" s="190" t="str">
        <f t="shared" si="69"/>
        <v/>
      </c>
      <c r="O473" s="191"/>
      <c r="P473" s="192" t="str">
        <f t="shared" si="70"/>
        <v/>
      </c>
      <c r="Q473" s="193"/>
      <c r="S473" s="193"/>
      <c r="T473" s="193"/>
      <c r="U473" s="193"/>
      <c r="V473" s="67"/>
    </row>
    <row r="474" spans="2:22" x14ac:dyDescent="0.15">
      <c r="B474" s="194" t="str">
        <f t="shared" si="61"/>
        <v/>
      </c>
      <c r="C474" s="185" t="str">
        <f t="shared" si="62"/>
        <v/>
      </c>
      <c r="D474" s="186" t="str">
        <f>IF(B474="","",IF(variable,IF(OR(B474=1,B474&lt;$I$16*periods_per_year),start_rate,MIN($I$17,IF(MOD(B474-1,$I$19)=0,MAX($I$18,D473+$I$20),D473))),start_rate))</f>
        <v/>
      </c>
      <c r="E474" s="187" t="str">
        <f t="shared" si="63"/>
        <v/>
      </c>
      <c r="F474" s="187" t="str">
        <f>IF(B474="","",IF(B474=nper,J473+E474,MIN(J473+E474,IF(D474=D473,F473,IF($E$13="Acc Bi-Weekly",ROUND((-PMT(((1+D474/CP)^(CP/12))-1,(nper-B474+1)*12/26,J473))/2,2),IF($E$13="Acc Weekly",ROUND((-PMT(((1+D474/CP)^(CP/12))-1,(nper-B474+1)*12/52,J473))/4,2),ROUND(-PMT(((1+D474/CP)^(CP/periods_per_year))-1,nper-B474+1,J473),2)))))))</f>
        <v/>
      </c>
      <c r="G474" s="187" t="str">
        <f t="shared" si="64"/>
        <v/>
      </c>
      <c r="H474" s="188"/>
      <c r="I474" s="187" t="str">
        <f t="shared" si="65"/>
        <v/>
      </c>
      <c r="J474" s="187" t="str">
        <f t="shared" si="66"/>
        <v/>
      </c>
      <c r="K474" s="189" t="str">
        <f t="shared" si="67"/>
        <v/>
      </c>
      <c r="L474" s="187" t="str">
        <f t="shared" si="68"/>
        <v/>
      </c>
      <c r="M474" s="187" t="str">
        <f>IF(B474="","",SUM($L$63:L474))</f>
        <v/>
      </c>
      <c r="N474" s="190" t="str">
        <f t="shared" si="69"/>
        <v/>
      </c>
      <c r="O474" s="191"/>
      <c r="P474" s="192" t="str">
        <f t="shared" si="70"/>
        <v/>
      </c>
      <c r="Q474" s="193"/>
      <c r="S474" s="193"/>
      <c r="T474" s="193"/>
      <c r="U474" s="193"/>
      <c r="V474" s="67"/>
    </row>
    <row r="475" spans="2:22" x14ac:dyDescent="0.15">
      <c r="B475" s="194" t="str">
        <f t="shared" si="61"/>
        <v/>
      </c>
      <c r="C475" s="185" t="str">
        <f t="shared" si="62"/>
        <v/>
      </c>
      <c r="D475" s="186" t="str">
        <f>IF(B475="","",IF(variable,IF(OR(B475=1,B475&lt;$I$16*periods_per_year),start_rate,MIN($I$17,IF(MOD(B475-1,$I$19)=0,MAX($I$18,D474+$I$20),D474))),start_rate))</f>
        <v/>
      </c>
      <c r="E475" s="187" t="str">
        <f t="shared" si="63"/>
        <v/>
      </c>
      <c r="F475" s="187" t="str">
        <f>IF(B475="","",IF(B475=nper,J474+E475,MIN(J474+E475,IF(D475=D474,F474,IF($E$13="Acc Bi-Weekly",ROUND((-PMT(((1+D475/CP)^(CP/12))-1,(nper-B475+1)*12/26,J474))/2,2),IF($E$13="Acc Weekly",ROUND((-PMT(((1+D475/CP)^(CP/12))-1,(nper-B475+1)*12/52,J474))/4,2),ROUND(-PMT(((1+D475/CP)^(CP/periods_per_year))-1,nper-B475+1,J474),2)))))))</f>
        <v/>
      </c>
      <c r="G475" s="187" t="str">
        <f t="shared" si="64"/>
        <v/>
      </c>
      <c r="H475" s="188"/>
      <c r="I475" s="187" t="str">
        <f t="shared" si="65"/>
        <v/>
      </c>
      <c r="J475" s="187" t="str">
        <f t="shared" si="66"/>
        <v/>
      </c>
      <c r="K475" s="189" t="str">
        <f t="shared" si="67"/>
        <v/>
      </c>
      <c r="L475" s="187" t="str">
        <f t="shared" si="68"/>
        <v/>
      </c>
      <c r="M475" s="187" t="str">
        <f>IF(B475="","",SUM($L$63:L475))</f>
        <v/>
      </c>
      <c r="N475" s="190" t="str">
        <f t="shared" si="69"/>
        <v/>
      </c>
      <c r="O475" s="191"/>
      <c r="P475" s="192" t="str">
        <f t="shared" si="70"/>
        <v/>
      </c>
      <c r="Q475" s="193"/>
      <c r="S475" s="193"/>
      <c r="T475" s="193"/>
      <c r="U475" s="193"/>
      <c r="V475" s="67"/>
    </row>
    <row r="476" spans="2:22" x14ac:dyDescent="0.15">
      <c r="B476" s="194" t="str">
        <f t="shared" si="61"/>
        <v/>
      </c>
      <c r="C476" s="185" t="str">
        <f t="shared" si="62"/>
        <v/>
      </c>
      <c r="D476" s="186" t="str">
        <f>IF(B476="","",IF(variable,IF(OR(B476=1,B476&lt;$I$16*periods_per_year),start_rate,MIN($I$17,IF(MOD(B476-1,$I$19)=0,MAX($I$18,D475+$I$20),D475))),start_rate))</f>
        <v/>
      </c>
      <c r="E476" s="187" t="str">
        <f t="shared" si="63"/>
        <v/>
      </c>
      <c r="F476" s="187" t="str">
        <f>IF(B476="","",IF(B476=nper,J475+E476,MIN(J475+E476,IF(D476=D475,F475,IF($E$13="Acc Bi-Weekly",ROUND((-PMT(((1+D476/CP)^(CP/12))-1,(nper-B476+1)*12/26,J475))/2,2),IF($E$13="Acc Weekly",ROUND((-PMT(((1+D476/CP)^(CP/12))-1,(nper-B476+1)*12/52,J475))/4,2),ROUND(-PMT(((1+D476/CP)^(CP/periods_per_year))-1,nper-B476+1,J475),2)))))))</f>
        <v/>
      </c>
      <c r="G476" s="187" t="str">
        <f t="shared" si="64"/>
        <v/>
      </c>
      <c r="H476" s="188"/>
      <c r="I476" s="187" t="str">
        <f t="shared" si="65"/>
        <v/>
      </c>
      <c r="J476" s="187" t="str">
        <f t="shared" si="66"/>
        <v/>
      </c>
      <c r="K476" s="189" t="str">
        <f t="shared" si="67"/>
        <v/>
      </c>
      <c r="L476" s="187" t="str">
        <f t="shared" si="68"/>
        <v/>
      </c>
      <c r="M476" s="187" t="str">
        <f>IF(B476="","",SUM($L$63:L476))</f>
        <v/>
      </c>
      <c r="N476" s="190" t="str">
        <f t="shared" si="69"/>
        <v/>
      </c>
      <c r="O476" s="191"/>
      <c r="P476" s="192" t="str">
        <f t="shared" si="70"/>
        <v/>
      </c>
      <c r="Q476" s="193"/>
      <c r="S476" s="193"/>
      <c r="T476" s="193"/>
      <c r="U476" s="193"/>
      <c r="V476" s="67"/>
    </row>
    <row r="477" spans="2:22" x14ac:dyDescent="0.15">
      <c r="B477" s="194" t="str">
        <f t="shared" si="61"/>
        <v/>
      </c>
      <c r="C477" s="185" t="str">
        <f t="shared" si="62"/>
        <v/>
      </c>
      <c r="D477" s="186" t="str">
        <f>IF(B477="","",IF(variable,IF(OR(B477=1,B477&lt;$I$16*periods_per_year),start_rate,MIN($I$17,IF(MOD(B477-1,$I$19)=0,MAX($I$18,D476+$I$20),D476))),start_rate))</f>
        <v/>
      </c>
      <c r="E477" s="187" t="str">
        <f t="shared" si="63"/>
        <v/>
      </c>
      <c r="F477" s="187" t="str">
        <f>IF(B477="","",IF(B477=nper,J476+E477,MIN(J476+E477,IF(D477=D476,F476,IF($E$13="Acc Bi-Weekly",ROUND((-PMT(((1+D477/CP)^(CP/12))-1,(nper-B477+1)*12/26,J476))/2,2),IF($E$13="Acc Weekly",ROUND((-PMT(((1+D477/CP)^(CP/12))-1,(nper-B477+1)*12/52,J476))/4,2),ROUND(-PMT(((1+D477/CP)^(CP/periods_per_year))-1,nper-B477+1,J476),2)))))))</f>
        <v/>
      </c>
      <c r="G477" s="187" t="str">
        <f t="shared" si="64"/>
        <v/>
      </c>
      <c r="H477" s="188"/>
      <c r="I477" s="187" t="str">
        <f t="shared" si="65"/>
        <v/>
      </c>
      <c r="J477" s="187" t="str">
        <f t="shared" si="66"/>
        <v/>
      </c>
      <c r="K477" s="189" t="str">
        <f t="shared" si="67"/>
        <v/>
      </c>
      <c r="L477" s="187" t="str">
        <f t="shared" si="68"/>
        <v/>
      </c>
      <c r="M477" s="187" t="str">
        <f>IF(B477="","",SUM($L$63:L477))</f>
        <v/>
      </c>
      <c r="N477" s="190" t="str">
        <f t="shared" si="69"/>
        <v/>
      </c>
      <c r="O477" s="191"/>
      <c r="P477" s="192" t="str">
        <f t="shared" si="70"/>
        <v/>
      </c>
      <c r="Q477" s="193"/>
      <c r="S477" s="193"/>
      <c r="T477" s="193"/>
      <c r="U477" s="193"/>
      <c r="V477" s="67"/>
    </row>
    <row r="478" spans="2:22" x14ac:dyDescent="0.15">
      <c r="B478" s="194" t="str">
        <f t="shared" si="61"/>
        <v/>
      </c>
      <c r="C478" s="185" t="str">
        <f t="shared" si="62"/>
        <v/>
      </c>
      <c r="D478" s="186" t="str">
        <f>IF(B478="","",IF(variable,IF(OR(B478=1,B478&lt;$I$16*periods_per_year),start_rate,MIN($I$17,IF(MOD(B478-1,$I$19)=0,MAX($I$18,D477+$I$20),D477))),start_rate))</f>
        <v/>
      </c>
      <c r="E478" s="187" t="str">
        <f t="shared" si="63"/>
        <v/>
      </c>
      <c r="F478" s="187" t="str">
        <f>IF(B478="","",IF(B478=nper,J477+E478,MIN(J477+E478,IF(D478=D477,F477,IF($E$13="Acc Bi-Weekly",ROUND((-PMT(((1+D478/CP)^(CP/12))-1,(nper-B478+1)*12/26,J477))/2,2),IF($E$13="Acc Weekly",ROUND((-PMT(((1+D478/CP)^(CP/12))-1,(nper-B478+1)*12/52,J477))/4,2),ROUND(-PMT(((1+D478/CP)^(CP/periods_per_year))-1,nper-B478+1,J477),2)))))))</f>
        <v/>
      </c>
      <c r="G478" s="187" t="str">
        <f t="shared" si="64"/>
        <v/>
      </c>
      <c r="H478" s="188"/>
      <c r="I478" s="187" t="str">
        <f t="shared" si="65"/>
        <v/>
      </c>
      <c r="J478" s="187" t="str">
        <f t="shared" si="66"/>
        <v/>
      </c>
      <c r="K478" s="189" t="str">
        <f t="shared" si="67"/>
        <v/>
      </c>
      <c r="L478" s="187" t="str">
        <f t="shared" si="68"/>
        <v/>
      </c>
      <c r="M478" s="187" t="str">
        <f>IF(B478="","",SUM($L$63:L478))</f>
        <v/>
      </c>
      <c r="N478" s="190" t="str">
        <f t="shared" si="69"/>
        <v/>
      </c>
      <c r="O478" s="191"/>
      <c r="P478" s="192" t="str">
        <f t="shared" si="70"/>
        <v/>
      </c>
      <c r="Q478" s="193"/>
      <c r="S478" s="193"/>
      <c r="T478" s="193"/>
      <c r="U478" s="193"/>
      <c r="V478" s="67"/>
    </row>
    <row r="479" spans="2:22" x14ac:dyDescent="0.15">
      <c r="B479" s="194" t="str">
        <f t="shared" si="61"/>
        <v/>
      </c>
      <c r="C479" s="185" t="str">
        <f t="shared" si="62"/>
        <v/>
      </c>
      <c r="D479" s="186" t="str">
        <f>IF(B479="","",IF(variable,IF(OR(B479=1,B479&lt;$I$16*periods_per_year),start_rate,MIN($I$17,IF(MOD(B479-1,$I$19)=0,MAX($I$18,D478+$I$20),D478))),start_rate))</f>
        <v/>
      </c>
      <c r="E479" s="187" t="str">
        <f t="shared" si="63"/>
        <v/>
      </c>
      <c r="F479" s="187" t="str">
        <f>IF(B479="","",IF(B479=nper,J478+E479,MIN(J478+E479,IF(D479=D478,F478,IF($E$13="Acc Bi-Weekly",ROUND((-PMT(((1+D479/CP)^(CP/12))-1,(nper-B479+1)*12/26,J478))/2,2),IF($E$13="Acc Weekly",ROUND((-PMT(((1+D479/CP)^(CP/12))-1,(nper-B479+1)*12/52,J478))/4,2),ROUND(-PMT(((1+D479/CP)^(CP/periods_per_year))-1,nper-B479+1,J478),2)))))))</f>
        <v/>
      </c>
      <c r="G479" s="187" t="str">
        <f t="shared" si="64"/>
        <v/>
      </c>
      <c r="H479" s="188"/>
      <c r="I479" s="187" t="str">
        <f t="shared" si="65"/>
        <v/>
      </c>
      <c r="J479" s="187" t="str">
        <f t="shared" si="66"/>
        <v/>
      </c>
      <c r="K479" s="189" t="str">
        <f t="shared" si="67"/>
        <v/>
      </c>
      <c r="L479" s="187" t="str">
        <f t="shared" si="68"/>
        <v/>
      </c>
      <c r="M479" s="187" t="str">
        <f>IF(B479="","",SUM($L$63:L479))</f>
        <v/>
      </c>
      <c r="N479" s="190" t="str">
        <f t="shared" si="69"/>
        <v/>
      </c>
      <c r="O479" s="191"/>
      <c r="P479" s="192" t="str">
        <f t="shared" si="70"/>
        <v/>
      </c>
      <c r="Q479" s="193"/>
      <c r="S479" s="193"/>
      <c r="T479" s="193"/>
      <c r="U479" s="193"/>
      <c r="V479" s="67"/>
    </row>
    <row r="480" spans="2:22" x14ac:dyDescent="0.15">
      <c r="B480" s="194" t="str">
        <f t="shared" si="61"/>
        <v/>
      </c>
      <c r="C480" s="185" t="str">
        <f t="shared" si="62"/>
        <v/>
      </c>
      <c r="D480" s="186" t="str">
        <f>IF(B480="","",IF(variable,IF(OR(B480=1,B480&lt;$I$16*periods_per_year),start_rate,MIN($I$17,IF(MOD(B480-1,$I$19)=0,MAX($I$18,D479+$I$20),D479))),start_rate))</f>
        <v/>
      </c>
      <c r="E480" s="187" t="str">
        <f t="shared" si="63"/>
        <v/>
      </c>
      <c r="F480" s="187" t="str">
        <f>IF(B480="","",IF(B480=nper,J479+E480,MIN(J479+E480,IF(D480=D479,F479,IF($E$13="Acc Bi-Weekly",ROUND((-PMT(((1+D480/CP)^(CP/12))-1,(nper-B480+1)*12/26,J479))/2,2),IF($E$13="Acc Weekly",ROUND((-PMT(((1+D480/CP)^(CP/12))-1,(nper-B480+1)*12/52,J479))/4,2),ROUND(-PMT(((1+D480/CP)^(CP/periods_per_year))-1,nper-B480+1,J479),2)))))))</f>
        <v/>
      </c>
      <c r="G480" s="187" t="str">
        <f t="shared" si="64"/>
        <v/>
      </c>
      <c r="H480" s="188"/>
      <c r="I480" s="187" t="str">
        <f t="shared" si="65"/>
        <v/>
      </c>
      <c r="J480" s="187" t="str">
        <f t="shared" si="66"/>
        <v/>
      </c>
      <c r="K480" s="189" t="str">
        <f t="shared" si="67"/>
        <v/>
      </c>
      <c r="L480" s="187" t="str">
        <f t="shared" si="68"/>
        <v/>
      </c>
      <c r="M480" s="187" t="str">
        <f>IF(B480="","",SUM($L$63:L480))</f>
        <v/>
      </c>
      <c r="N480" s="190" t="str">
        <f t="shared" si="69"/>
        <v/>
      </c>
      <c r="O480" s="191"/>
      <c r="P480" s="192" t="str">
        <f t="shared" si="70"/>
        <v/>
      </c>
      <c r="Q480" s="193"/>
      <c r="S480" s="193"/>
      <c r="T480" s="193"/>
      <c r="U480" s="193"/>
      <c r="V480" s="67"/>
    </row>
    <row r="481" spans="2:22" x14ac:dyDescent="0.15">
      <c r="B481" s="194" t="str">
        <f t="shared" si="61"/>
        <v/>
      </c>
      <c r="C481" s="185" t="str">
        <f t="shared" si="62"/>
        <v/>
      </c>
      <c r="D481" s="186" t="str">
        <f>IF(B481="","",IF(variable,IF(OR(B481=1,B481&lt;$I$16*periods_per_year),start_rate,MIN($I$17,IF(MOD(B481-1,$I$19)=0,MAX($I$18,D480+$I$20),D480))),start_rate))</f>
        <v/>
      </c>
      <c r="E481" s="187" t="str">
        <f t="shared" si="63"/>
        <v/>
      </c>
      <c r="F481" s="187" t="str">
        <f>IF(B481="","",IF(B481=nper,J480+E481,MIN(J480+E481,IF(D481=D480,F480,IF($E$13="Acc Bi-Weekly",ROUND((-PMT(((1+D481/CP)^(CP/12))-1,(nper-B481+1)*12/26,J480))/2,2),IF($E$13="Acc Weekly",ROUND((-PMT(((1+D481/CP)^(CP/12))-1,(nper-B481+1)*12/52,J480))/4,2),ROUND(-PMT(((1+D481/CP)^(CP/periods_per_year))-1,nper-B481+1,J480),2)))))))</f>
        <v/>
      </c>
      <c r="G481" s="187" t="str">
        <f t="shared" si="64"/>
        <v/>
      </c>
      <c r="H481" s="188"/>
      <c r="I481" s="187" t="str">
        <f t="shared" si="65"/>
        <v/>
      </c>
      <c r="J481" s="187" t="str">
        <f t="shared" si="66"/>
        <v/>
      </c>
      <c r="K481" s="189" t="str">
        <f t="shared" si="67"/>
        <v/>
      </c>
      <c r="L481" s="187" t="str">
        <f t="shared" si="68"/>
        <v/>
      </c>
      <c r="M481" s="187" t="str">
        <f>IF(B481="","",SUM($L$63:L481))</f>
        <v/>
      </c>
      <c r="N481" s="190" t="str">
        <f t="shared" si="69"/>
        <v/>
      </c>
      <c r="O481" s="191"/>
      <c r="P481" s="192" t="str">
        <f t="shared" si="70"/>
        <v/>
      </c>
      <c r="Q481" s="193"/>
      <c r="S481" s="193"/>
      <c r="T481" s="193"/>
      <c r="U481" s="193"/>
      <c r="V481" s="67"/>
    </row>
    <row r="482" spans="2:22" x14ac:dyDescent="0.15">
      <c r="B482" s="194" t="str">
        <f t="shared" si="61"/>
        <v/>
      </c>
      <c r="C482" s="185" t="str">
        <f t="shared" si="62"/>
        <v/>
      </c>
      <c r="D482" s="186" t="str">
        <f>IF(B482="","",IF(variable,IF(OR(B482=1,B482&lt;$I$16*periods_per_year),start_rate,MIN($I$17,IF(MOD(B482-1,$I$19)=0,MAX($I$18,D481+$I$20),D481))),start_rate))</f>
        <v/>
      </c>
      <c r="E482" s="187" t="str">
        <f t="shared" si="63"/>
        <v/>
      </c>
      <c r="F482" s="187" t="str">
        <f>IF(B482="","",IF(B482=nper,J481+E482,MIN(J481+E482,IF(D482=D481,F481,IF($E$13="Acc Bi-Weekly",ROUND((-PMT(((1+D482/CP)^(CP/12))-1,(nper-B482+1)*12/26,J481))/2,2),IF($E$13="Acc Weekly",ROUND((-PMT(((1+D482/CP)^(CP/12))-1,(nper-B482+1)*12/52,J481))/4,2),ROUND(-PMT(((1+D482/CP)^(CP/periods_per_year))-1,nper-B482+1,J481),2)))))))</f>
        <v/>
      </c>
      <c r="G482" s="187" t="str">
        <f t="shared" si="64"/>
        <v/>
      </c>
      <c r="H482" s="188"/>
      <c r="I482" s="187" t="str">
        <f t="shared" si="65"/>
        <v/>
      </c>
      <c r="J482" s="187" t="str">
        <f t="shared" si="66"/>
        <v/>
      </c>
      <c r="K482" s="189" t="str">
        <f t="shared" si="67"/>
        <v/>
      </c>
      <c r="L482" s="187" t="str">
        <f t="shared" si="68"/>
        <v/>
      </c>
      <c r="M482" s="187" t="str">
        <f>IF(B482="","",SUM($L$63:L482))</f>
        <v/>
      </c>
      <c r="N482" s="190" t="str">
        <f t="shared" si="69"/>
        <v/>
      </c>
      <c r="O482" s="191"/>
      <c r="P482" s="192" t="str">
        <f t="shared" si="70"/>
        <v/>
      </c>
      <c r="Q482" s="193"/>
      <c r="S482" s="193"/>
      <c r="T482" s="193"/>
      <c r="U482" s="193"/>
      <c r="V482" s="67"/>
    </row>
    <row r="483" spans="2:22" x14ac:dyDescent="0.15">
      <c r="B483" s="194" t="str">
        <f t="shared" si="61"/>
        <v/>
      </c>
      <c r="C483" s="185" t="str">
        <f t="shared" si="62"/>
        <v/>
      </c>
      <c r="D483" s="186" t="str">
        <f>IF(B483="","",IF(variable,IF(OR(B483=1,B483&lt;$I$16*periods_per_year),start_rate,MIN($I$17,IF(MOD(B483-1,$I$19)=0,MAX($I$18,D482+$I$20),D482))),start_rate))</f>
        <v/>
      </c>
      <c r="E483" s="187" t="str">
        <f t="shared" si="63"/>
        <v/>
      </c>
      <c r="F483" s="187" t="str">
        <f>IF(B483="","",IF(B483=nper,J482+E483,MIN(J482+E483,IF(D483=D482,F482,IF($E$13="Acc Bi-Weekly",ROUND((-PMT(((1+D483/CP)^(CP/12))-1,(nper-B483+1)*12/26,J482))/2,2),IF($E$13="Acc Weekly",ROUND((-PMT(((1+D483/CP)^(CP/12))-1,(nper-B483+1)*12/52,J482))/4,2),ROUND(-PMT(((1+D483/CP)^(CP/periods_per_year))-1,nper-B483+1,J482),2)))))))</f>
        <v/>
      </c>
      <c r="G483" s="187" t="str">
        <f t="shared" si="64"/>
        <v/>
      </c>
      <c r="H483" s="188"/>
      <c r="I483" s="187" t="str">
        <f t="shared" si="65"/>
        <v/>
      </c>
      <c r="J483" s="187" t="str">
        <f t="shared" si="66"/>
        <v/>
      </c>
      <c r="K483" s="189" t="str">
        <f t="shared" si="67"/>
        <v/>
      </c>
      <c r="L483" s="187" t="str">
        <f t="shared" si="68"/>
        <v/>
      </c>
      <c r="M483" s="187" t="str">
        <f>IF(B483="","",SUM($L$63:L483))</f>
        <v/>
      </c>
      <c r="N483" s="190" t="str">
        <f t="shared" si="69"/>
        <v/>
      </c>
      <c r="O483" s="191"/>
      <c r="P483" s="192" t="str">
        <f t="shared" si="70"/>
        <v/>
      </c>
      <c r="Q483" s="193"/>
      <c r="S483" s="193"/>
      <c r="T483" s="193"/>
      <c r="U483" s="193"/>
      <c r="V483" s="67"/>
    </row>
    <row r="484" spans="2:22" x14ac:dyDescent="0.15">
      <c r="B484" s="194" t="str">
        <f t="shared" si="61"/>
        <v/>
      </c>
      <c r="C484" s="185" t="str">
        <f t="shared" si="62"/>
        <v/>
      </c>
      <c r="D484" s="186" t="str">
        <f>IF(B484="","",IF(variable,IF(OR(B484=1,B484&lt;$I$16*periods_per_year),start_rate,MIN($I$17,IF(MOD(B484-1,$I$19)=0,MAX($I$18,D483+$I$20),D483))),start_rate))</f>
        <v/>
      </c>
      <c r="E484" s="187" t="str">
        <f t="shared" si="63"/>
        <v/>
      </c>
      <c r="F484" s="187" t="str">
        <f>IF(B484="","",IF(B484=nper,J483+E484,MIN(J483+E484,IF(D484=D483,F483,IF($E$13="Acc Bi-Weekly",ROUND((-PMT(((1+D484/CP)^(CP/12))-1,(nper-B484+1)*12/26,J483))/2,2),IF($E$13="Acc Weekly",ROUND((-PMT(((1+D484/CP)^(CP/12))-1,(nper-B484+1)*12/52,J483))/4,2),ROUND(-PMT(((1+D484/CP)^(CP/periods_per_year))-1,nper-B484+1,J483),2)))))))</f>
        <v/>
      </c>
      <c r="G484" s="187" t="str">
        <f t="shared" si="64"/>
        <v/>
      </c>
      <c r="H484" s="188"/>
      <c r="I484" s="187" t="str">
        <f t="shared" si="65"/>
        <v/>
      </c>
      <c r="J484" s="187" t="str">
        <f t="shared" si="66"/>
        <v/>
      </c>
      <c r="K484" s="189" t="str">
        <f t="shared" si="67"/>
        <v/>
      </c>
      <c r="L484" s="187" t="str">
        <f t="shared" si="68"/>
        <v/>
      </c>
      <c r="M484" s="187" t="str">
        <f>IF(B484="","",SUM($L$63:L484))</f>
        <v/>
      </c>
      <c r="N484" s="190" t="str">
        <f t="shared" si="69"/>
        <v/>
      </c>
      <c r="O484" s="191"/>
      <c r="P484" s="192" t="str">
        <f t="shared" si="70"/>
        <v/>
      </c>
      <c r="Q484" s="193"/>
      <c r="S484" s="193"/>
      <c r="T484" s="193"/>
      <c r="U484" s="193"/>
      <c r="V484" s="67"/>
    </row>
    <row r="485" spans="2:22" x14ac:dyDescent="0.15">
      <c r="B485" s="194" t="str">
        <f t="shared" si="61"/>
        <v/>
      </c>
      <c r="C485" s="185" t="str">
        <f t="shared" si="62"/>
        <v/>
      </c>
      <c r="D485" s="186" t="str">
        <f>IF(B485="","",IF(variable,IF(OR(B485=1,B485&lt;$I$16*periods_per_year),start_rate,MIN($I$17,IF(MOD(B485-1,$I$19)=0,MAX($I$18,D484+$I$20),D484))),start_rate))</f>
        <v/>
      </c>
      <c r="E485" s="187" t="str">
        <f t="shared" si="63"/>
        <v/>
      </c>
      <c r="F485" s="187" t="str">
        <f>IF(B485="","",IF(B485=nper,J484+E485,MIN(J484+E485,IF(D485=D484,F484,IF($E$13="Acc Bi-Weekly",ROUND((-PMT(((1+D485/CP)^(CP/12))-1,(nper-B485+1)*12/26,J484))/2,2),IF($E$13="Acc Weekly",ROUND((-PMT(((1+D485/CP)^(CP/12))-1,(nper-B485+1)*12/52,J484))/4,2),ROUND(-PMT(((1+D485/CP)^(CP/periods_per_year))-1,nper-B485+1,J484),2)))))))</f>
        <v/>
      </c>
      <c r="G485" s="187" t="str">
        <f t="shared" si="64"/>
        <v/>
      </c>
      <c r="H485" s="188"/>
      <c r="I485" s="187" t="str">
        <f t="shared" si="65"/>
        <v/>
      </c>
      <c r="J485" s="187" t="str">
        <f t="shared" si="66"/>
        <v/>
      </c>
      <c r="K485" s="189" t="str">
        <f t="shared" si="67"/>
        <v/>
      </c>
      <c r="L485" s="187" t="str">
        <f t="shared" si="68"/>
        <v/>
      </c>
      <c r="M485" s="187" t="str">
        <f>IF(B485="","",SUM($L$63:L485))</f>
        <v/>
      </c>
      <c r="N485" s="190" t="str">
        <f t="shared" si="69"/>
        <v/>
      </c>
      <c r="O485" s="191"/>
      <c r="P485" s="192" t="str">
        <f t="shared" si="70"/>
        <v/>
      </c>
      <c r="Q485" s="193"/>
      <c r="S485" s="193"/>
      <c r="T485" s="193"/>
      <c r="U485" s="193"/>
      <c r="V485" s="67"/>
    </row>
    <row r="486" spans="2:22" x14ac:dyDescent="0.15">
      <c r="B486" s="194" t="str">
        <f t="shared" si="61"/>
        <v/>
      </c>
      <c r="C486" s="185" t="str">
        <f t="shared" si="62"/>
        <v/>
      </c>
      <c r="D486" s="186" t="str">
        <f>IF(B486="","",IF(variable,IF(OR(B486=1,B486&lt;$I$16*periods_per_year),start_rate,MIN($I$17,IF(MOD(B486-1,$I$19)=0,MAX($I$18,D485+$I$20),D485))),start_rate))</f>
        <v/>
      </c>
      <c r="E486" s="187" t="str">
        <f t="shared" si="63"/>
        <v/>
      </c>
      <c r="F486" s="187" t="str">
        <f>IF(B486="","",IF(B486=nper,J485+E486,MIN(J485+E486,IF(D486=D485,F485,IF($E$13="Acc Bi-Weekly",ROUND((-PMT(((1+D486/CP)^(CP/12))-1,(nper-B486+1)*12/26,J485))/2,2),IF($E$13="Acc Weekly",ROUND((-PMT(((1+D486/CP)^(CP/12))-1,(nper-B486+1)*12/52,J485))/4,2),ROUND(-PMT(((1+D486/CP)^(CP/periods_per_year))-1,nper-B486+1,J485),2)))))))</f>
        <v/>
      </c>
      <c r="G486" s="187" t="str">
        <f t="shared" si="64"/>
        <v/>
      </c>
      <c r="H486" s="188"/>
      <c r="I486" s="187" t="str">
        <f t="shared" si="65"/>
        <v/>
      </c>
      <c r="J486" s="187" t="str">
        <f t="shared" si="66"/>
        <v/>
      </c>
      <c r="K486" s="189" t="str">
        <f t="shared" si="67"/>
        <v/>
      </c>
      <c r="L486" s="187" t="str">
        <f t="shared" si="68"/>
        <v/>
      </c>
      <c r="M486" s="187" t="str">
        <f>IF(B486="","",SUM($L$63:L486))</f>
        <v/>
      </c>
      <c r="N486" s="190" t="str">
        <f t="shared" si="69"/>
        <v/>
      </c>
      <c r="O486" s="191"/>
      <c r="P486" s="192" t="str">
        <f t="shared" si="70"/>
        <v/>
      </c>
      <c r="Q486" s="193"/>
      <c r="S486" s="193"/>
      <c r="T486" s="193"/>
      <c r="U486" s="193"/>
      <c r="V486" s="67"/>
    </row>
    <row r="487" spans="2:22" x14ac:dyDescent="0.15">
      <c r="B487" s="194" t="str">
        <f t="shared" si="61"/>
        <v/>
      </c>
      <c r="C487" s="185" t="str">
        <f t="shared" si="62"/>
        <v/>
      </c>
      <c r="D487" s="186" t="str">
        <f>IF(B487="","",IF(variable,IF(OR(B487=1,B487&lt;$I$16*periods_per_year),start_rate,MIN($I$17,IF(MOD(B487-1,$I$19)=0,MAX($I$18,D486+$I$20),D486))),start_rate))</f>
        <v/>
      </c>
      <c r="E487" s="187" t="str">
        <f t="shared" si="63"/>
        <v/>
      </c>
      <c r="F487" s="187" t="str">
        <f>IF(B487="","",IF(B487=nper,J486+E487,MIN(J486+E487,IF(D487=D486,F486,IF($E$13="Acc Bi-Weekly",ROUND((-PMT(((1+D487/CP)^(CP/12))-1,(nper-B487+1)*12/26,J486))/2,2),IF($E$13="Acc Weekly",ROUND((-PMT(((1+D487/CP)^(CP/12))-1,(nper-B487+1)*12/52,J486))/4,2),ROUND(-PMT(((1+D487/CP)^(CP/periods_per_year))-1,nper-B487+1,J486),2)))))))</f>
        <v/>
      </c>
      <c r="G487" s="187" t="str">
        <f t="shared" si="64"/>
        <v/>
      </c>
      <c r="H487" s="188"/>
      <c r="I487" s="187" t="str">
        <f t="shared" si="65"/>
        <v/>
      </c>
      <c r="J487" s="187" t="str">
        <f t="shared" si="66"/>
        <v/>
      </c>
      <c r="K487" s="189" t="str">
        <f t="shared" si="67"/>
        <v/>
      </c>
      <c r="L487" s="187" t="str">
        <f t="shared" si="68"/>
        <v/>
      </c>
      <c r="M487" s="187" t="str">
        <f>IF(B487="","",SUM($L$63:L487))</f>
        <v/>
      </c>
      <c r="N487" s="190" t="str">
        <f t="shared" si="69"/>
        <v/>
      </c>
      <c r="O487" s="191"/>
      <c r="P487" s="192" t="str">
        <f t="shared" si="70"/>
        <v/>
      </c>
      <c r="Q487" s="193"/>
      <c r="S487" s="193"/>
      <c r="T487" s="193"/>
      <c r="U487" s="193"/>
      <c r="V487" s="67"/>
    </row>
    <row r="488" spans="2:22" x14ac:dyDescent="0.15">
      <c r="B488" s="194" t="str">
        <f t="shared" si="61"/>
        <v/>
      </c>
      <c r="C488" s="185" t="str">
        <f t="shared" si="62"/>
        <v/>
      </c>
      <c r="D488" s="186" t="str">
        <f>IF(B488="","",IF(variable,IF(OR(B488=1,B488&lt;$I$16*periods_per_year),start_rate,MIN($I$17,IF(MOD(B488-1,$I$19)=0,MAX($I$18,D487+$I$20),D487))),start_rate))</f>
        <v/>
      </c>
      <c r="E488" s="187" t="str">
        <f t="shared" si="63"/>
        <v/>
      </c>
      <c r="F488" s="187" t="str">
        <f>IF(B488="","",IF(B488=nper,J487+E488,MIN(J487+E488,IF(D488=D487,F487,IF($E$13="Acc Bi-Weekly",ROUND((-PMT(((1+D488/CP)^(CP/12))-1,(nper-B488+1)*12/26,J487))/2,2),IF($E$13="Acc Weekly",ROUND((-PMT(((1+D488/CP)^(CP/12))-1,(nper-B488+1)*12/52,J487))/4,2),ROUND(-PMT(((1+D488/CP)^(CP/periods_per_year))-1,nper-B488+1,J487),2)))))))</f>
        <v/>
      </c>
      <c r="G488" s="187" t="str">
        <f t="shared" si="64"/>
        <v/>
      </c>
      <c r="H488" s="188"/>
      <c r="I488" s="187" t="str">
        <f t="shared" si="65"/>
        <v/>
      </c>
      <c r="J488" s="187" t="str">
        <f t="shared" si="66"/>
        <v/>
      </c>
      <c r="K488" s="189" t="str">
        <f t="shared" si="67"/>
        <v/>
      </c>
      <c r="L488" s="187" t="str">
        <f t="shared" si="68"/>
        <v/>
      </c>
      <c r="M488" s="187" t="str">
        <f>IF(B488="","",SUM($L$63:L488))</f>
        <v/>
      </c>
      <c r="N488" s="190" t="str">
        <f t="shared" si="69"/>
        <v/>
      </c>
      <c r="O488" s="191"/>
      <c r="P488" s="192" t="str">
        <f t="shared" si="70"/>
        <v/>
      </c>
      <c r="Q488" s="193"/>
      <c r="S488" s="193"/>
      <c r="T488" s="193"/>
      <c r="U488" s="193"/>
      <c r="V488" s="67"/>
    </row>
    <row r="489" spans="2:22" x14ac:dyDescent="0.15">
      <c r="B489" s="194" t="str">
        <f t="shared" si="61"/>
        <v/>
      </c>
      <c r="C489" s="185" t="str">
        <f t="shared" si="62"/>
        <v/>
      </c>
      <c r="D489" s="186" t="str">
        <f>IF(B489="","",IF(variable,IF(OR(B489=1,B489&lt;$I$16*periods_per_year),start_rate,MIN($I$17,IF(MOD(B489-1,$I$19)=0,MAX($I$18,D488+$I$20),D488))),start_rate))</f>
        <v/>
      </c>
      <c r="E489" s="187" t="str">
        <f t="shared" si="63"/>
        <v/>
      </c>
      <c r="F489" s="187" t="str">
        <f>IF(B489="","",IF(B489=nper,J488+E489,MIN(J488+E489,IF(D489=D488,F488,IF($E$13="Acc Bi-Weekly",ROUND((-PMT(((1+D489/CP)^(CP/12))-1,(nper-B489+1)*12/26,J488))/2,2),IF($E$13="Acc Weekly",ROUND((-PMT(((1+D489/CP)^(CP/12))-1,(nper-B489+1)*12/52,J488))/4,2),ROUND(-PMT(((1+D489/CP)^(CP/periods_per_year))-1,nper-B489+1,J488),2)))))))</f>
        <v/>
      </c>
      <c r="G489" s="187" t="str">
        <f t="shared" si="64"/>
        <v/>
      </c>
      <c r="H489" s="188"/>
      <c r="I489" s="187" t="str">
        <f t="shared" si="65"/>
        <v/>
      </c>
      <c r="J489" s="187" t="str">
        <f t="shared" si="66"/>
        <v/>
      </c>
      <c r="K489" s="189" t="str">
        <f t="shared" si="67"/>
        <v/>
      </c>
      <c r="L489" s="187" t="str">
        <f t="shared" si="68"/>
        <v/>
      </c>
      <c r="M489" s="187" t="str">
        <f>IF(B489="","",SUM($L$63:L489))</f>
        <v/>
      </c>
      <c r="N489" s="190" t="str">
        <f t="shared" si="69"/>
        <v/>
      </c>
      <c r="O489" s="191"/>
      <c r="P489" s="192" t="str">
        <f t="shared" si="70"/>
        <v/>
      </c>
      <c r="Q489" s="193"/>
      <c r="S489" s="193"/>
      <c r="T489" s="193"/>
      <c r="U489" s="193"/>
      <c r="V489" s="67"/>
    </row>
    <row r="490" spans="2:22" x14ac:dyDescent="0.15">
      <c r="B490" s="194" t="str">
        <f t="shared" si="61"/>
        <v/>
      </c>
      <c r="C490" s="185" t="str">
        <f t="shared" si="62"/>
        <v/>
      </c>
      <c r="D490" s="186" t="str">
        <f>IF(B490="","",IF(variable,IF(OR(B490=1,B490&lt;$I$16*periods_per_year),start_rate,MIN($I$17,IF(MOD(B490-1,$I$19)=0,MAX($I$18,D489+$I$20),D489))),start_rate))</f>
        <v/>
      </c>
      <c r="E490" s="187" t="str">
        <f t="shared" si="63"/>
        <v/>
      </c>
      <c r="F490" s="187" t="str">
        <f>IF(B490="","",IF(B490=nper,J489+E490,MIN(J489+E490,IF(D490=D489,F489,IF($E$13="Acc Bi-Weekly",ROUND((-PMT(((1+D490/CP)^(CP/12))-1,(nper-B490+1)*12/26,J489))/2,2),IF($E$13="Acc Weekly",ROUND((-PMT(((1+D490/CP)^(CP/12))-1,(nper-B490+1)*12/52,J489))/4,2),ROUND(-PMT(((1+D490/CP)^(CP/periods_per_year))-1,nper-B490+1,J489),2)))))))</f>
        <v/>
      </c>
      <c r="G490" s="187" t="str">
        <f t="shared" si="64"/>
        <v/>
      </c>
      <c r="H490" s="188"/>
      <c r="I490" s="187" t="str">
        <f t="shared" si="65"/>
        <v/>
      </c>
      <c r="J490" s="187" t="str">
        <f t="shared" si="66"/>
        <v/>
      </c>
      <c r="K490" s="189" t="str">
        <f t="shared" si="67"/>
        <v/>
      </c>
      <c r="L490" s="187" t="str">
        <f t="shared" si="68"/>
        <v/>
      </c>
      <c r="M490" s="187" t="str">
        <f>IF(B490="","",SUM($L$63:L490))</f>
        <v/>
      </c>
      <c r="N490" s="190" t="str">
        <f t="shared" si="69"/>
        <v/>
      </c>
      <c r="O490" s="191"/>
      <c r="P490" s="192" t="str">
        <f t="shared" si="70"/>
        <v/>
      </c>
      <c r="Q490" s="193"/>
      <c r="S490" s="193"/>
      <c r="T490" s="193"/>
      <c r="U490" s="193"/>
      <c r="V490" s="67"/>
    </row>
    <row r="491" spans="2:22" x14ac:dyDescent="0.15">
      <c r="B491" s="194" t="str">
        <f t="shared" si="61"/>
        <v/>
      </c>
      <c r="C491" s="185" t="str">
        <f t="shared" si="62"/>
        <v/>
      </c>
      <c r="D491" s="186" t="str">
        <f>IF(B491="","",IF(variable,IF(OR(B491=1,B491&lt;$I$16*periods_per_year),start_rate,MIN($I$17,IF(MOD(B491-1,$I$19)=0,MAX($I$18,D490+$I$20),D490))),start_rate))</f>
        <v/>
      </c>
      <c r="E491" s="187" t="str">
        <f t="shared" si="63"/>
        <v/>
      </c>
      <c r="F491" s="187" t="str">
        <f>IF(B491="","",IF(B491=nper,J490+E491,MIN(J490+E491,IF(D491=D490,F490,IF($E$13="Acc Bi-Weekly",ROUND((-PMT(((1+D491/CP)^(CP/12))-1,(nper-B491+1)*12/26,J490))/2,2),IF($E$13="Acc Weekly",ROUND((-PMT(((1+D491/CP)^(CP/12))-1,(nper-B491+1)*12/52,J490))/4,2),ROUND(-PMT(((1+D491/CP)^(CP/periods_per_year))-1,nper-B491+1,J490),2)))))))</f>
        <v/>
      </c>
      <c r="G491" s="187" t="str">
        <f t="shared" si="64"/>
        <v/>
      </c>
      <c r="H491" s="188"/>
      <c r="I491" s="187" t="str">
        <f t="shared" si="65"/>
        <v/>
      </c>
      <c r="J491" s="187" t="str">
        <f t="shared" si="66"/>
        <v/>
      </c>
      <c r="K491" s="189" t="str">
        <f t="shared" si="67"/>
        <v/>
      </c>
      <c r="L491" s="187" t="str">
        <f t="shared" si="68"/>
        <v/>
      </c>
      <c r="M491" s="187" t="str">
        <f>IF(B491="","",SUM($L$63:L491))</f>
        <v/>
      </c>
      <c r="N491" s="190" t="str">
        <f t="shared" si="69"/>
        <v/>
      </c>
      <c r="O491" s="191"/>
      <c r="P491" s="192" t="str">
        <f t="shared" si="70"/>
        <v/>
      </c>
      <c r="Q491" s="193"/>
      <c r="S491" s="193"/>
      <c r="T491" s="193"/>
      <c r="U491" s="193"/>
      <c r="V491" s="67"/>
    </row>
    <row r="492" spans="2:22" x14ac:dyDescent="0.15">
      <c r="B492" s="194" t="str">
        <f t="shared" si="61"/>
        <v/>
      </c>
      <c r="C492" s="185" t="str">
        <f t="shared" si="62"/>
        <v/>
      </c>
      <c r="D492" s="186" t="str">
        <f>IF(B492="","",IF(variable,IF(OR(B492=1,B492&lt;$I$16*periods_per_year),start_rate,MIN($I$17,IF(MOD(B492-1,$I$19)=0,MAX($I$18,D491+$I$20),D491))),start_rate))</f>
        <v/>
      </c>
      <c r="E492" s="187" t="str">
        <f t="shared" si="63"/>
        <v/>
      </c>
      <c r="F492" s="187" t="str">
        <f>IF(B492="","",IF(B492=nper,J491+E492,MIN(J491+E492,IF(D492=D491,F491,IF($E$13="Acc Bi-Weekly",ROUND((-PMT(((1+D492/CP)^(CP/12))-1,(nper-B492+1)*12/26,J491))/2,2),IF($E$13="Acc Weekly",ROUND((-PMT(((1+D492/CP)^(CP/12))-1,(nper-B492+1)*12/52,J491))/4,2),ROUND(-PMT(((1+D492/CP)^(CP/periods_per_year))-1,nper-B492+1,J491),2)))))))</f>
        <v/>
      </c>
      <c r="G492" s="187" t="str">
        <f t="shared" si="64"/>
        <v/>
      </c>
      <c r="H492" s="188"/>
      <c r="I492" s="187" t="str">
        <f t="shared" si="65"/>
        <v/>
      </c>
      <c r="J492" s="187" t="str">
        <f t="shared" si="66"/>
        <v/>
      </c>
      <c r="K492" s="189" t="str">
        <f t="shared" si="67"/>
        <v/>
      </c>
      <c r="L492" s="187" t="str">
        <f t="shared" si="68"/>
        <v/>
      </c>
      <c r="M492" s="187" t="str">
        <f>IF(B492="","",SUM($L$63:L492))</f>
        <v/>
      </c>
      <c r="N492" s="190" t="str">
        <f t="shared" si="69"/>
        <v/>
      </c>
      <c r="O492" s="191"/>
      <c r="P492" s="192" t="str">
        <f t="shared" si="70"/>
        <v/>
      </c>
      <c r="Q492" s="193"/>
      <c r="S492" s="193"/>
      <c r="T492" s="193"/>
      <c r="U492" s="193"/>
      <c r="V492" s="67"/>
    </row>
    <row r="493" spans="2:22" x14ac:dyDescent="0.15">
      <c r="B493" s="194" t="str">
        <f t="shared" si="61"/>
        <v/>
      </c>
      <c r="C493" s="185" t="str">
        <f t="shared" si="62"/>
        <v/>
      </c>
      <c r="D493" s="186" t="str">
        <f>IF(B493="","",IF(variable,IF(OR(B493=1,B493&lt;$I$16*periods_per_year),start_rate,MIN($I$17,IF(MOD(B493-1,$I$19)=0,MAX($I$18,D492+$I$20),D492))),start_rate))</f>
        <v/>
      </c>
      <c r="E493" s="187" t="str">
        <f t="shared" si="63"/>
        <v/>
      </c>
      <c r="F493" s="187" t="str">
        <f>IF(B493="","",IF(B493=nper,J492+E493,MIN(J492+E493,IF(D493=D492,F492,IF($E$13="Acc Bi-Weekly",ROUND((-PMT(((1+D493/CP)^(CP/12))-1,(nper-B493+1)*12/26,J492))/2,2),IF($E$13="Acc Weekly",ROUND((-PMT(((1+D493/CP)^(CP/12))-1,(nper-B493+1)*12/52,J492))/4,2),ROUND(-PMT(((1+D493/CP)^(CP/periods_per_year))-1,nper-B493+1,J492),2)))))))</f>
        <v/>
      </c>
      <c r="G493" s="187" t="str">
        <f t="shared" si="64"/>
        <v/>
      </c>
      <c r="H493" s="188"/>
      <c r="I493" s="187" t="str">
        <f t="shared" si="65"/>
        <v/>
      </c>
      <c r="J493" s="187" t="str">
        <f t="shared" si="66"/>
        <v/>
      </c>
      <c r="K493" s="189" t="str">
        <f t="shared" si="67"/>
        <v/>
      </c>
      <c r="L493" s="187" t="str">
        <f t="shared" si="68"/>
        <v/>
      </c>
      <c r="M493" s="187" t="str">
        <f>IF(B493="","",SUM($L$63:L493))</f>
        <v/>
      </c>
      <c r="N493" s="190" t="str">
        <f t="shared" si="69"/>
        <v/>
      </c>
      <c r="O493" s="191"/>
      <c r="P493" s="192" t="str">
        <f t="shared" si="70"/>
        <v/>
      </c>
      <c r="Q493" s="193"/>
      <c r="S493" s="193"/>
      <c r="T493" s="193"/>
      <c r="U493" s="193"/>
      <c r="V493" s="67"/>
    </row>
    <row r="494" spans="2:22" x14ac:dyDescent="0.15">
      <c r="B494" s="194" t="str">
        <f t="shared" si="61"/>
        <v/>
      </c>
      <c r="C494" s="185" t="str">
        <f t="shared" si="62"/>
        <v/>
      </c>
      <c r="D494" s="186" t="str">
        <f>IF(B494="","",IF(variable,IF(OR(B494=1,B494&lt;$I$16*periods_per_year),start_rate,MIN($I$17,IF(MOD(B494-1,$I$19)=0,MAX($I$18,D493+$I$20),D493))),start_rate))</f>
        <v/>
      </c>
      <c r="E494" s="187" t="str">
        <f t="shared" si="63"/>
        <v/>
      </c>
      <c r="F494" s="187" t="str">
        <f>IF(B494="","",IF(B494=nper,J493+E494,MIN(J493+E494,IF(D494=D493,F493,IF($E$13="Acc Bi-Weekly",ROUND((-PMT(((1+D494/CP)^(CP/12))-1,(nper-B494+1)*12/26,J493))/2,2),IF($E$13="Acc Weekly",ROUND((-PMT(((1+D494/CP)^(CP/12))-1,(nper-B494+1)*12/52,J493))/4,2),ROUND(-PMT(((1+D494/CP)^(CP/periods_per_year))-1,nper-B494+1,J493),2)))))))</f>
        <v/>
      </c>
      <c r="G494" s="187" t="str">
        <f t="shared" si="64"/>
        <v/>
      </c>
      <c r="H494" s="188"/>
      <c r="I494" s="187" t="str">
        <f t="shared" si="65"/>
        <v/>
      </c>
      <c r="J494" s="187" t="str">
        <f t="shared" si="66"/>
        <v/>
      </c>
      <c r="K494" s="189" t="str">
        <f t="shared" si="67"/>
        <v/>
      </c>
      <c r="L494" s="187" t="str">
        <f t="shared" si="68"/>
        <v/>
      </c>
      <c r="M494" s="187" t="str">
        <f>IF(B494="","",SUM($L$63:L494))</f>
        <v/>
      </c>
      <c r="N494" s="190" t="str">
        <f t="shared" si="69"/>
        <v/>
      </c>
      <c r="O494" s="191"/>
      <c r="P494" s="192" t="str">
        <f t="shared" si="70"/>
        <v/>
      </c>
      <c r="Q494" s="193"/>
      <c r="S494" s="193"/>
      <c r="T494" s="193"/>
      <c r="U494" s="193"/>
      <c r="V494" s="67"/>
    </row>
    <row r="495" spans="2:22" x14ac:dyDescent="0.15">
      <c r="B495" s="194" t="str">
        <f t="shared" si="61"/>
        <v/>
      </c>
      <c r="C495" s="185" t="str">
        <f t="shared" si="62"/>
        <v/>
      </c>
      <c r="D495" s="186" t="str">
        <f>IF(B495="","",IF(variable,IF(OR(B495=1,B495&lt;$I$16*periods_per_year),start_rate,MIN($I$17,IF(MOD(B495-1,$I$19)=0,MAX($I$18,D494+$I$20),D494))),start_rate))</f>
        <v/>
      </c>
      <c r="E495" s="187" t="str">
        <f t="shared" si="63"/>
        <v/>
      </c>
      <c r="F495" s="187" t="str">
        <f>IF(B495="","",IF(B495=nper,J494+E495,MIN(J494+E495,IF(D495=D494,F494,IF($E$13="Acc Bi-Weekly",ROUND((-PMT(((1+D495/CP)^(CP/12))-1,(nper-B495+1)*12/26,J494))/2,2),IF($E$13="Acc Weekly",ROUND((-PMT(((1+D495/CP)^(CP/12))-1,(nper-B495+1)*12/52,J494))/4,2),ROUND(-PMT(((1+D495/CP)^(CP/periods_per_year))-1,nper-B495+1,J494),2)))))))</f>
        <v/>
      </c>
      <c r="G495" s="187" t="str">
        <f t="shared" si="64"/>
        <v/>
      </c>
      <c r="H495" s="188"/>
      <c r="I495" s="187" t="str">
        <f t="shared" si="65"/>
        <v/>
      </c>
      <c r="J495" s="187" t="str">
        <f t="shared" si="66"/>
        <v/>
      </c>
      <c r="K495" s="189" t="str">
        <f t="shared" si="67"/>
        <v/>
      </c>
      <c r="L495" s="187" t="str">
        <f t="shared" si="68"/>
        <v/>
      </c>
      <c r="M495" s="187" t="str">
        <f>IF(B495="","",SUM($L$63:L495))</f>
        <v/>
      </c>
      <c r="N495" s="190" t="str">
        <f t="shared" si="69"/>
        <v/>
      </c>
      <c r="O495" s="191"/>
      <c r="P495" s="192" t="str">
        <f t="shared" si="70"/>
        <v/>
      </c>
      <c r="Q495" s="193"/>
      <c r="S495" s="193"/>
      <c r="T495" s="193"/>
      <c r="U495" s="193"/>
      <c r="V495" s="67"/>
    </row>
    <row r="496" spans="2:22" x14ac:dyDescent="0.15">
      <c r="B496" s="194" t="str">
        <f t="shared" si="61"/>
        <v/>
      </c>
      <c r="C496" s="185" t="str">
        <f t="shared" si="62"/>
        <v/>
      </c>
      <c r="D496" s="186" t="str">
        <f>IF(B496="","",IF(variable,IF(OR(B496=1,B496&lt;$I$16*periods_per_year),start_rate,MIN($I$17,IF(MOD(B496-1,$I$19)=0,MAX($I$18,D495+$I$20),D495))),start_rate))</f>
        <v/>
      </c>
      <c r="E496" s="187" t="str">
        <f t="shared" si="63"/>
        <v/>
      </c>
      <c r="F496" s="187" t="str">
        <f>IF(B496="","",IF(B496=nper,J495+E496,MIN(J495+E496,IF(D496=D495,F495,IF($E$13="Acc Bi-Weekly",ROUND((-PMT(((1+D496/CP)^(CP/12))-1,(nper-B496+1)*12/26,J495))/2,2),IF($E$13="Acc Weekly",ROUND((-PMT(((1+D496/CP)^(CP/12))-1,(nper-B496+1)*12/52,J495))/4,2),ROUND(-PMT(((1+D496/CP)^(CP/periods_per_year))-1,nper-B496+1,J495),2)))))))</f>
        <v/>
      </c>
      <c r="G496" s="187" t="str">
        <f t="shared" si="64"/>
        <v/>
      </c>
      <c r="H496" s="188"/>
      <c r="I496" s="187" t="str">
        <f t="shared" si="65"/>
        <v/>
      </c>
      <c r="J496" s="187" t="str">
        <f t="shared" si="66"/>
        <v/>
      </c>
      <c r="K496" s="189" t="str">
        <f t="shared" si="67"/>
        <v/>
      </c>
      <c r="L496" s="187" t="str">
        <f t="shared" si="68"/>
        <v/>
      </c>
      <c r="M496" s="187" t="str">
        <f>IF(B496="","",SUM($L$63:L496))</f>
        <v/>
      </c>
      <c r="N496" s="190" t="str">
        <f t="shared" si="69"/>
        <v/>
      </c>
      <c r="O496" s="191"/>
      <c r="P496" s="192" t="str">
        <f t="shared" si="70"/>
        <v/>
      </c>
      <c r="Q496" s="193"/>
      <c r="S496" s="193"/>
      <c r="T496" s="193"/>
      <c r="U496" s="193"/>
      <c r="V496" s="67"/>
    </row>
    <row r="497" spans="2:22" x14ac:dyDescent="0.15">
      <c r="B497" s="194" t="str">
        <f t="shared" si="61"/>
        <v/>
      </c>
      <c r="C497" s="185" t="str">
        <f t="shared" si="62"/>
        <v/>
      </c>
      <c r="D497" s="186" t="str">
        <f>IF(B497="","",IF(variable,IF(OR(B497=1,B497&lt;$I$16*periods_per_year),start_rate,MIN($I$17,IF(MOD(B497-1,$I$19)=0,MAX($I$18,D496+$I$20),D496))),start_rate))</f>
        <v/>
      </c>
      <c r="E497" s="187" t="str">
        <f t="shared" si="63"/>
        <v/>
      </c>
      <c r="F497" s="187" t="str">
        <f>IF(B497="","",IF(B497=nper,J496+E497,MIN(J496+E497,IF(D497=D496,F496,IF($E$13="Acc Bi-Weekly",ROUND((-PMT(((1+D497/CP)^(CP/12))-1,(nper-B497+1)*12/26,J496))/2,2),IF($E$13="Acc Weekly",ROUND((-PMT(((1+D497/CP)^(CP/12))-1,(nper-B497+1)*12/52,J496))/4,2),ROUND(-PMT(((1+D497/CP)^(CP/periods_per_year))-1,nper-B497+1,J496),2)))))))</f>
        <v/>
      </c>
      <c r="G497" s="187" t="str">
        <f t="shared" si="64"/>
        <v/>
      </c>
      <c r="H497" s="188"/>
      <c r="I497" s="187" t="str">
        <f t="shared" si="65"/>
        <v/>
      </c>
      <c r="J497" s="187" t="str">
        <f t="shared" si="66"/>
        <v/>
      </c>
      <c r="K497" s="189" t="str">
        <f t="shared" si="67"/>
        <v/>
      </c>
      <c r="L497" s="187" t="str">
        <f t="shared" si="68"/>
        <v/>
      </c>
      <c r="M497" s="187" t="str">
        <f>IF(B497="","",SUM($L$63:L497))</f>
        <v/>
      </c>
      <c r="N497" s="190" t="str">
        <f t="shared" si="69"/>
        <v/>
      </c>
      <c r="O497" s="191"/>
      <c r="P497" s="192" t="str">
        <f t="shared" si="70"/>
        <v/>
      </c>
      <c r="Q497" s="193"/>
      <c r="S497" s="193"/>
      <c r="T497" s="193"/>
      <c r="U497" s="193"/>
      <c r="V497" s="67"/>
    </row>
    <row r="498" spans="2:22" x14ac:dyDescent="0.15">
      <c r="B498" s="194" t="str">
        <f t="shared" si="61"/>
        <v/>
      </c>
      <c r="C498" s="185" t="str">
        <f t="shared" si="62"/>
        <v/>
      </c>
      <c r="D498" s="186" t="str">
        <f>IF(B498="","",IF(variable,IF(OR(B498=1,B498&lt;$I$16*periods_per_year),start_rate,MIN($I$17,IF(MOD(B498-1,$I$19)=0,MAX($I$18,D497+$I$20),D497))),start_rate))</f>
        <v/>
      </c>
      <c r="E498" s="187" t="str">
        <f t="shared" si="63"/>
        <v/>
      </c>
      <c r="F498" s="187" t="str">
        <f>IF(B498="","",IF(B498=nper,J497+E498,MIN(J497+E498,IF(D498=D497,F497,IF($E$13="Acc Bi-Weekly",ROUND((-PMT(((1+D498/CP)^(CP/12))-1,(nper-B498+1)*12/26,J497))/2,2),IF($E$13="Acc Weekly",ROUND((-PMT(((1+D498/CP)^(CP/12))-1,(nper-B498+1)*12/52,J497))/4,2),ROUND(-PMT(((1+D498/CP)^(CP/periods_per_year))-1,nper-B498+1,J497),2)))))))</f>
        <v/>
      </c>
      <c r="G498" s="187" t="str">
        <f t="shared" si="64"/>
        <v/>
      </c>
      <c r="H498" s="188"/>
      <c r="I498" s="187" t="str">
        <f t="shared" si="65"/>
        <v/>
      </c>
      <c r="J498" s="187" t="str">
        <f t="shared" si="66"/>
        <v/>
      </c>
      <c r="K498" s="189" t="str">
        <f t="shared" si="67"/>
        <v/>
      </c>
      <c r="L498" s="187" t="str">
        <f t="shared" si="68"/>
        <v/>
      </c>
      <c r="M498" s="187" t="str">
        <f>IF(B498="","",SUM($L$63:L498))</f>
        <v/>
      </c>
      <c r="N498" s="190" t="str">
        <f t="shared" si="69"/>
        <v/>
      </c>
      <c r="O498" s="191"/>
      <c r="P498" s="192" t="str">
        <f t="shared" si="70"/>
        <v/>
      </c>
      <c r="Q498" s="193"/>
      <c r="S498" s="193"/>
      <c r="T498" s="193"/>
      <c r="U498" s="193"/>
      <c r="V498" s="67"/>
    </row>
    <row r="499" spans="2:22" x14ac:dyDescent="0.15">
      <c r="B499" s="194" t="str">
        <f t="shared" si="61"/>
        <v/>
      </c>
      <c r="C499" s="185" t="str">
        <f t="shared" si="62"/>
        <v/>
      </c>
      <c r="D499" s="186" t="str">
        <f>IF(B499="","",IF(variable,IF(OR(B499=1,B499&lt;$I$16*periods_per_year),start_rate,MIN($I$17,IF(MOD(B499-1,$I$19)=0,MAX($I$18,D498+$I$20),D498))),start_rate))</f>
        <v/>
      </c>
      <c r="E499" s="187" t="str">
        <f t="shared" si="63"/>
        <v/>
      </c>
      <c r="F499" s="187" t="str">
        <f>IF(B499="","",IF(B499=nper,J498+E499,MIN(J498+E499,IF(D499=D498,F498,IF($E$13="Acc Bi-Weekly",ROUND((-PMT(((1+D499/CP)^(CP/12))-1,(nper-B499+1)*12/26,J498))/2,2),IF($E$13="Acc Weekly",ROUND((-PMT(((1+D499/CP)^(CP/12))-1,(nper-B499+1)*12/52,J498))/4,2),ROUND(-PMT(((1+D499/CP)^(CP/periods_per_year))-1,nper-B499+1,J498),2)))))))</f>
        <v/>
      </c>
      <c r="G499" s="187" t="str">
        <f t="shared" si="64"/>
        <v/>
      </c>
      <c r="H499" s="188"/>
      <c r="I499" s="187" t="str">
        <f t="shared" si="65"/>
        <v/>
      </c>
      <c r="J499" s="187" t="str">
        <f t="shared" si="66"/>
        <v/>
      </c>
      <c r="K499" s="189" t="str">
        <f t="shared" si="67"/>
        <v/>
      </c>
      <c r="L499" s="187" t="str">
        <f t="shared" si="68"/>
        <v/>
      </c>
      <c r="M499" s="187" t="str">
        <f>IF(B499="","",SUM($L$63:L499))</f>
        <v/>
      </c>
      <c r="N499" s="190" t="str">
        <f t="shared" si="69"/>
        <v/>
      </c>
      <c r="O499" s="191"/>
      <c r="P499" s="192" t="str">
        <f t="shared" si="70"/>
        <v/>
      </c>
      <c r="Q499" s="193"/>
      <c r="S499" s="193"/>
      <c r="T499" s="193"/>
      <c r="U499" s="193"/>
      <c r="V499" s="67"/>
    </row>
    <row r="500" spans="2:22" x14ac:dyDescent="0.15">
      <c r="B500" s="194" t="str">
        <f t="shared" si="61"/>
        <v/>
      </c>
      <c r="C500" s="185" t="str">
        <f t="shared" si="62"/>
        <v/>
      </c>
      <c r="D500" s="186" t="str">
        <f>IF(B500="","",IF(variable,IF(OR(B500=1,B500&lt;$I$16*periods_per_year),start_rate,MIN($I$17,IF(MOD(B500-1,$I$19)=0,MAX($I$18,D499+$I$20),D499))),start_rate))</f>
        <v/>
      </c>
      <c r="E500" s="187" t="str">
        <f t="shared" si="63"/>
        <v/>
      </c>
      <c r="F500" s="187" t="str">
        <f>IF(B500="","",IF(B500=nper,J499+E500,MIN(J499+E500,IF(D500=D499,F499,IF($E$13="Acc Bi-Weekly",ROUND((-PMT(((1+D500/CP)^(CP/12))-1,(nper-B500+1)*12/26,J499))/2,2),IF($E$13="Acc Weekly",ROUND((-PMT(((1+D500/CP)^(CP/12))-1,(nper-B500+1)*12/52,J499))/4,2),ROUND(-PMT(((1+D500/CP)^(CP/periods_per_year))-1,nper-B500+1,J499),2)))))))</f>
        <v/>
      </c>
      <c r="G500" s="187" t="str">
        <f t="shared" si="64"/>
        <v/>
      </c>
      <c r="H500" s="188"/>
      <c r="I500" s="187" t="str">
        <f t="shared" si="65"/>
        <v/>
      </c>
      <c r="J500" s="187" t="str">
        <f t="shared" si="66"/>
        <v/>
      </c>
      <c r="K500" s="189" t="str">
        <f t="shared" si="67"/>
        <v/>
      </c>
      <c r="L500" s="187" t="str">
        <f t="shared" si="68"/>
        <v/>
      </c>
      <c r="M500" s="187" t="str">
        <f>IF(B500="","",SUM($L$63:L500))</f>
        <v/>
      </c>
      <c r="N500" s="190" t="str">
        <f t="shared" si="69"/>
        <v/>
      </c>
      <c r="O500" s="191"/>
      <c r="P500" s="192" t="str">
        <f t="shared" si="70"/>
        <v/>
      </c>
      <c r="Q500" s="193"/>
      <c r="S500" s="193"/>
      <c r="T500" s="193"/>
      <c r="U500" s="193"/>
      <c r="V500" s="67"/>
    </row>
    <row r="501" spans="2:22" x14ac:dyDescent="0.15">
      <c r="B501" s="194" t="str">
        <f t="shared" si="61"/>
        <v/>
      </c>
      <c r="C501" s="185" t="str">
        <f t="shared" si="62"/>
        <v/>
      </c>
      <c r="D501" s="186" t="str">
        <f>IF(B501="","",IF(variable,IF(OR(B501=1,B501&lt;$I$16*periods_per_year),start_rate,MIN($I$17,IF(MOD(B501-1,$I$19)=0,MAX($I$18,D500+$I$20),D500))),start_rate))</f>
        <v/>
      </c>
      <c r="E501" s="187" t="str">
        <f t="shared" si="63"/>
        <v/>
      </c>
      <c r="F501" s="187" t="str">
        <f>IF(B501="","",IF(B501=nper,J500+E501,MIN(J500+E501,IF(D501=D500,F500,IF($E$13="Acc Bi-Weekly",ROUND((-PMT(((1+D501/CP)^(CP/12))-1,(nper-B501+1)*12/26,J500))/2,2),IF($E$13="Acc Weekly",ROUND((-PMT(((1+D501/CP)^(CP/12))-1,(nper-B501+1)*12/52,J500))/4,2),ROUND(-PMT(((1+D501/CP)^(CP/periods_per_year))-1,nper-B501+1,J500),2)))))))</f>
        <v/>
      </c>
      <c r="G501" s="187" t="str">
        <f t="shared" si="64"/>
        <v/>
      </c>
      <c r="H501" s="188"/>
      <c r="I501" s="187" t="str">
        <f t="shared" si="65"/>
        <v/>
      </c>
      <c r="J501" s="187" t="str">
        <f t="shared" si="66"/>
        <v/>
      </c>
      <c r="K501" s="189" t="str">
        <f t="shared" si="67"/>
        <v/>
      </c>
      <c r="L501" s="187" t="str">
        <f t="shared" si="68"/>
        <v/>
      </c>
      <c r="M501" s="187" t="str">
        <f>IF(B501="","",SUM($L$63:L501))</f>
        <v/>
      </c>
      <c r="N501" s="190" t="str">
        <f t="shared" si="69"/>
        <v/>
      </c>
      <c r="O501" s="191"/>
      <c r="P501" s="192" t="str">
        <f t="shared" si="70"/>
        <v/>
      </c>
      <c r="Q501" s="193"/>
      <c r="S501" s="193"/>
      <c r="T501" s="193"/>
      <c r="U501" s="193"/>
      <c r="V501" s="67"/>
    </row>
    <row r="502" spans="2:22" x14ac:dyDescent="0.15">
      <c r="B502" s="194" t="str">
        <f t="shared" si="61"/>
        <v/>
      </c>
      <c r="C502" s="185" t="str">
        <f t="shared" si="62"/>
        <v/>
      </c>
      <c r="D502" s="186" t="str">
        <f>IF(B502="","",IF(variable,IF(OR(B502=1,B502&lt;$I$16*periods_per_year),start_rate,MIN($I$17,IF(MOD(B502-1,$I$19)=0,MAX($I$18,D501+$I$20),D501))),start_rate))</f>
        <v/>
      </c>
      <c r="E502" s="187" t="str">
        <f t="shared" si="63"/>
        <v/>
      </c>
      <c r="F502" s="187" t="str">
        <f>IF(B502="","",IF(B502=nper,J501+E502,MIN(J501+E502,IF(D502=D501,F501,IF($E$13="Acc Bi-Weekly",ROUND((-PMT(((1+D502/CP)^(CP/12))-1,(nper-B502+1)*12/26,J501))/2,2),IF($E$13="Acc Weekly",ROUND((-PMT(((1+D502/CP)^(CP/12))-1,(nper-B502+1)*12/52,J501))/4,2),ROUND(-PMT(((1+D502/CP)^(CP/periods_per_year))-1,nper-B502+1,J501),2)))))))</f>
        <v/>
      </c>
      <c r="G502" s="187" t="str">
        <f t="shared" si="64"/>
        <v/>
      </c>
      <c r="H502" s="188"/>
      <c r="I502" s="187" t="str">
        <f t="shared" si="65"/>
        <v/>
      </c>
      <c r="J502" s="187" t="str">
        <f t="shared" si="66"/>
        <v/>
      </c>
      <c r="K502" s="189" t="str">
        <f t="shared" si="67"/>
        <v/>
      </c>
      <c r="L502" s="187" t="str">
        <f t="shared" si="68"/>
        <v/>
      </c>
      <c r="M502" s="187" t="str">
        <f>IF(B502="","",SUM($L$63:L502))</f>
        <v/>
      </c>
      <c r="N502" s="190" t="str">
        <f t="shared" si="69"/>
        <v/>
      </c>
      <c r="O502" s="191"/>
      <c r="P502" s="192" t="str">
        <f t="shared" si="70"/>
        <v/>
      </c>
      <c r="Q502" s="193"/>
      <c r="S502" s="193"/>
      <c r="T502" s="193"/>
      <c r="U502" s="193"/>
      <c r="V502" s="67"/>
    </row>
    <row r="503" spans="2:22" x14ac:dyDescent="0.15">
      <c r="B503" s="194" t="str">
        <f t="shared" si="61"/>
        <v/>
      </c>
      <c r="C503" s="185" t="str">
        <f t="shared" si="62"/>
        <v/>
      </c>
      <c r="D503" s="186" t="str">
        <f>IF(B503="","",IF(variable,IF(OR(B503=1,B503&lt;$I$16*periods_per_year),start_rate,MIN($I$17,IF(MOD(B503-1,$I$19)=0,MAX($I$18,D502+$I$20),D502))),start_rate))</f>
        <v/>
      </c>
      <c r="E503" s="187" t="str">
        <f t="shared" si="63"/>
        <v/>
      </c>
      <c r="F503" s="187" t="str">
        <f>IF(B503="","",IF(B503=nper,J502+E503,MIN(J502+E503,IF(D503=D502,F502,IF($E$13="Acc Bi-Weekly",ROUND((-PMT(((1+D503/CP)^(CP/12))-1,(nper-B503+1)*12/26,J502))/2,2),IF($E$13="Acc Weekly",ROUND((-PMT(((1+D503/CP)^(CP/12))-1,(nper-B503+1)*12/52,J502))/4,2),ROUND(-PMT(((1+D503/CP)^(CP/periods_per_year))-1,nper-B503+1,J502),2)))))))</f>
        <v/>
      </c>
      <c r="G503" s="187" t="str">
        <f t="shared" si="64"/>
        <v/>
      </c>
      <c r="H503" s="188"/>
      <c r="I503" s="187" t="str">
        <f t="shared" si="65"/>
        <v/>
      </c>
      <c r="J503" s="187" t="str">
        <f t="shared" si="66"/>
        <v/>
      </c>
      <c r="K503" s="189" t="str">
        <f t="shared" si="67"/>
        <v/>
      </c>
      <c r="L503" s="187" t="str">
        <f t="shared" si="68"/>
        <v/>
      </c>
      <c r="M503" s="187" t="str">
        <f>IF(B503="","",SUM($L$63:L503))</f>
        <v/>
      </c>
      <c r="N503" s="190" t="str">
        <f t="shared" si="69"/>
        <v/>
      </c>
      <c r="O503" s="191"/>
      <c r="P503" s="192" t="str">
        <f t="shared" si="70"/>
        <v/>
      </c>
      <c r="Q503" s="193"/>
      <c r="S503" s="193"/>
      <c r="T503" s="193"/>
      <c r="U503" s="193"/>
      <c r="V503" s="67"/>
    </row>
    <row r="504" spans="2:22" x14ac:dyDescent="0.15">
      <c r="B504" s="194" t="str">
        <f t="shared" si="61"/>
        <v/>
      </c>
      <c r="C504" s="185" t="str">
        <f t="shared" si="62"/>
        <v/>
      </c>
      <c r="D504" s="186" t="str">
        <f>IF(B504="","",IF(variable,IF(OR(B504=1,B504&lt;$I$16*periods_per_year),start_rate,MIN($I$17,IF(MOD(B504-1,$I$19)=0,MAX($I$18,D503+$I$20),D503))),start_rate))</f>
        <v/>
      </c>
      <c r="E504" s="187" t="str">
        <f t="shared" si="63"/>
        <v/>
      </c>
      <c r="F504" s="187" t="str">
        <f>IF(B504="","",IF(B504=nper,J503+E504,MIN(J503+E504,IF(D504=D503,F503,IF($E$13="Acc Bi-Weekly",ROUND((-PMT(((1+D504/CP)^(CP/12))-1,(nper-B504+1)*12/26,J503))/2,2),IF($E$13="Acc Weekly",ROUND((-PMT(((1+D504/CP)^(CP/12))-1,(nper-B504+1)*12/52,J503))/4,2),ROUND(-PMT(((1+D504/CP)^(CP/periods_per_year))-1,nper-B504+1,J503),2)))))))</f>
        <v/>
      </c>
      <c r="G504" s="187" t="str">
        <f t="shared" si="64"/>
        <v/>
      </c>
      <c r="H504" s="188"/>
      <c r="I504" s="187" t="str">
        <f t="shared" si="65"/>
        <v/>
      </c>
      <c r="J504" s="187" t="str">
        <f t="shared" si="66"/>
        <v/>
      </c>
      <c r="K504" s="189" t="str">
        <f t="shared" si="67"/>
        <v/>
      </c>
      <c r="L504" s="187" t="str">
        <f t="shared" si="68"/>
        <v/>
      </c>
      <c r="M504" s="187" t="str">
        <f>IF(B504="","",SUM($L$63:L504))</f>
        <v/>
      </c>
      <c r="N504" s="190" t="str">
        <f t="shared" si="69"/>
        <v/>
      </c>
      <c r="O504" s="191"/>
      <c r="P504" s="192" t="str">
        <f t="shared" si="70"/>
        <v/>
      </c>
      <c r="Q504" s="193"/>
      <c r="S504" s="193"/>
      <c r="T504" s="193"/>
      <c r="U504" s="193"/>
      <c r="V504" s="67"/>
    </row>
    <row r="505" spans="2:22" x14ac:dyDescent="0.15">
      <c r="B505" s="194" t="str">
        <f t="shared" si="61"/>
        <v/>
      </c>
      <c r="C505" s="185" t="str">
        <f t="shared" si="62"/>
        <v/>
      </c>
      <c r="D505" s="186" t="str">
        <f>IF(B505="","",IF(variable,IF(OR(B505=1,B505&lt;$I$16*periods_per_year),start_rate,MIN($I$17,IF(MOD(B505-1,$I$19)=0,MAX($I$18,D504+$I$20),D504))),start_rate))</f>
        <v/>
      </c>
      <c r="E505" s="187" t="str">
        <f t="shared" si="63"/>
        <v/>
      </c>
      <c r="F505" s="187" t="str">
        <f>IF(B505="","",IF(B505=nper,J504+E505,MIN(J504+E505,IF(D505=D504,F504,IF($E$13="Acc Bi-Weekly",ROUND((-PMT(((1+D505/CP)^(CP/12))-1,(nper-B505+1)*12/26,J504))/2,2),IF($E$13="Acc Weekly",ROUND((-PMT(((1+D505/CP)^(CP/12))-1,(nper-B505+1)*12/52,J504))/4,2),ROUND(-PMT(((1+D505/CP)^(CP/periods_per_year))-1,nper-B505+1,J504),2)))))))</f>
        <v/>
      </c>
      <c r="G505" s="187" t="str">
        <f t="shared" si="64"/>
        <v/>
      </c>
      <c r="H505" s="188"/>
      <c r="I505" s="187" t="str">
        <f t="shared" si="65"/>
        <v/>
      </c>
      <c r="J505" s="187" t="str">
        <f t="shared" si="66"/>
        <v/>
      </c>
      <c r="K505" s="189" t="str">
        <f t="shared" si="67"/>
        <v/>
      </c>
      <c r="L505" s="187" t="str">
        <f t="shared" si="68"/>
        <v/>
      </c>
      <c r="M505" s="187" t="str">
        <f>IF(B505="","",SUM($L$63:L505))</f>
        <v/>
      </c>
      <c r="N505" s="190" t="str">
        <f t="shared" si="69"/>
        <v/>
      </c>
      <c r="O505" s="191"/>
      <c r="P505" s="192" t="str">
        <f t="shared" si="70"/>
        <v/>
      </c>
      <c r="Q505" s="193"/>
      <c r="S505" s="193"/>
      <c r="T505" s="193"/>
      <c r="U505" s="193"/>
      <c r="V505" s="67"/>
    </row>
    <row r="506" spans="2:22" x14ac:dyDescent="0.15">
      <c r="B506" s="194" t="str">
        <f t="shared" si="61"/>
        <v/>
      </c>
      <c r="C506" s="185" t="str">
        <f t="shared" si="62"/>
        <v/>
      </c>
      <c r="D506" s="186" t="str">
        <f>IF(B506="","",IF(variable,IF(OR(B506=1,B506&lt;$I$16*periods_per_year),start_rate,MIN($I$17,IF(MOD(B506-1,$I$19)=0,MAX($I$18,D505+$I$20),D505))),start_rate))</f>
        <v/>
      </c>
      <c r="E506" s="187" t="str">
        <f t="shared" si="63"/>
        <v/>
      </c>
      <c r="F506" s="187" t="str">
        <f>IF(B506="","",IF(B506=nper,J505+E506,MIN(J505+E506,IF(D506=D505,F505,IF($E$13="Acc Bi-Weekly",ROUND((-PMT(((1+D506/CP)^(CP/12))-1,(nper-B506+1)*12/26,J505))/2,2),IF($E$13="Acc Weekly",ROUND((-PMT(((1+D506/CP)^(CP/12))-1,(nper-B506+1)*12/52,J505))/4,2),ROUND(-PMT(((1+D506/CP)^(CP/periods_per_year))-1,nper-B506+1,J505),2)))))))</f>
        <v/>
      </c>
      <c r="G506" s="187" t="str">
        <f t="shared" si="64"/>
        <v/>
      </c>
      <c r="H506" s="188"/>
      <c r="I506" s="187" t="str">
        <f t="shared" si="65"/>
        <v/>
      </c>
      <c r="J506" s="187" t="str">
        <f t="shared" si="66"/>
        <v/>
      </c>
      <c r="K506" s="189" t="str">
        <f t="shared" si="67"/>
        <v/>
      </c>
      <c r="L506" s="187" t="str">
        <f t="shared" si="68"/>
        <v/>
      </c>
      <c r="M506" s="187" t="str">
        <f>IF(B506="","",SUM($L$63:L506))</f>
        <v/>
      </c>
      <c r="N506" s="190" t="str">
        <f t="shared" si="69"/>
        <v/>
      </c>
      <c r="O506" s="191"/>
      <c r="P506" s="192" t="str">
        <f t="shared" si="70"/>
        <v/>
      </c>
      <c r="Q506" s="193"/>
      <c r="S506" s="193"/>
      <c r="T506" s="193"/>
      <c r="U506" s="193"/>
      <c r="V506" s="67"/>
    </row>
    <row r="507" spans="2:22" x14ac:dyDescent="0.15">
      <c r="B507" s="194" t="str">
        <f t="shared" si="61"/>
        <v/>
      </c>
      <c r="C507" s="185" t="str">
        <f t="shared" si="62"/>
        <v/>
      </c>
      <c r="D507" s="186" t="str">
        <f>IF(B507="","",IF(variable,IF(OR(B507=1,B507&lt;$I$16*periods_per_year),start_rate,MIN($I$17,IF(MOD(B507-1,$I$19)=0,MAX($I$18,D506+$I$20),D506))),start_rate))</f>
        <v/>
      </c>
      <c r="E507" s="187" t="str">
        <f t="shared" si="63"/>
        <v/>
      </c>
      <c r="F507" s="187" t="str">
        <f>IF(B507="","",IF(B507=nper,J506+E507,MIN(J506+E507,IF(D507=D506,F506,IF($E$13="Acc Bi-Weekly",ROUND((-PMT(((1+D507/CP)^(CP/12))-1,(nper-B507+1)*12/26,J506))/2,2),IF($E$13="Acc Weekly",ROUND((-PMT(((1+D507/CP)^(CP/12))-1,(nper-B507+1)*12/52,J506))/4,2),ROUND(-PMT(((1+D507/CP)^(CP/periods_per_year))-1,nper-B507+1,J506),2)))))))</f>
        <v/>
      </c>
      <c r="G507" s="187" t="str">
        <f t="shared" si="64"/>
        <v/>
      </c>
      <c r="H507" s="188"/>
      <c r="I507" s="187" t="str">
        <f t="shared" si="65"/>
        <v/>
      </c>
      <c r="J507" s="187" t="str">
        <f t="shared" si="66"/>
        <v/>
      </c>
      <c r="K507" s="189" t="str">
        <f t="shared" si="67"/>
        <v/>
      </c>
      <c r="L507" s="187" t="str">
        <f t="shared" si="68"/>
        <v/>
      </c>
      <c r="M507" s="187" t="str">
        <f>IF(B507="","",SUM($L$63:L507))</f>
        <v/>
      </c>
      <c r="N507" s="190" t="str">
        <f t="shared" si="69"/>
        <v/>
      </c>
      <c r="O507" s="191"/>
      <c r="P507" s="192" t="str">
        <f t="shared" si="70"/>
        <v/>
      </c>
      <c r="Q507" s="193"/>
      <c r="S507" s="193"/>
      <c r="T507" s="193"/>
      <c r="U507" s="193"/>
      <c r="V507" s="67"/>
    </row>
    <row r="508" spans="2:22" x14ac:dyDescent="0.15">
      <c r="B508" s="194" t="str">
        <f t="shared" si="61"/>
        <v/>
      </c>
      <c r="C508" s="185" t="str">
        <f t="shared" si="62"/>
        <v/>
      </c>
      <c r="D508" s="186" t="str">
        <f>IF(B508="","",IF(variable,IF(OR(B508=1,B508&lt;$I$16*periods_per_year),start_rate,MIN($I$17,IF(MOD(B508-1,$I$19)=0,MAX($I$18,D507+$I$20),D507))),start_rate))</f>
        <v/>
      </c>
      <c r="E508" s="187" t="str">
        <f t="shared" si="63"/>
        <v/>
      </c>
      <c r="F508" s="187" t="str">
        <f>IF(B508="","",IF(B508=nper,J507+E508,MIN(J507+E508,IF(D508=D507,F507,IF($E$13="Acc Bi-Weekly",ROUND((-PMT(((1+D508/CP)^(CP/12))-1,(nper-B508+1)*12/26,J507))/2,2),IF($E$13="Acc Weekly",ROUND((-PMT(((1+D508/CP)^(CP/12))-1,(nper-B508+1)*12/52,J507))/4,2),ROUND(-PMT(((1+D508/CP)^(CP/periods_per_year))-1,nper-B508+1,J507),2)))))))</f>
        <v/>
      </c>
      <c r="G508" s="187" t="str">
        <f t="shared" si="64"/>
        <v/>
      </c>
      <c r="H508" s="188"/>
      <c r="I508" s="187" t="str">
        <f t="shared" si="65"/>
        <v/>
      </c>
      <c r="J508" s="187" t="str">
        <f t="shared" si="66"/>
        <v/>
      </c>
      <c r="K508" s="189" t="str">
        <f t="shared" si="67"/>
        <v/>
      </c>
      <c r="L508" s="187" t="str">
        <f t="shared" si="68"/>
        <v/>
      </c>
      <c r="M508" s="187" t="str">
        <f>IF(B508="","",SUM($L$63:L508))</f>
        <v/>
      </c>
      <c r="N508" s="190" t="str">
        <f t="shared" si="69"/>
        <v/>
      </c>
      <c r="O508" s="191"/>
      <c r="P508" s="192" t="str">
        <f t="shared" si="70"/>
        <v/>
      </c>
      <c r="Q508" s="193"/>
      <c r="S508" s="193"/>
      <c r="T508" s="193"/>
      <c r="U508" s="193"/>
      <c r="V508" s="67"/>
    </row>
    <row r="509" spans="2:22" x14ac:dyDescent="0.15">
      <c r="B509" s="194" t="str">
        <f t="shared" si="61"/>
        <v/>
      </c>
      <c r="C509" s="185" t="str">
        <f t="shared" si="62"/>
        <v/>
      </c>
      <c r="D509" s="186" t="str">
        <f>IF(B509="","",IF(variable,IF(OR(B509=1,B509&lt;$I$16*periods_per_year),start_rate,MIN($I$17,IF(MOD(B509-1,$I$19)=0,MAX($I$18,D508+$I$20),D508))),start_rate))</f>
        <v/>
      </c>
      <c r="E509" s="187" t="str">
        <f t="shared" si="63"/>
        <v/>
      </c>
      <c r="F509" s="187" t="str">
        <f>IF(B509="","",IF(B509=nper,J508+E509,MIN(J508+E509,IF(D509=D508,F508,IF($E$13="Acc Bi-Weekly",ROUND((-PMT(((1+D509/CP)^(CP/12))-1,(nper-B509+1)*12/26,J508))/2,2),IF($E$13="Acc Weekly",ROUND((-PMT(((1+D509/CP)^(CP/12))-1,(nper-B509+1)*12/52,J508))/4,2),ROUND(-PMT(((1+D509/CP)^(CP/periods_per_year))-1,nper-B509+1,J508),2)))))))</f>
        <v/>
      </c>
      <c r="G509" s="187" t="str">
        <f t="shared" si="64"/>
        <v/>
      </c>
      <c r="H509" s="188"/>
      <c r="I509" s="187" t="str">
        <f t="shared" si="65"/>
        <v/>
      </c>
      <c r="J509" s="187" t="str">
        <f t="shared" si="66"/>
        <v/>
      </c>
      <c r="K509" s="189" t="str">
        <f t="shared" si="67"/>
        <v/>
      </c>
      <c r="L509" s="187" t="str">
        <f t="shared" si="68"/>
        <v/>
      </c>
      <c r="M509" s="187" t="str">
        <f>IF(B509="","",SUM($L$63:L509))</f>
        <v/>
      </c>
      <c r="N509" s="190" t="str">
        <f t="shared" si="69"/>
        <v/>
      </c>
      <c r="O509" s="191"/>
      <c r="P509" s="192" t="str">
        <f t="shared" si="70"/>
        <v/>
      </c>
      <c r="Q509" s="193"/>
      <c r="S509" s="193"/>
      <c r="T509" s="193"/>
      <c r="U509" s="193"/>
      <c r="V509" s="67"/>
    </row>
    <row r="510" spans="2:22" x14ac:dyDescent="0.15">
      <c r="B510" s="194" t="str">
        <f t="shared" si="61"/>
        <v/>
      </c>
      <c r="C510" s="185" t="str">
        <f t="shared" si="62"/>
        <v/>
      </c>
      <c r="D510" s="186" t="str">
        <f>IF(B510="","",IF(variable,IF(OR(B510=1,B510&lt;$I$16*periods_per_year),start_rate,MIN($I$17,IF(MOD(B510-1,$I$19)=0,MAX($I$18,D509+$I$20),D509))),start_rate))</f>
        <v/>
      </c>
      <c r="E510" s="187" t="str">
        <f t="shared" si="63"/>
        <v/>
      </c>
      <c r="F510" s="187" t="str">
        <f>IF(B510="","",IF(B510=nper,J509+E510,MIN(J509+E510,IF(D510=D509,F509,IF($E$13="Acc Bi-Weekly",ROUND((-PMT(((1+D510/CP)^(CP/12))-1,(nper-B510+1)*12/26,J509))/2,2),IF($E$13="Acc Weekly",ROUND((-PMT(((1+D510/CP)^(CP/12))-1,(nper-B510+1)*12/52,J509))/4,2),ROUND(-PMT(((1+D510/CP)^(CP/periods_per_year))-1,nper-B510+1,J509),2)))))))</f>
        <v/>
      </c>
      <c r="G510" s="187" t="str">
        <f t="shared" si="64"/>
        <v/>
      </c>
      <c r="H510" s="188"/>
      <c r="I510" s="187" t="str">
        <f t="shared" si="65"/>
        <v/>
      </c>
      <c r="J510" s="187" t="str">
        <f t="shared" si="66"/>
        <v/>
      </c>
      <c r="K510" s="189" t="str">
        <f t="shared" si="67"/>
        <v/>
      </c>
      <c r="L510" s="187" t="str">
        <f t="shared" si="68"/>
        <v/>
      </c>
      <c r="M510" s="187" t="str">
        <f>IF(B510="","",SUM($L$63:L510))</f>
        <v/>
      </c>
      <c r="N510" s="190" t="str">
        <f t="shared" si="69"/>
        <v/>
      </c>
      <c r="O510" s="191"/>
      <c r="P510" s="192" t="str">
        <f t="shared" si="70"/>
        <v/>
      </c>
      <c r="Q510" s="193"/>
      <c r="S510" s="193"/>
      <c r="T510" s="193"/>
      <c r="U510" s="193"/>
      <c r="V510" s="67"/>
    </row>
    <row r="511" spans="2:22" x14ac:dyDescent="0.15">
      <c r="B511" s="194" t="str">
        <f t="shared" ref="B511:B574" si="71">IF(J510="","",IF(OR(B510&gt;=nper,ROUND(J510,2)&lt;=0),"",B510+1))</f>
        <v/>
      </c>
      <c r="C511" s="185" t="str">
        <f t="shared" ref="C511:C574" si="72">IF(B511="","",IF(OR(periods_per_year=26,periods_per_year=52),IF(periods_per_year=26,IF(B511=1,fpdate,C510+14),IF(periods_per_year=52,IF(B511=1,fpdate,C510+7),"n/a")),IF(periods_per_year=24,DATE(YEAR(fpdate),MONTH(fpdate)+(B511-1)/2+IF(AND(DAY(fpdate)&gt;=15,MOD(B511,2)=0),1,0),IF(MOD(B511,2)=0,IF(DAY(fpdate)&gt;=15,DAY(fpdate)-14,DAY(fpdate)+14),DAY(fpdate))),IF(DAY(DATE(YEAR(fpdate),MONTH(fpdate)+B511-1,DAY(fpdate)))&lt;&gt;DAY(fpdate),DATE(YEAR(fpdate),MONTH(fpdate)+B511,0),DATE(YEAR(fpdate),MONTH(fpdate)+B511-1,DAY(fpdate))))))</f>
        <v/>
      </c>
      <c r="D511" s="186" t="str">
        <f>IF(B511="","",IF(variable,IF(OR(B511=1,B511&lt;$I$16*periods_per_year),start_rate,MIN($I$17,IF(MOD(B511-1,$I$19)=0,MAX($I$18,D510+$I$20),D510))),start_rate))</f>
        <v/>
      </c>
      <c r="E511" s="187" t="str">
        <f t="shared" ref="E511:E574" si="73">IF(B511="","",ROUND((((1+D511/CP)^(CP/periods_per_year))-1)*J510,2))</f>
        <v/>
      </c>
      <c r="F511" s="187" t="str">
        <f>IF(B511="","",IF(B511=nper,J510+E511,MIN(J510+E511,IF(D511=D510,F510,IF($E$13="Acc Bi-Weekly",ROUND((-PMT(((1+D511/CP)^(CP/12))-1,(nper-B511+1)*12/26,J510))/2,2),IF($E$13="Acc Weekly",ROUND((-PMT(((1+D511/CP)^(CP/12))-1,(nper-B511+1)*12/52,J510))/4,2),ROUND(-PMT(((1+D511/CP)^(CP/periods_per_year))-1,nper-B511+1,J510),2)))))))</f>
        <v/>
      </c>
      <c r="G511" s="187" t="str">
        <f t="shared" ref="G511:G574" si="74">IF(B511="","",IF(J510&lt;=F511,0,IF(IF(MOD(B511,int)=0,$E$25,0)+F511&gt;=J510+E511,J510+E511-F511,IF(MOD(B511,int)=0,$E$25,0)+IF(IF(MOD(B511,int)=0,$E$25,0)+IF(MOD(B511-$E$28,periods_per_year)=0,$E$27,0)+F511&lt;J510+E511,IF(MOD(B511-$E$28,periods_per_year)=0,$E$27,0),J510+E511-IF(MOD(B511,int)=0,$E$25,0)-F511))))</f>
        <v/>
      </c>
      <c r="H511" s="188"/>
      <c r="I511" s="187" t="str">
        <f t="shared" ref="I511:I574" si="75">IF(B511="","",F511-E511+H511+IF(G511="",0,G511))</f>
        <v/>
      </c>
      <c r="J511" s="187" t="str">
        <f t="shared" ref="J511:J574" si="76">IF(B511="","",J510-I511)</f>
        <v/>
      </c>
      <c r="K511" s="189" t="str">
        <f t="shared" ref="K511:K574" si="77">IF(B511="","",IF(MOD(B511,periods_per_year)=0,B511/periods_per_year,""))</f>
        <v/>
      </c>
      <c r="L511" s="187" t="str">
        <f t="shared" ref="L511:L574" si="78">IF(B511="","",$S$16*E511)</f>
        <v/>
      </c>
      <c r="M511" s="187" t="str">
        <f>IF(B511="","",SUM($L$63:L511))</f>
        <v/>
      </c>
      <c r="N511" s="190" t="str">
        <f t="shared" si="69"/>
        <v/>
      </c>
      <c r="O511" s="191"/>
      <c r="P511" s="192" t="str">
        <f t="shared" si="70"/>
        <v/>
      </c>
      <c r="Q511" s="193"/>
      <c r="S511" s="193"/>
      <c r="T511" s="193"/>
      <c r="U511" s="193"/>
      <c r="V511" s="67"/>
    </row>
    <row r="512" spans="2:22" x14ac:dyDescent="0.15">
      <c r="B512" s="194" t="str">
        <f t="shared" si="71"/>
        <v/>
      </c>
      <c r="C512" s="185" t="str">
        <f t="shared" si="72"/>
        <v/>
      </c>
      <c r="D512" s="186" t="str">
        <f>IF(B512="","",IF(variable,IF(OR(B512=1,B512&lt;$I$16*periods_per_year),start_rate,MIN($I$17,IF(MOD(B512-1,$I$19)=0,MAX($I$18,D511+$I$20),D511))),start_rate))</f>
        <v/>
      </c>
      <c r="E512" s="187" t="str">
        <f t="shared" si="73"/>
        <v/>
      </c>
      <c r="F512" s="187" t="str">
        <f>IF(B512="","",IF(B512=nper,J511+E512,MIN(J511+E512,IF(D512=D511,F511,IF($E$13="Acc Bi-Weekly",ROUND((-PMT(((1+D512/CP)^(CP/12))-1,(nper-B512+1)*12/26,J511))/2,2),IF($E$13="Acc Weekly",ROUND((-PMT(((1+D512/CP)^(CP/12))-1,(nper-B512+1)*12/52,J511))/4,2),ROUND(-PMT(((1+D512/CP)^(CP/periods_per_year))-1,nper-B512+1,J511),2)))))))</f>
        <v/>
      </c>
      <c r="G512" s="187" t="str">
        <f t="shared" si="74"/>
        <v/>
      </c>
      <c r="H512" s="188"/>
      <c r="I512" s="187" t="str">
        <f t="shared" si="75"/>
        <v/>
      </c>
      <c r="J512" s="187" t="str">
        <f t="shared" si="76"/>
        <v/>
      </c>
      <c r="K512" s="189" t="str">
        <f t="shared" si="77"/>
        <v/>
      </c>
      <c r="L512" s="187" t="str">
        <f t="shared" si="78"/>
        <v/>
      </c>
      <c r="M512" s="187" t="str">
        <f>IF(B512="","",SUM($L$63:L512))</f>
        <v/>
      </c>
      <c r="N512" s="190" t="str">
        <f t="shared" si="69"/>
        <v/>
      </c>
      <c r="O512" s="191"/>
      <c r="P512" s="192" t="str">
        <f t="shared" si="70"/>
        <v/>
      </c>
      <c r="Q512" s="193"/>
      <c r="S512" s="193"/>
      <c r="T512" s="193"/>
      <c r="U512" s="193"/>
      <c r="V512" s="67"/>
    </row>
    <row r="513" spans="2:22" x14ac:dyDescent="0.15">
      <c r="B513" s="194" t="str">
        <f t="shared" si="71"/>
        <v/>
      </c>
      <c r="C513" s="185" t="str">
        <f t="shared" si="72"/>
        <v/>
      </c>
      <c r="D513" s="186" t="str">
        <f>IF(B513="","",IF(variable,IF(OR(B513=1,B513&lt;$I$16*periods_per_year),start_rate,MIN($I$17,IF(MOD(B513-1,$I$19)=0,MAX($I$18,D512+$I$20),D512))),start_rate))</f>
        <v/>
      </c>
      <c r="E513" s="187" t="str">
        <f t="shared" si="73"/>
        <v/>
      </c>
      <c r="F513" s="187" t="str">
        <f>IF(B513="","",IF(B513=nper,J512+E513,MIN(J512+E513,IF(D513=D512,F512,IF($E$13="Acc Bi-Weekly",ROUND((-PMT(((1+D513/CP)^(CP/12))-1,(nper-B513+1)*12/26,J512))/2,2),IF($E$13="Acc Weekly",ROUND((-PMT(((1+D513/CP)^(CP/12))-1,(nper-B513+1)*12/52,J512))/4,2),ROUND(-PMT(((1+D513/CP)^(CP/periods_per_year))-1,nper-B513+1,J512),2)))))))</f>
        <v/>
      </c>
      <c r="G513" s="187" t="str">
        <f t="shared" si="74"/>
        <v/>
      </c>
      <c r="H513" s="188"/>
      <c r="I513" s="187" t="str">
        <f t="shared" si="75"/>
        <v/>
      </c>
      <c r="J513" s="187" t="str">
        <f t="shared" si="76"/>
        <v/>
      </c>
      <c r="K513" s="189" t="str">
        <f t="shared" si="77"/>
        <v/>
      </c>
      <c r="L513" s="187" t="str">
        <f t="shared" si="78"/>
        <v/>
      </c>
      <c r="M513" s="187" t="str">
        <f>IF(B513="","",SUM($L$63:L513))</f>
        <v/>
      </c>
      <c r="N513" s="190" t="str">
        <f t="shared" ref="N513:N576" si="79">IF(B513="","",I513+N512)</f>
        <v/>
      </c>
      <c r="O513" s="191"/>
      <c r="P513" s="192" t="str">
        <f t="shared" si="70"/>
        <v/>
      </c>
      <c r="Q513" s="193"/>
      <c r="S513" s="193"/>
      <c r="T513" s="193"/>
      <c r="U513" s="193"/>
      <c r="V513" s="67"/>
    </row>
    <row r="514" spans="2:22" x14ac:dyDescent="0.15">
      <c r="B514" s="194" t="str">
        <f t="shared" si="71"/>
        <v/>
      </c>
      <c r="C514" s="185" t="str">
        <f t="shared" si="72"/>
        <v/>
      </c>
      <c r="D514" s="186" t="str">
        <f>IF(B514="","",IF(variable,IF(OR(B514=1,B514&lt;$I$16*periods_per_year),start_rate,MIN($I$17,IF(MOD(B514-1,$I$19)=0,MAX($I$18,D513+$I$20),D513))),start_rate))</f>
        <v/>
      </c>
      <c r="E514" s="187" t="str">
        <f t="shared" si="73"/>
        <v/>
      </c>
      <c r="F514" s="187" t="str">
        <f>IF(B514="","",IF(B514=nper,J513+E514,MIN(J513+E514,IF(D514=D513,F513,IF($E$13="Acc Bi-Weekly",ROUND((-PMT(((1+D514/CP)^(CP/12))-1,(nper-B514+1)*12/26,J513))/2,2),IF($E$13="Acc Weekly",ROUND((-PMT(((1+D514/CP)^(CP/12))-1,(nper-B514+1)*12/52,J513))/4,2),ROUND(-PMT(((1+D514/CP)^(CP/periods_per_year))-1,nper-B514+1,J513),2)))))))</f>
        <v/>
      </c>
      <c r="G514" s="187" t="str">
        <f t="shared" si="74"/>
        <v/>
      </c>
      <c r="H514" s="188"/>
      <c r="I514" s="187" t="str">
        <f t="shared" si="75"/>
        <v/>
      </c>
      <c r="J514" s="187" t="str">
        <f t="shared" si="76"/>
        <v/>
      </c>
      <c r="K514" s="189" t="str">
        <f t="shared" si="77"/>
        <v/>
      </c>
      <c r="L514" s="187" t="str">
        <f t="shared" si="78"/>
        <v/>
      </c>
      <c r="M514" s="187" t="str">
        <f>IF(B514="","",SUM($L$63:L514))</f>
        <v/>
      </c>
      <c r="N514" s="190" t="str">
        <f t="shared" si="79"/>
        <v/>
      </c>
      <c r="O514" s="191"/>
      <c r="P514" s="192" t="str">
        <f t="shared" si="70"/>
        <v/>
      </c>
      <c r="Q514" s="193"/>
      <c r="S514" s="193"/>
      <c r="T514" s="193"/>
      <c r="U514" s="193"/>
      <c r="V514" s="67"/>
    </row>
    <row r="515" spans="2:22" x14ac:dyDescent="0.15">
      <c r="B515" s="194" t="str">
        <f t="shared" si="71"/>
        <v/>
      </c>
      <c r="C515" s="185" t="str">
        <f t="shared" si="72"/>
        <v/>
      </c>
      <c r="D515" s="186" t="str">
        <f>IF(B515="","",IF(variable,IF(OR(B515=1,B515&lt;$I$16*periods_per_year),start_rate,MIN($I$17,IF(MOD(B515-1,$I$19)=0,MAX($I$18,D514+$I$20),D514))),start_rate))</f>
        <v/>
      </c>
      <c r="E515" s="187" t="str">
        <f t="shared" si="73"/>
        <v/>
      </c>
      <c r="F515" s="187" t="str">
        <f>IF(B515="","",IF(B515=nper,J514+E515,MIN(J514+E515,IF(D515=D514,F514,IF($E$13="Acc Bi-Weekly",ROUND((-PMT(((1+D515/CP)^(CP/12))-1,(nper-B515+1)*12/26,J514))/2,2),IF($E$13="Acc Weekly",ROUND((-PMT(((1+D515/CP)^(CP/12))-1,(nper-B515+1)*12/52,J514))/4,2),ROUND(-PMT(((1+D515/CP)^(CP/periods_per_year))-1,nper-B515+1,J514),2)))))))</f>
        <v/>
      </c>
      <c r="G515" s="187" t="str">
        <f t="shared" si="74"/>
        <v/>
      </c>
      <c r="H515" s="188"/>
      <c r="I515" s="187" t="str">
        <f t="shared" si="75"/>
        <v/>
      </c>
      <c r="J515" s="187" t="str">
        <f t="shared" si="76"/>
        <v/>
      </c>
      <c r="K515" s="189" t="str">
        <f t="shared" si="77"/>
        <v/>
      </c>
      <c r="L515" s="187" t="str">
        <f t="shared" si="78"/>
        <v/>
      </c>
      <c r="M515" s="187" t="str">
        <f>IF(B515="","",SUM($L$63:L515))</f>
        <v/>
      </c>
      <c r="N515" s="190" t="str">
        <f t="shared" si="79"/>
        <v/>
      </c>
      <c r="O515" s="191"/>
      <c r="P515" s="192" t="str">
        <f t="shared" si="70"/>
        <v/>
      </c>
      <c r="Q515" s="193"/>
      <c r="S515" s="193"/>
      <c r="T515" s="193"/>
      <c r="U515" s="193"/>
      <c r="V515" s="67"/>
    </row>
    <row r="516" spans="2:22" x14ac:dyDescent="0.15">
      <c r="B516" s="194" t="str">
        <f t="shared" si="71"/>
        <v/>
      </c>
      <c r="C516" s="185" t="str">
        <f t="shared" si="72"/>
        <v/>
      </c>
      <c r="D516" s="186" t="str">
        <f>IF(B516="","",IF(variable,IF(OR(B516=1,B516&lt;$I$16*periods_per_year),start_rate,MIN($I$17,IF(MOD(B516-1,$I$19)=0,MAX($I$18,D515+$I$20),D515))),start_rate))</f>
        <v/>
      </c>
      <c r="E516" s="187" t="str">
        <f t="shared" si="73"/>
        <v/>
      </c>
      <c r="F516" s="187" t="str">
        <f>IF(B516="","",IF(B516=nper,J515+E516,MIN(J515+E516,IF(D516=D515,F515,IF($E$13="Acc Bi-Weekly",ROUND((-PMT(((1+D516/CP)^(CP/12))-1,(nper-B516+1)*12/26,J515))/2,2),IF($E$13="Acc Weekly",ROUND((-PMT(((1+D516/CP)^(CP/12))-1,(nper-B516+1)*12/52,J515))/4,2),ROUND(-PMT(((1+D516/CP)^(CP/periods_per_year))-1,nper-B516+1,J515),2)))))))</f>
        <v/>
      </c>
      <c r="G516" s="187" t="str">
        <f t="shared" si="74"/>
        <v/>
      </c>
      <c r="H516" s="188"/>
      <c r="I516" s="187" t="str">
        <f t="shared" si="75"/>
        <v/>
      </c>
      <c r="J516" s="187" t="str">
        <f t="shared" si="76"/>
        <v/>
      </c>
      <c r="K516" s="189" t="str">
        <f t="shared" si="77"/>
        <v/>
      </c>
      <c r="L516" s="187" t="str">
        <f t="shared" si="78"/>
        <v/>
      </c>
      <c r="M516" s="187" t="str">
        <f>IF(B516="","",SUM($L$63:L516))</f>
        <v/>
      </c>
      <c r="N516" s="190" t="str">
        <f t="shared" si="79"/>
        <v/>
      </c>
      <c r="O516" s="191"/>
      <c r="P516" s="192" t="str">
        <f t="shared" si="70"/>
        <v/>
      </c>
      <c r="Q516" s="193"/>
      <c r="S516" s="193"/>
      <c r="T516" s="193"/>
      <c r="U516" s="193"/>
      <c r="V516" s="67"/>
    </row>
    <row r="517" spans="2:22" x14ac:dyDescent="0.15">
      <c r="B517" s="194" t="str">
        <f t="shared" si="71"/>
        <v/>
      </c>
      <c r="C517" s="185" t="str">
        <f t="shared" si="72"/>
        <v/>
      </c>
      <c r="D517" s="186" t="str">
        <f>IF(B517="","",IF(variable,IF(OR(B517=1,B517&lt;$I$16*periods_per_year),start_rate,MIN($I$17,IF(MOD(B517-1,$I$19)=0,MAX($I$18,D516+$I$20),D516))),start_rate))</f>
        <v/>
      </c>
      <c r="E517" s="187" t="str">
        <f t="shared" si="73"/>
        <v/>
      </c>
      <c r="F517" s="187" t="str">
        <f>IF(B517="","",IF(B517=nper,J516+E517,MIN(J516+E517,IF(D517=D516,F516,IF($E$13="Acc Bi-Weekly",ROUND((-PMT(((1+D517/CP)^(CP/12))-1,(nper-B517+1)*12/26,J516))/2,2),IF($E$13="Acc Weekly",ROUND((-PMT(((1+D517/CP)^(CP/12))-1,(nper-B517+1)*12/52,J516))/4,2),ROUND(-PMT(((1+D517/CP)^(CP/periods_per_year))-1,nper-B517+1,J516),2)))))))</f>
        <v/>
      </c>
      <c r="G517" s="187" t="str">
        <f t="shared" si="74"/>
        <v/>
      </c>
      <c r="H517" s="188"/>
      <c r="I517" s="187" t="str">
        <f t="shared" si="75"/>
        <v/>
      </c>
      <c r="J517" s="187" t="str">
        <f t="shared" si="76"/>
        <v/>
      </c>
      <c r="K517" s="189" t="str">
        <f t="shared" si="77"/>
        <v/>
      </c>
      <c r="L517" s="187" t="str">
        <f t="shared" si="78"/>
        <v/>
      </c>
      <c r="M517" s="187" t="str">
        <f>IF(B517="","",SUM($L$63:L517))</f>
        <v/>
      </c>
      <c r="N517" s="190" t="str">
        <f t="shared" si="79"/>
        <v/>
      </c>
      <c r="O517" s="191"/>
      <c r="P517" s="192" t="str">
        <f t="shared" si="70"/>
        <v/>
      </c>
      <c r="Q517" s="193"/>
      <c r="S517" s="193"/>
      <c r="T517" s="193"/>
      <c r="U517" s="193"/>
      <c r="V517" s="67"/>
    </row>
    <row r="518" spans="2:22" x14ac:dyDescent="0.15">
      <c r="B518" s="194" t="str">
        <f t="shared" si="71"/>
        <v/>
      </c>
      <c r="C518" s="185" t="str">
        <f t="shared" si="72"/>
        <v/>
      </c>
      <c r="D518" s="186" t="str">
        <f>IF(B518="","",IF(variable,IF(OR(B518=1,B518&lt;$I$16*periods_per_year),start_rate,MIN($I$17,IF(MOD(B518-1,$I$19)=0,MAX($I$18,D517+$I$20),D517))),start_rate))</f>
        <v/>
      </c>
      <c r="E518" s="187" t="str">
        <f t="shared" si="73"/>
        <v/>
      </c>
      <c r="F518" s="187" t="str">
        <f>IF(B518="","",IF(B518=nper,J517+E518,MIN(J517+E518,IF(D518=D517,F517,IF($E$13="Acc Bi-Weekly",ROUND((-PMT(((1+D518/CP)^(CP/12))-1,(nper-B518+1)*12/26,J517))/2,2),IF($E$13="Acc Weekly",ROUND((-PMT(((1+D518/CP)^(CP/12))-1,(nper-B518+1)*12/52,J517))/4,2),ROUND(-PMT(((1+D518/CP)^(CP/periods_per_year))-1,nper-B518+1,J517),2)))))))</f>
        <v/>
      </c>
      <c r="G518" s="187" t="str">
        <f t="shared" si="74"/>
        <v/>
      </c>
      <c r="H518" s="188"/>
      <c r="I518" s="187" t="str">
        <f t="shared" si="75"/>
        <v/>
      </c>
      <c r="J518" s="187" t="str">
        <f t="shared" si="76"/>
        <v/>
      </c>
      <c r="K518" s="189" t="str">
        <f t="shared" si="77"/>
        <v/>
      </c>
      <c r="L518" s="187" t="str">
        <f t="shared" si="78"/>
        <v/>
      </c>
      <c r="M518" s="187" t="str">
        <f>IF(B518="","",SUM($L$63:L518))</f>
        <v/>
      </c>
      <c r="N518" s="190" t="str">
        <f t="shared" si="79"/>
        <v/>
      </c>
      <c r="O518" s="191"/>
      <c r="P518" s="192" t="str">
        <f t="shared" si="70"/>
        <v/>
      </c>
      <c r="Q518" s="193"/>
      <c r="S518" s="193"/>
      <c r="T518" s="193"/>
      <c r="U518" s="193"/>
      <c r="V518" s="67"/>
    </row>
    <row r="519" spans="2:22" x14ac:dyDescent="0.15">
      <c r="B519" s="194" t="str">
        <f t="shared" si="71"/>
        <v/>
      </c>
      <c r="C519" s="185" t="str">
        <f t="shared" si="72"/>
        <v/>
      </c>
      <c r="D519" s="186" t="str">
        <f>IF(B519="","",IF(variable,IF(OR(B519=1,B519&lt;$I$16*periods_per_year),start_rate,MIN($I$17,IF(MOD(B519-1,$I$19)=0,MAX($I$18,D518+$I$20),D518))),start_rate))</f>
        <v/>
      </c>
      <c r="E519" s="187" t="str">
        <f t="shared" si="73"/>
        <v/>
      </c>
      <c r="F519" s="187" t="str">
        <f>IF(B519="","",IF(B519=nper,J518+E519,MIN(J518+E519,IF(D519=D518,F518,IF($E$13="Acc Bi-Weekly",ROUND((-PMT(((1+D519/CP)^(CP/12))-1,(nper-B519+1)*12/26,J518))/2,2),IF($E$13="Acc Weekly",ROUND((-PMT(((1+D519/CP)^(CP/12))-1,(nper-B519+1)*12/52,J518))/4,2),ROUND(-PMT(((1+D519/CP)^(CP/periods_per_year))-1,nper-B519+1,J518),2)))))))</f>
        <v/>
      </c>
      <c r="G519" s="187" t="str">
        <f t="shared" si="74"/>
        <v/>
      </c>
      <c r="H519" s="188"/>
      <c r="I519" s="187" t="str">
        <f t="shared" si="75"/>
        <v/>
      </c>
      <c r="J519" s="187" t="str">
        <f t="shared" si="76"/>
        <v/>
      </c>
      <c r="K519" s="189" t="str">
        <f t="shared" si="77"/>
        <v/>
      </c>
      <c r="L519" s="187" t="str">
        <f t="shared" si="78"/>
        <v/>
      </c>
      <c r="M519" s="187" t="str">
        <f>IF(B519="","",SUM($L$63:L519))</f>
        <v/>
      </c>
      <c r="N519" s="190" t="str">
        <f t="shared" si="79"/>
        <v/>
      </c>
      <c r="O519" s="191"/>
      <c r="P519" s="192" t="str">
        <f t="shared" si="70"/>
        <v/>
      </c>
      <c r="Q519" s="193"/>
      <c r="S519" s="193"/>
      <c r="T519" s="193"/>
      <c r="U519" s="193"/>
      <c r="V519" s="67"/>
    </row>
    <row r="520" spans="2:22" x14ac:dyDescent="0.15">
      <c r="B520" s="194" t="str">
        <f t="shared" si="71"/>
        <v/>
      </c>
      <c r="C520" s="185" t="str">
        <f t="shared" si="72"/>
        <v/>
      </c>
      <c r="D520" s="186" t="str">
        <f>IF(B520="","",IF(variable,IF(OR(B520=1,B520&lt;$I$16*periods_per_year),start_rate,MIN($I$17,IF(MOD(B520-1,$I$19)=0,MAX($I$18,D519+$I$20),D519))),start_rate))</f>
        <v/>
      </c>
      <c r="E520" s="187" t="str">
        <f t="shared" si="73"/>
        <v/>
      </c>
      <c r="F520" s="187" t="str">
        <f>IF(B520="","",IF(B520=nper,J519+E520,MIN(J519+E520,IF(D520=D519,F519,IF($E$13="Acc Bi-Weekly",ROUND((-PMT(((1+D520/CP)^(CP/12))-1,(nper-B520+1)*12/26,J519))/2,2),IF($E$13="Acc Weekly",ROUND((-PMT(((1+D520/CP)^(CP/12))-1,(nper-B520+1)*12/52,J519))/4,2),ROUND(-PMT(((1+D520/CP)^(CP/periods_per_year))-1,nper-B520+1,J519),2)))))))</f>
        <v/>
      </c>
      <c r="G520" s="187" t="str">
        <f t="shared" si="74"/>
        <v/>
      </c>
      <c r="H520" s="188"/>
      <c r="I520" s="187" t="str">
        <f t="shared" si="75"/>
        <v/>
      </c>
      <c r="J520" s="187" t="str">
        <f t="shared" si="76"/>
        <v/>
      </c>
      <c r="K520" s="189" t="str">
        <f t="shared" si="77"/>
        <v/>
      </c>
      <c r="L520" s="187" t="str">
        <f t="shared" si="78"/>
        <v/>
      </c>
      <c r="M520" s="187" t="str">
        <f>IF(B520="","",SUM($L$63:L520))</f>
        <v/>
      </c>
      <c r="N520" s="190" t="str">
        <f t="shared" si="79"/>
        <v/>
      </c>
      <c r="O520" s="191"/>
      <c r="P520" s="192" t="str">
        <f t="shared" si="70"/>
        <v/>
      </c>
      <c r="Q520" s="193"/>
      <c r="S520" s="193"/>
      <c r="T520" s="193"/>
      <c r="U520" s="193"/>
      <c r="V520" s="67"/>
    </row>
    <row r="521" spans="2:22" x14ac:dyDescent="0.15">
      <c r="B521" s="194" t="str">
        <f t="shared" si="71"/>
        <v/>
      </c>
      <c r="C521" s="185" t="str">
        <f t="shared" si="72"/>
        <v/>
      </c>
      <c r="D521" s="186" t="str">
        <f>IF(B521="","",IF(variable,IF(OR(B521=1,B521&lt;$I$16*periods_per_year),start_rate,MIN($I$17,IF(MOD(B521-1,$I$19)=0,MAX($I$18,D520+$I$20),D520))),start_rate))</f>
        <v/>
      </c>
      <c r="E521" s="187" t="str">
        <f t="shared" si="73"/>
        <v/>
      </c>
      <c r="F521" s="187" t="str">
        <f>IF(B521="","",IF(B521=nper,J520+E521,MIN(J520+E521,IF(D521=D520,F520,IF($E$13="Acc Bi-Weekly",ROUND((-PMT(((1+D521/CP)^(CP/12))-1,(nper-B521+1)*12/26,J520))/2,2),IF($E$13="Acc Weekly",ROUND((-PMT(((1+D521/CP)^(CP/12))-1,(nper-B521+1)*12/52,J520))/4,2),ROUND(-PMT(((1+D521/CP)^(CP/periods_per_year))-1,nper-B521+1,J520),2)))))))</f>
        <v/>
      </c>
      <c r="G521" s="187" t="str">
        <f t="shared" si="74"/>
        <v/>
      </c>
      <c r="H521" s="188"/>
      <c r="I521" s="187" t="str">
        <f t="shared" si="75"/>
        <v/>
      </c>
      <c r="J521" s="187" t="str">
        <f t="shared" si="76"/>
        <v/>
      </c>
      <c r="K521" s="189" t="str">
        <f t="shared" si="77"/>
        <v/>
      </c>
      <c r="L521" s="187" t="str">
        <f t="shared" si="78"/>
        <v/>
      </c>
      <c r="M521" s="187" t="str">
        <f>IF(B521="","",SUM($L$63:L521))</f>
        <v/>
      </c>
      <c r="N521" s="190" t="str">
        <f t="shared" si="79"/>
        <v/>
      </c>
      <c r="O521" s="191"/>
      <c r="P521" s="192" t="str">
        <f t="shared" si="70"/>
        <v/>
      </c>
      <c r="Q521" s="193"/>
      <c r="S521" s="193"/>
      <c r="T521" s="193"/>
      <c r="U521" s="193"/>
      <c r="V521" s="67"/>
    </row>
    <row r="522" spans="2:22" x14ac:dyDescent="0.15">
      <c r="B522" s="194" t="str">
        <f t="shared" si="71"/>
        <v/>
      </c>
      <c r="C522" s="185" t="str">
        <f t="shared" si="72"/>
        <v/>
      </c>
      <c r="D522" s="186" t="str">
        <f>IF(B522="","",IF(variable,IF(OR(B522=1,B522&lt;$I$16*periods_per_year),start_rate,MIN($I$17,IF(MOD(B522-1,$I$19)=0,MAX($I$18,D521+$I$20),D521))),start_rate))</f>
        <v/>
      </c>
      <c r="E522" s="187" t="str">
        <f t="shared" si="73"/>
        <v/>
      </c>
      <c r="F522" s="187" t="str">
        <f>IF(B522="","",IF(B522=nper,J521+E522,MIN(J521+E522,IF(D522=D521,F521,IF($E$13="Acc Bi-Weekly",ROUND((-PMT(((1+D522/CP)^(CP/12))-1,(nper-B522+1)*12/26,J521))/2,2),IF($E$13="Acc Weekly",ROUND((-PMT(((1+D522/CP)^(CP/12))-1,(nper-B522+1)*12/52,J521))/4,2),ROUND(-PMT(((1+D522/CP)^(CP/periods_per_year))-1,nper-B522+1,J521),2)))))))</f>
        <v/>
      </c>
      <c r="G522" s="187" t="str">
        <f t="shared" si="74"/>
        <v/>
      </c>
      <c r="H522" s="188"/>
      <c r="I522" s="187" t="str">
        <f t="shared" si="75"/>
        <v/>
      </c>
      <c r="J522" s="187" t="str">
        <f t="shared" si="76"/>
        <v/>
      </c>
      <c r="K522" s="189" t="str">
        <f t="shared" si="77"/>
        <v/>
      </c>
      <c r="L522" s="187" t="str">
        <f t="shared" si="78"/>
        <v/>
      </c>
      <c r="M522" s="187" t="str">
        <f>IF(B522="","",SUM($L$63:L522))</f>
        <v/>
      </c>
      <c r="N522" s="190" t="str">
        <f t="shared" si="79"/>
        <v/>
      </c>
      <c r="O522" s="191"/>
      <c r="P522" s="192" t="str">
        <f t="shared" si="70"/>
        <v/>
      </c>
      <c r="Q522" s="193"/>
      <c r="S522" s="193"/>
      <c r="T522" s="193"/>
      <c r="U522" s="193"/>
      <c r="V522" s="67"/>
    </row>
    <row r="523" spans="2:22" x14ac:dyDescent="0.15">
      <c r="B523" s="194" t="str">
        <f t="shared" si="71"/>
        <v/>
      </c>
      <c r="C523" s="185" t="str">
        <f t="shared" si="72"/>
        <v/>
      </c>
      <c r="D523" s="186" t="str">
        <f>IF(B523="","",IF(variable,IF(OR(B523=1,B523&lt;$I$16*periods_per_year),start_rate,MIN($I$17,IF(MOD(B523-1,$I$19)=0,MAX($I$18,D522+$I$20),D522))),start_rate))</f>
        <v/>
      </c>
      <c r="E523" s="187" t="str">
        <f t="shared" si="73"/>
        <v/>
      </c>
      <c r="F523" s="187" t="str">
        <f>IF(B523="","",IF(B523=nper,J522+E523,MIN(J522+E523,IF(D523=D522,F522,IF($E$13="Acc Bi-Weekly",ROUND((-PMT(((1+D523/CP)^(CP/12))-1,(nper-B523+1)*12/26,J522))/2,2),IF($E$13="Acc Weekly",ROUND((-PMT(((1+D523/CP)^(CP/12))-1,(nper-B523+1)*12/52,J522))/4,2),ROUND(-PMT(((1+D523/CP)^(CP/periods_per_year))-1,nper-B523+1,J522),2)))))))</f>
        <v/>
      </c>
      <c r="G523" s="187" t="str">
        <f t="shared" si="74"/>
        <v/>
      </c>
      <c r="H523" s="188"/>
      <c r="I523" s="187" t="str">
        <f t="shared" si="75"/>
        <v/>
      </c>
      <c r="J523" s="187" t="str">
        <f t="shared" si="76"/>
        <v/>
      </c>
      <c r="K523" s="189" t="str">
        <f t="shared" si="77"/>
        <v/>
      </c>
      <c r="L523" s="187" t="str">
        <f t="shared" si="78"/>
        <v/>
      </c>
      <c r="M523" s="187" t="str">
        <f>IF(B523="","",SUM($L$63:L523))</f>
        <v/>
      </c>
      <c r="N523" s="190" t="str">
        <f t="shared" si="79"/>
        <v/>
      </c>
      <c r="O523" s="191"/>
      <c r="P523" s="192" t="str">
        <f t="shared" ref="P523:P586" si="80">IF(B523="","",IF(K523="",0,(N523-N511)*(1+$E$44)+P511*(1+$E$44)))</f>
        <v/>
      </c>
      <c r="Q523" s="193"/>
      <c r="S523" s="193"/>
      <c r="T523" s="193"/>
      <c r="U523" s="193"/>
      <c r="V523" s="67"/>
    </row>
    <row r="524" spans="2:22" x14ac:dyDescent="0.15">
      <c r="B524" s="194" t="str">
        <f t="shared" si="71"/>
        <v/>
      </c>
      <c r="C524" s="185" t="str">
        <f t="shared" si="72"/>
        <v/>
      </c>
      <c r="D524" s="186" t="str">
        <f>IF(B524="","",IF(variable,IF(OR(B524=1,B524&lt;$I$16*periods_per_year),start_rate,MIN($I$17,IF(MOD(B524-1,$I$19)=0,MAX($I$18,D523+$I$20),D523))),start_rate))</f>
        <v/>
      </c>
      <c r="E524" s="187" t="str">
        <f t="shared" si="73"/>
        <v/>
      </c>
      <c r="F524" s="187" t="str">
        <f>IF(B524="","",IF(B524=nper,J523+E524,MIN(J523+E524,IF(D524=D523,F523,IF($E$13="Acc Bi-Weekly",ROUND((-PMT(((1+D524/CP)^(CP/12))-1,(nper-B524+1)*12/26,J523))/2,2),IF($E$13="Acc Weekly",ROUND((-PMT(((1+D524/CP)^(CP/12))-1,(nper-B524+1)*12/52,J523))/4,2),ROUND(-PMT(((1+D524/CP)^(CP/periods_per_year))-1,nper-B524+1,J523),2)))))))</f>
        <v/>
      </c>
      <c r="G524" s="187" t="str">
        <f t="shared" si="74"/>
        <v/>
      </c>
      <c r="H524" s="188"/>
      <c r="I524" s="187" t="str">
        <f t="shared" si="75"/>
        <v/>
      </c>
      <c r="J524" s="187" t="str">
        <f t="shared" si="76"/>
        <v/>
      </c>
      <c r="K524" s="189" t="str">
        <f t="shared" si="77"/>
        <v/>
      </c>
      <c r="L524" s="187" t="str">
        <f t="shared" si="78"/>
        <v/>
      </c>
      <c r="M524" s="187" t="str">
        <f>IF(B524="","",SUM($L$63:L524))</f>
        <v/>
      </c>
      <c r="N524" s="190" t="str">
        <f t="shared" si="79"/>
        <v/>
      </c>
      <c r="O524" s="191"/>
      <c r="P524" s="192" t="str">
        <f t="shared" si="80"/>
        <v/>
      </c>
      <c r="Q524" s="193"/>
      <c r="S524" s="193"/>
      <c r="T524" s="193"/>
      <c r="U524" s="193"/>
      <c r="V524" s="67"/>
    </row>
    <row r="525" spans="2:22" x14ac:dyDescent="0.15">
      <c r="B525" s="194" t="str">
        <f t="shared" si="71"/>
        <v/>
      </c>
      <c r="C525" s="185" t="str">
        <f t="shared" si="72"/>
        <v/>
      </c>
      <c r="D525" s="186" t="str">
        <f>IF(B525="","",IF(variable,IF(OR(B525=1,B525&lt;$I$16*periods_per_year),start_rate,MIN($I$17,IF(MOD(B525-1,$I$19)=0,MAX($I$18,D524+$I$20),D524))),start_rate))</f>
        <v/>
      </c>
      <c r="E525" s="187" t="str">
        <f t="shared" si="73"/>
        <v/>
      </c>
      <c r="F525" s="187" t="str">
        <f>IF(B525="","",IF(B525=nper,J524+E525,MIN(J524+E525,IF(D525=D524,F524,IF($E$13="Acc Bi-Weekly",ROUND((-PMT(((1+D525/CP)^(CP/12))-1,(nper-B525+1)*12/26,J524))/2,2),IF($E$13="Acc Weekly",ROUND((-PMT(((1+D525/CP)^(CP/12))-1,(nper-B525+1)*12/52,J524))/4,2),ROUND(-PMT(((1+D525/CP)^(CP/periods_per_year))-1,nper-B525+1,J524),2)))))))</f>
        <v/>
      </c>
      <c r="G525" s="187" t="str">
        <f t="shared" si="74"/>
        <v/>
      </c>
      <c r="H525" s="188"/>
      <c r="I525" s="187" t="str">
        <f t="shared" si="75"/>
        <v/>
      </c>
      <c r="J525" s="187" t="str">
        <f t="shared" si="76"/>
        <v/>
      </c>
      <c r="K525" s="189" t="str">
        <f t="shared" si="77"/>
        <v/>
      </c>
      <c r="L525" s="187" t="str">
        <f t="shared" si="78"/>
        <v/>
      </c>
      <c r="M525" s="187" t="str">
        <f>IF(B525="","",SUM($L$63:L525))</f>
        <v/>
      </c>
      <c r="N525" s="190" t="str">
        <f t="shared" si="79"/>
        <v/>
      </c>
      <c r="O525" s="191"/>
      <c r="P525" s="192" t="str">
        <f t="shared" si="80"/>
        <v/>
      </c>
      <c r="Q525" s="193"/>
      <c r="S525" s="193"/>
      <c r="T525" s="193"/>
      <c r="U525" s="193"/>
      <c r="V525" s="67"/>
    </row>
    <row r="526" spans="2:22" x14ac:dyDescent="0.15">
      <c r="B526" s="194" t="str">
        <f t="shared" si="71"/>
        <v/>
      </c>
      <c r="C526" s="185" t="str">
        <f t="shared" si="72"/>
        <v/>
      </c>
      <c r="D526" s="186" t="str">
        <f>IF(B526="","",IF(variable,IF(OR(B526=1,B526&lt;$I$16*periods_per_year),start_rate,MIN($I$17,IF(MOD(B526-1,$I$19)=0,MAX($I$18,D525+$I$20),D525))),start_rate))</f>
        <v/>
      </c>
      <c r="E526" s="187" t="str">
        <f t="shared" si="73"/>
        <v/>
      </c>
      <c r="F526" s="187" t="str">
        <f>IF(B526="","",IF(B526=nper,J525+E526,MIN(J525+E526,IF(D526=D525,F525,IF($E$13="Acc Bi-Weekly",ROUND((-PMT(((1+D526/CP)^(CP/12))-1,(nper-B526+1)*12/26,J525))/2,2),IF($E$13="Acc Weekly",ROUND((-PMT(((1+D526/CP)^(CP/12))-1,(nper-B526+1)*12/52,J525))/4,2),ROUND(-PMT(((1+D526/CP)^(CP/periods_per_year))-1,nper-B526+1,J525),2)))))))</f>
        <v/>
      </c>
      <c r="G526" s="187" t="str">
        <f t="shared" si="74"/>
        <v/>
      </c>
      <c r="H526" s="188"/>
      <c r="I526" s="187" t="str">
        <f t="shared" si="75"/>
        <v/>
      </c>
      <c r="J526" s="187" t="str">
        <f t="shared" si="76"/>
        <v/>
      </c>
      <c r="K526" s="189" t="str">
        <f t="shared" si="77"/>
        <v/>
      </c>
      <c r="L526" s="187" t="str">
        <f t="shared" si="78"/>
        <v/>
      </c>
      <c r="M526" s="187" t="str">
        <f>IF(B526="","",SUM($L$63:L526))</f>
        <v/>
      </c>
      <c r="N526" s="190" t="str">
        <f t="shared" si="79"/>
        <v/>
      </c>
      <c r="O526" s="191"/>
      <c r="P526" s="192" t="str">
        <f t="shared" si="80"/>
        <v/>
      </c>
      <c r="Q526" s="193"/>
      <c r="S526" s="193"/>
      <c r="T526" s="193"/>
      <c r="U526" s="193"/>
      <c r="V526" s="67"/>
    </row>
    <row r="527" spans="2:22" x14ac:dyDescent="0.15">
      <c r="B527" s="194" t="str">
        <f t="shared" si="71"/>
        <v/>
      </c>
      <c r="C527" s="185" t="str">
        <f t="shared" si="72"/>
        <v/>
      </c>
      <c r="D527" s="186" t="str">
        <f>IF(B527="","",IF(variable,IF(OR(B527=1,B527&lt;$I$16*periods_per_year),start_rate,MIN($I$17,IF(MOD(B527-1,$I$19)=0,MAX($I$18,D526+$I$20),D526))),start_rate))</f>
        <v/>
      </c>
      <c r="E527" s="187" t="str">
        <f t="shared" si="73"/>
        <v/>
      </c>
      <c r="F527" s="187" t="str">
        <f>IF(B527="","",IF(B527=nper,J526+E527,MIN(J526+E527,IF(D527=D526,F526,IF($E$13="Acc Bi-Weekly",ROUND((-PMT(((1+D527/CP)^(CP/12))-1,(nper-B527+1)*12/26,J526))/2,2),IF($E$13="Acc Weekly",ROUND((-PMT(((1+D527/CP)^(CP/12))-1,(nper-B527+1)*12/52,J526))/4,2),ROUND(-PMT(((1+D527/CP)^(CP/periods_per_year))-1,nper-B527+1,J526),2)))))))</f>
        <v/>
      </c>
      <c r="G527" s="187" t="str">
        <f t="shared" si="74"/>
        <v/>
      </c>
      <c r="H527" s="188"/>
      <c r="I527" s="187" t="str">
        <f t="shared" si="75"/>
        <v/>
      </c>
      <c r="J527" s="187" t="str">
        <f t="shared" si="76"/>
        <v/>
      </c>
      <c r="K527" s="189" t="str">
        <f t="shared" si="77"/>
        <v/>
      </c>
      <c r="L527" s="187" t="str">
        <f t="shared" si="78"/>
        <v/>
      </c>
      <c r="M527" s="187" t="str">
        <f>IF(B527="","",SUM($L$63:L527))</f>
        <v/>
      </c>
      <c r="N527" s="190" t="str">
        <f t="shared" si="79"/>
        <v/>
      </c>
      <c r="O527" s="191"/>
      <c r="P527" s="192" t="str">
        <f t="shared" si="80"/>
        <v/>
      </c>
      <c r="Q527" s="193"/>
      <c r="S527" s="193"/>
      <c r="T527" s="193"/>
      <c r="U527" s="193"/>
      <c r="V527" s="67"/>
    </row>
    <row r="528" spans="2:22" x14ac:dyDescent="0.15">
      <c r="B528" s="194" t="str">
        <f t="shared" si="71"/>
        <v/>
      </c>
      <c r="C528" s="185" t="str">
        <f t="shared" si="72"/>
        <v/>
      </c>
      <c r="D528" s="186" t="str">
        <f>IF(B528="","",IF(variable,IF(OR(B528=1,B528&lt;$I$16*periods_per_year),start_rate,MIN($I$17,IF(MOD(B528-1,$I$19)=0,MAX($I$18,D527+$I$20),D527))),start_rate))</f>
        <v/>
      </c>
      <c r="E528" s="187" t="str">
        <f t="shared" si="73"/>
        <v/>
      </c>
      <c r="F528" s="187" t="str">
        <f>IF(B528="","",IF(B528=nper,J527+E528,MIN(J527+E528,IF(D528=D527,F527,IF($E$13="Acc Bi-Weekly",ROUND((-PMT(((1+D528/CP)^(CP/12))-1,(nper-B528+1)*12/26,J527))/2,2),IF($E$13="Acc Weekly",ROUND((-PMT(((1+D528/CP)^(CP/12))-1,(nper-B528+1)*12/52,J527))/4,2),ROUND(-PMT(((1+D528/CP)^(CP/periods_per_year))-1,nper-B528+1,J527),2)))))))</f>
        <v/>
      </c>
      <c r="G528" s="187" t="str">
        <f t="shared" si="74"/>
        <v/>
      </c>
      <c r="H528" s="188"/>
      <c r="I528" s="187" t="str">
        <f t="shared" si="75"/>
        <v/>
      </c>
      <c r="J528" s="187" t="str">
        <f t="shared" si="76"/>
        <v/>
      </c>
      <c r="K528" s="189" t="str">
        <f t="shared" si="77"/>
        <v/>
      </c>
      <c r="L528" s="187" t="str">
        <f t="shared" si="78"/>
        <v/>
      </c>
      <c r="M528" s="187" t="str">
        <f>IF(B528="","",SUM($L$63:L528))</f>
        <v/>
      </c>
      <c r="N528" s="190" t="str">
        <f t="shared" si="79"/>
        <v/>
      </c>
      <c r="O528" s="191"/>
      <c r="P528" s="192" t="str">
        <f t="shared" si="80"/>
        <v/>
      </c>
      <c r="Q528" s="193"/>
      <c r="S528" s="193"/>
      <c r="T528" s="193"/>
      <c r="U528" s="193"/>
      <c r="V528" s="67"/>
    </row>
    <row r="529" spans="2:22" x14ac:dyDescent="0.15">
      <c r="B529" s="194" t="str">
        <f t="shared" si="71"/>
        <v/>
      </c>
      <c r="C529" s="185" t="str">
        <f t="shared" si="72"/>
        <v/>
      </c>
      <c r="D529" s="186" t="str">
        <f>IF(B529="","",IF(variable,IF(OR(B529=1,B529&lt;$I$16*periods_per_year),start_rate,MIN($I$17,IF(MOD(B529-1,$I$19)=0,MAX($I$18,D528+$I$20),D528))),start_rate))</f>
        <v/>
      </c>
      <c r="E529" s="187" t="str">
        <f t="shared" si="73"/>
        <v/>
      </c>
      <c r="F529" s="187" t="str">
        <f>IF(B529="","",IF(B529=nper,J528+E529,MIN(J528+E529,IF(D529=D528,F528,IF($E$13="Acc Bi-Weekly",ROUND((-PMT(((1+D529/CP)^(CP/12))-1,(nper-B529+1)*12/26,J528))/2,2),IF($E$13="Acc Weekly",ROUND((-PMT(((1+D529/CP)^(CP/12))-1,(nper-B529+1)*12/52,J528))/4,2),ROUND(-PMT(((1+D529/CP)^(CP/periods_per_year))-1,nper-B529+1,J528),2)))))))</f>
        <v/>
      </c>
      <c r="G529" s="187" t="str">
        <f t="shared" si="74"/>
        <v/>
      </c>
      <c r="H529" s="188"/>
      <c r="I529" s="187" t="str">
        <f t="shared" si="75"/>
        <v/>
      </c>
      <c r="J529" s="187" t="str">
        <f t="shared" si="76"/>
        <v/>
      </c>
      <c r="K529" s="189" t="str">
        <f t="shared" si="77"/>
        <v/>
      </c>
      <c r="L529" s="187" t="str">
        <f t="shared" si="78"/>
        <v/>
      </c>
      <c r="M529" s="187" t="str">
        <f>IF(B529="","",SUM($L$63:L529))</f>
        <v/>
      </c>
      <c r="N529" s="190" t="str">
        <f t="shared" si="79"/>
        <v/>
      </c>
      <c r="O529" s="191"/>
      <c r="P529" s="192" t="str">
        <f t="shared" si="80"/>
        <v/>
      </c>
      <c r="Q529" s="193"/>
      <c r="S529" s="193"/>
      <c r="T529" s="193"/>
      <c r="U529" s="193"/>
      <c r="V529" s="67"/>
    </row>
    <row r="530" spans="2:22" x14ac:dyDescent="0.15">
      <c r="B530" s="194" t="str">
        <f t="shared" si="71"/>
        <v/>
      </c>
      <c r="C530" s="185" t="str">
        <f t="shared" si="72"/>
        <v/>
      </c>
      <c r="D530" s="186" t="str">
        <f>IF(B530="","",IF(variable,IF(OR(B530=1,B530&lt;$I$16*periods_per_year),start_rate,MIN($I$17,IF(MOD(B530-1,$I$19)=0,MAX($I$18,D529+$I$20),D529))),start_rate))</f>
        <v/>
      </c>
      <c r="E530" s="187" t="str">
        <f t="shared" si="73"/>
        <v/>
      </c>
      <c r="F530" s="187" t="str">
        <f>IF(B530="","",IF(B530=nper,J529+E530,MIN(J529+E530,IF(D530=D529,F529,IF($E$13="Acc Bi-Weekly",ROUND((-PMT(((1+D530/CP)^(CP/12))-1,(nper-B530+1)*12/26,J529))/2,2),IF($E$13="Acc Weekly",ROUND((-PMT(((1+D530/CP)^(CP/12))-1,(nper-B530+1)*12/52,J529))/4,2),ROUND(-PMT(((1+D530/CP)^(CP/periods_per_year))-1,nper-B530+1,J529),2)))))))</f>
        <v/>
      </c>
      <c r="G530" s="187" t="str">
        <f t="shared" si="74"/>
        <v/>
      </c>
      <c r="H530" s="188"/>
      <c r="I530" s="187" t="str">
        <f t="shared" si="75"/>
        <v/>
      </c>
      <c r="J530" s="187" t="str">
        <f t="shared" si="76"/>
        <v/>
      </c>
      <c r="K530" s="189" t="str">
        <f t="shared" si="77"/>
        <v/>
      </c>
      <c r="L530" s="187" t="str">
        <f t="shared" si="78"/>
        <v/>
      </c>
      <c r="M530" s="187" t="str">
        <f>IF(B530="","",SUM($L$63:L530))</f>
        <v/>
      </c>
      <c r="N530" s="190" t="str">
        <f t="shared" si="79"/>
        <v/>
      </c>
      <c r="O530" s="191"/>
      <c r="P530" s="192" t="str">
        <f t="shared" si="80"/>
        <v/>
      </c>
      <c r="Q530" s="193"/>
      <c r="S530" s="193"/>
      <c r="T530" s="193"/>
      <c r="U530" s="193"/>
      <c r="V530" s="67"/>
    </row>
    <row r="531" spans="2:22" x14ac:dyDescent="0.15">
      <c r="B531" s="194" t="str">
        <f t="shared" si="71"/>
        <v/>
      </c>
      <c r="C531" s="185" t="str">
        <f t="shared" si="72"/>
        <v/>
      </c>
      <c r="D531" s="186" t="str">
        <f>IF(B531="","",IF(variable,IF(OR(B531=1,B531&lt;$I$16*periods_per_year),start_rate,MIN($I$17,IF(MOD(B531-1,$I$19)=0,MAX($I$18,D530+$I$20),D530))),start_rate))</f>
        <v/>
      </c>
      <c r="E531" s="187" t="str">
        <f t="shared" si="73"/>
        <v/>
      </c>
      <c r="F531" s="187" t="str">
        <f>IF(B531="","",IF(B531=nper,J530+E531,MIN(J530+E531,IF(D531=D530,F530,IF($E$13="Acc Bi-Weekly",ROUND((-PMT(((1+D531/CP)^(CP/12))-1,(nper-B531+1)*12/26,J530))/2,2),IF($E$13="Acc Weekly",ROUND((-PMT(((1+D531/CP)^(CP/12))-1,(nper-B531+1)*12/52,J530))/4,2),ROUND(-PMT(((1+D531/CP)^(CP/periods_per_year))-1,nper-B531+1,J530),2)))))))</f>
        <v/>
      </c>
      <c r="G531" s="187" t="str">
        <f t="shared" si="74"/>
        <v/>
      </c>
      <c r="H531" s="188"/>
      <c r="I531" s="187" t="str">
        <f t="shared" si="75"/>
        <v/>
      </c>
      <c r="J531" s="187" t="str">
        <f t="shared" si="76"/>
        <v/>
      </c>
      <c r="K531" s="189" t="str">
        <f t="shared" si="77"/>
        <v/>
      </c>
      <c r="L531" s="187" t="str">
        <f t="shared" si="78"/>
        <v/>
      </c>
      <c r="M531" s="187" t="str">
        <f>IF(B531="","",SUM($L$63:L531))</f>
        <v/>
      </c>
      <c r="N531" s="190" t="str">
        <f t="shared" si="79"/>
        <v/>
      </c>
      <c r="O531" s="191"/>
      <c r="P531" s="192" t="str">
        <f t="shared" si="80"/>
        <v/>
      </c>
      <c r="Q531" s="193"/>
      <c r="S531" s="193"/>
      <c r="T531" s="193"/>
      <c r="U531" s="193"/>
      <c r="V531" s="67"/>
    </row>
    <row r="532" spans="2:22" x14ac:dyDescent="0.15">
      <c r="B532" s="194" t="str">
        <f t="shared" si="71"/>
        <v/>
      </c>
      <c r="C532" s="185" t="str">
        <f t="shared" si="72"/>
        <v/>
      </c>
      <c r="D532" s="186" t="str">
        <f>IF(B532="","",IF(variable,IF(OR(B532=1,B532&lt;$I$16*periods_per_year),start_rate,MIN($I$17,IF(MOD(B532-1,$I$19)=0,MAX($I$18,D531+$I$20),D531))),start_rate))</f>
        <v/>
      </c>
      <c r="E532" s="187" t="str">
        <f t="shared" si="73"/>
        <v/>
      </c>
      <c r="F532" s="187" t="str">
        <f>IF(B532="","",IF(B532=nper,J531+E532,MIN(J531+E532,IF(D532=D531,F531,IF($E$13="Acc Bi-Weekly",ROUND((-PMT(((1+D532/CP)^(CP/12))-1,(nper-B532+1)*12/26,J531))/2,2),IF($E$13="Acc Weekly",ROUND((-PMT(((1+D532/CP)^(CP/12))-1,(nper-B532+1)*12/52,J531))/4,2),ROUND(-PMT(((1+D532/CP)^(CP/periods_per_year))-1,nper-B532+1,J531),2)))))))</f>
        <v/>
      </c>
      <c r="G532" s="187" t="str">
        <f t="shared" si="74"/>
        <v/>
      </c>
      <c r="H532" s="188"/>
      <c r="I532" s="187" t="str">
        <f t="shared" si="75"/>
        <v/>
      </c>
      <c r="J532" s="187" t="str">
        <f t="shared" si="76"/>
        <v/>
      </c>
      <c r="K532" s="189" t="str">
        <f t="shared" si="77"/>
        <v/>
      </c>
      <c r="L532" s="187" t="str">
        <f t="shared" si="78"/>
        <v/>
      </c>
      <c r="M532" s="187" t="str">
        <f>IF(B532="","",SUM($L$63:L532))</f>
        <v/>
      </c>
      <c r="N532" s="190" t="str">
        <f t="shared" si="79"/>
        <v/>
      </c>
      <c r="O532" s="191"/>
      <c r="P532" s="192" t="str">
        <f t="shared" si="80"/>
        <v/>
      </c>
      <c r="Q532" s="193"/>
      <c r="S532" s="193"/>
      <c r="T532" s="193"/>
      <c r="U532" s="193"/>
      <c r="V532" s="67"/>
    </row>
    <row r="533" spans="2:22" x14ac:dyDescent="0.15">
      <c r="B533" s="194" t="str">
        <f t="shared" si="71"/>
        <v/>
      </c>
      <c r="C533" s="185" t="str">
        <f t="shared" si="72"/>
        <v/>
      </c>
      <c r="D533" s="186" t="str">
        <f>IF(B533="","",IF(variable,IF(OR(B533=1,B533&lt;$I$16*periods_per_year),start_rate,MIN($I$17,IF(MOD(B533-1,$I$19)=0,MAX($I$18,D532+$I$20),D532))),start_rate))</f>
        <v/>
      </c>
      <c r="E533" s="187" t="str">
        <f t="shared" si="73"/>
        <v/>
      </c>
      <c r="F533" s="187" t="str">
        <f>IF(B533="","",IF(B533=nper,J532+E533,MIN(J532+E533,IF(D533=D532,F532,IF($E$13="Acc Bi-Weekly",ROUND((-PMT(((1+D533/CP)^(CP/12))-1,(nper-B533+1)*12/26,J532))/2,2),IF($E$13="Acc Weekly",ROUND((-PMT(((1+D533/CP)^(CP/12))-1,(nper-B533+1)*12/52,J532))/4,2),ROUND(-PMT(((1+D533/CP)^(CP/periods_per_year))-1,nper-B533+1,J532),2)))))))</f>
        <v/>
      </c>
      <c r="G533" s="187" t="str">
        <f t="shared" si="74"/>
        <v/>
      </c>
      <c r="H533" s="188"/>
      <c r="I533" s="187" t="str">
        <f t="shared" si="75"/>
        <v/>
      </c>
      <c r="J533" s="187" t="str">
        <f t="shared" si="76"/>
        <v/>
      </c>
      <c r="K533" s="189" t="str">
        <f t="shared" si="77"/>
        <v/>
      </c>
      <c r="L533" s="187" t="str">
        <f t="shared" si="78"/>
        <v/>
      </c>
      <c r="M533" s="187" t="str">
        <f>IF(B533="","",SUM($L$63:L533))</f>
        <v/>
      </c>
      <c r="N533" s="190" t="str">
        <f t="shared" si="79"/>
        <v/>
      </c>
      <c r="O533" s="191"/>
      <c r="P533" s="192" t="str">
        <f t="shared" si="80"/>
        <v/>
      </c>
      <c r="Q533" s="193"/>
      <c r="S533" s="193"/>
      <c r="T533" s="193"/>
      <c r="U533" s="193"/>
      <c r="V533" s="67"/>
    </row>
    <row r="534" spans="2:22" x14ac:dyDescent="0.15">
      <c r="B534" s="194" t="str">
        <f t="shared" si="71"/>
        <v/>
      </c>
      <c r="C534" s="185" t="str">
        <f t="shared" si="72"/>
        <v/>
      </c>
      <c r="D534" s="186" t="str">
        <f>IF(B534="","",IF(variable,IF(OR(B534=1,B534&lt;$I$16*periods_per_year),start_rate,MIN($I$17,IF(MOD(B534-1,$I$19)=0,MAX($I$18,D533+$I$20),D533))),start_rate))</f>
        <v/>
      </c>
      <c r="E534" s="187" t="str">
        <f t="shared" si="73"/>
        <v/>
      </c>
      <c r="F534" s="187" t="str">
        <f>IF(B534="","",IF(B534=nper,J533+E534,MIN(J533+E534,IF(D534=D533,F533,IF($E$13="Acc Bi-Weekly",ROUND((-PMT(((1+D534/CP)^(CP/12))-1,(nper-B534+1)*12/26,J533))/2,2),IF($E$13="Acc Weekly",ROUND((-PMT(((1+D534/CP)^(CP/12))-1,(nper-B534+1)*12/52,J533))/4,2),ROUND(-PMT(((1+D534/CP)^(CP/periods_per_year))-1,nper-B534+1,J533),2)))))))</f>
        <v/>
      </c>
      <c r="G534" s="187" t="str">
        <f t="shared" si="74"/>
        <v/>
      </c>
      <c r="H534" s="188"/>
      <c r="I534" s="187" t="str">
        <f t="shared" si="75"/>
        <v/>
      </c>
      <c r="J534" s="187" t="str">
        <f t="shared" si="76"/>
        <v/>
      </c>
      <c r="K534" s="189" t="str">
        <f t="shared" si="77"/>
        <v/>
      </c>
      <c r="L534" s="187" t="str">
        <f t="shared" si="78"/>
        <v/>
      </c>
      <c r="M534" s="187" t="str">
        <f>IF(B534="","",SUM($L$63:L534))</f>
        <v/>
      </c>
      <c r="N534" s="190" t="str">
        <f t="shared" si="79"/>
        <v/>
      </c>
      <c r="O534" s="191"/>
      <c r="P534" s="192" t="str">
        <f t="shared" si="80"/>
        <v/>
      </c>
      <c r="Q534" s="193"/>
      <c r="S534" s="193"/>
      <c r="T534" s="193"/>
      <c r="U534" s="193"/>
      <c r="V534" s="67"/>
    </row>
    <row r="535" spans="2:22" x14ac:dyDescent="0.15">
      <c r="B535" s="194" t="str">
        <f t="shared" si="71"/>
        <v/>
      </c>
      <c r="C535" s="185" t="str">
        <f t="shared" si="72"/>
        <v/>
      </c>
      <c r="D535" s="186" t="str">
        <f>IF(B535="","",IF(variable,IF(OR(B535=1,B535&lt;$I$16*periods_per_year),start_rate,MIN($I$17,IF(MOD(B535-1,$I$19)=0,MAX($I$18,D534+$I$20),D534))),start_rate))</f>
        <v/>
      </c>
      <c r="E535" s="187" t="str">
        <f t="shared" si="73"/>
        <v/>
      </c>
      <c r="F535" s="187" t="str">
        <f>IF(B535="","",IF(B535=nper,J534+E535,MIN(J534+E535,IF(D535=D534,F534,IF($E$13="Acc Bi-Weekly",ROUND((-PMT(((1+D535/CP)^(CP/12))-1,(nper-B535+1)*12/26,J534))/2,2),IF($E$13="Acc Weekly",ROUND((-PMT(((1+D535/CP)^(CP/12))-1,(nper-B535+1)*12/52,J534))/4,2),ROUND(-PMT(((1+D535/CP)^(CP/periods_per_year))-1,nper-B535+1,J534),2)))))))</f>
        <v/>
      </c>
      <c r="G535" s="187" t="str">
        <f t="shared" si="74"/>
        <v/>
      </c>
      <c r="H535" s="188"/>
      <c r="I535" s="187" t="str">
        <f t="shared" si="75"/>
        <v/>
      </c>
      <c r="J535" s="187" t="str">
        <f t="shared" si="76"/>
        <v/>
      </c>
      <c r="K535" s="189" t="str">
        <f t="shared" si="77"/>
        <v/>
      </c>
      <c r="L535" s="187" t="str">
        <f t="shared" si="78"/>
        <v/>
      </c>
      <c r="M535" s="187" t="str">
        <f>IF(B535="","",SUM($L$63:L535))</f>
        <v/>
      </c>
      <c r="N535" s="190" t="str">
        <f t="shared" si="79"/>
        <v/>
      </c>
      <c r="O535" s="191"/>
      <c r="P535" s="192" t="str">
        <f t="shared" si="80"/>
        <v/>
      </c>
      <c r="Q535" s="193"/>
      <c r="S535" s="193"/>
      <c r="T535" s="193"/>
      <c r="U535" s="193"/>
      <c r="V535" s="67"/>
    </row>
    <row r="536" spans="2:22" x14ac:dyDescent="0.15">
      <c r="B536" s="194" t="str">
        <f t="shared" si="71"/>
        <v/>
      </c>
      <c r="C536" s="185" t="str">
        <f t="shared" si="72"/>
        <v/>
      </c>
      <c r="D536" s="186" t="str">
        <f>IF(B536="","",IF(variable,IF(OR(B536=1,B536&lt;$I$16*periods_per_year),start_rate,MIN($I$17,IF(MOD(B536-1,$I$19)=0,MAX($I$18,D535+$I$20),D535))),start_rate))</f>
        <v/>
      </c>
      <c r="E536" s="187" t="str">
        <f t="shared" si="73"/>
        <v/>
      </c>
      <c r="F536" s="187" t="str">
        <f>IF(B536="","",IF(B536=nper,J535+E536,MIN(J535+E536,IF(D536=D535,F535,IF($E$13="Acc Bi-Weekly",ROUND((-PMT(((1+D536/CP)^(CP/12))-1,(nper-B536+1)*12/26,J535))/2,2),IF($E$13="Acc Weekly",ROUND((-PMT(((1+D536/CP)^(CP/12))-1,(nper-B536+1)*12/52,J535))/4,2),ROUND(-PMT(((1+D536/CP)^(CP/periods_per_year))-1,nper-B536+1,J535),2)))))))</f>
        <v/>
      </c>
      <c r="G536" s="187" t="str">
        <f t="shared" si="74"/>
        <v/>
      </c>
      <c r="H536" s="188"/>
      <c r="I536" s="187" t="str">
        <f t="shared" si="75"/>
        <v/>
      </c>
      <c r="J536" s="187" t="str">
        <f t="shared" si="76"/>
        <v/>
      </c>
      <c r="K536" s="189" t="str">
        <f t="shared" si="77"/>
        <v/>
      </c>
      <c r="L536" s="187" t="str">
        <f t="shared" si="78"/>
        <v/>
      </c>
      <c r="M536" s="187" t="str">
        <f>IF(B536="","",SUM($L$63:L536))</f>
        <v/>
      </c>
      <c r="N536" s="190" t="str">
        <f t="shared" si="79"/>
        <v/>
      </c>
      <c r="O536" s="191"/>
      <c r="P536" s="192" t="str">
        <f t="shared" si="80"/>
        <v/>
      </c>
      <c r="Q536" s="193"/>
      <c r="S536" s="193"/>
      <c r="T536" s="193"/>
      <c r="U536" s="193"/>
      <c r="V536" s="67"/>
    </row>
    <row r="537" spans="2:22" x14ac:dyDescent="0.15">
      <c r="B537" s="194" t="str">
        <f t="shared" si="71"/>
        <v/>
      </c>
      <c r="C537" s="185" t="str">
        <f t="shared" si="72"/>
        <v/>
      </c>
      <c r="D537" s="186" t="str">
        <f>IF(B537="","",IF(variable,IF(OR(B537=1,B537&lt;$I$16*periods_per_year),start_rate,MIN($I$17,IF(MOD(B537-1,$I$19)=0,MAX($I$18,D536+$I$20),D536))),start_rate))</f>
        <v/>
      </c>
      <c r="E537" s="187" t="str">
        <f t="shared" si="73"/>
        <v/>
      </c>
      <c r="F537" s="187" t="str">
        <f>IF(B537="","",IF(B537=nper,J536+E537,MIN(J536+E537,IF(D537=D536,F536,IF($E$13="Acc Bi-Weekly",ROUND((-PMT(((1+D537/CP)^(CP/12))-1,(nper-B537+1)*12/26,J536))/2,2),IF($E$13="Acc Weekly",ROUND((-PMT(((1+D537/CP)^(CP/12))-1,(nper-B537+1)*12/52,J536))/4,2),ROUND(-PMT(((1+D537/CP)^(CP/periods_per_year))-1,nper-B537+1,J536),2)))))))</f>
        <v/>
      </c>
      <c r="G537" s="187" t="str">
        <f t="shared" si="74"/>
        <v/>
      </c>
      <c r="H537" s="188"/>
      <c r="I537" s="187" t="str">
        <f t="shared" si="75"/>
        <v/>
      </c>
      <c r="J537" s="187" t="str">
        <f t="shared" si="76"/>
        <v/>
      </c>
      <c r="K537" s="189" t="str">
        <f t="shared" si="77"/>
        <v/>
      </c>
      <c r="L537" s="187" t="str">
        <f t="shared" si="78"/>
        <v/>
      </c>
      <c r="M537" s="187" t="str">
        <f>IF(B537="","",SUM($L$63:L537))</f>
        <v/>
      </c>
      <c r="N537" s="190" t="str">
        <f t="shared" si="79"/>
        <v/>
      </c>
      <c r="O537" s="191"/>
      <c r="P537" s="192" t="str">
        <f t="shared" si="80"/>
        <v/>
      </c>
      <c r="Q537" s="193"/>
      <c r="S537" s="193"/>
      <c r="T537" s="193"/>
      <c r="U537" s="193"/>
      <c r="V537" s="67"/>
    </row>
    <row r="538" spans="2:22" x14ac:dyDescent="0.15">
      <c r="B538" s="194" t="str">
        <f t="shared" si="71"/>
        <v/>
      </c>
      <c r="C538" s="185" t="str">
        <f t="shared" si="72"/>
        <v/>
      </c>
      <c r="D538" s="186" t="str">
        <f>IF(B538="","",IF(variable,IF(OR(B538=1,B538&lt;$I$16*periods_per_year),start_rate,MIN($I$17,IF(MOD(B538-1,$I$19)=0,MAX($I$18,D537+$I$20),D537))),start_rate))</f>
        <v/>
      </c>
      <c r="E538" s="187" t="str">
        <f t="shared" si="73"/>
        <v/>
      </c>
      <c r="F538" s="187" t="str">
        <f>IF(B538="","",IF(B538=nper,J537+E538,MIN(J537+E538,IF(D538=D537,F537,IF($E$13="Acc Bi-Weekly",ROUND((-PMT(((1+D538/CP)^(CP/12))-1,(nper-B538+1)*12/26,J537))/2,2),IF($E$13="Acc Weekly",ROUND((-PMT(((1+D538/CP)^(CP/12))-1,(nper-B538+1)*12/52,J537))/4,2),ROUND(-PMT(((1+D538/CP)^(CP/periods_per_year))-1,nper-B538+1,J537),2)))))))</f>
        <v/>
      </c>
      <c r="G538" s="187" t="str">
        <f t="shared" si="74"/>
        <v/>
      </c>
      <c r="H538" s="188"/>
      <c r="I538" s="187" t="str">
        <f t="shared" si="75"/>
        <v/>
      </c>
      <c r="J538" s="187" t="str">
        <f t="shared" si="76"/>
        <v/>
      </c>
      <c r="K538" s="189" t="str">
        <f t="shared" si="77"/>
        <v/>
      </c>
      <c r="L538" s="187" t="str">
        <f t="shared" si="78"/>
        <v/>
      </c>
      <c r="M538" s="187" t="str">
        <f>IF(B538="","",SUM($L$63:L538))</f>
        <v/>
      </c>
      <c r="N538" s="190" t="str">
        <f t="shared" si="79"/>
        <v/>
      </c>
      <c r="O538" s="191"/>
      <c r="P538" s="192" t="str">
        <f t="shared" si="80"/>
        <v/>
      </c>
      <c r="Q538" s="193"/>
      <c r="S538" s="193"/>
      <c r="T538" s="193"/>
      <c r="U538" s="193"/>
      <c r="V538" s="67"/>
    </row>
    <row r="539" spans="2:22" x14ac:dyDescent="0.15">
      <c r="B539" s="194" t="str">
        <f t="shared" si="71"/>
        <v/>
      </c>
      <c r="C539" s="185" t="str">
        <f t="shared" si="72"/>
        <v/>
      </c>
      <c r="D539" s="186" t="str">
        <f>IF(B539="","",IF(variable,IF(OR(B539=1,B539&lt;$I$16*periods_per_year),start_rate,MIN($I$17,IF(MOD(B539-1,$I$19)=0,MAX($I$18,D538+$I$20),D538))),start_rate))</f>
        <v/>
      </c>
      <c r="E539" s="187" t="str">
        <f t="shared" si="73"/>
        <v/>
      </c>
      <c r="F539" s="187" t="str">
        <f>IF(B539="","",IF(B539=nper,J538+E539,MIN(J538+E539,IF(D539=D538,F538,IF($E$13="Acc Bi-Weekly",ROUND((-PMT(((1+D539/CP)^(CP/12))-1,(nper-B539+1)*12/26,J538))/2,2),IF($E$13="Acc Weekly",ROUND((-PMT(((1+D539/CP)^(CP/12))-1,(nper-B539+1)*12/52,J538))/4,2),ROUND(-PMT(((1+D539/CP)^(CP/periods_per_year))-1,nper-B539+1,J538),2)))))))</f>
        <v/>
      </c>
      <c r="G539" s="187" t="str">
        <f t="shared" si="74"/>
        <v/>
      </c>
      <c r="H539" s="188"/>
      <c r="I539" s="187" t="str">
        <f t="shared" si="75"/>
        <v/>
      </c>
      <c r="J539" s="187" t="str">
        <f t="shared" si="76"/>
        <v/>
      </c>
      <c r="K539" s="189" t="str">
        <f t="shared" si="77"/>
        <v/>
      </c>
      <c r="L539" s="187" t="str">
        <f t="shared" si="78"/>
        <v/>
      </c>
      <c r="M539" s="187" t="str">
        <f>IF(B539="","",SUM($L$63:L539))</f>
        <v/>
      </c>
      <c r="N539" s="190" t="str">
        <f t="shared" si="79"/>
        <v/>
      </c>
      <c r="O539" s="191"/>
      <c r="P539" s="192" t="str">
        <f t="shared" si="80"/>
        <v/>
      </c>
      <c r="Q539" s="193"/>
      <c r="S539" s="193"/>
      <c r="T539" s="193"/>
      <c r="U539" s="193"/>
      <c r="V539" s="67"/>
    </row>
    <row r="540" spans="2:22" x14ac:dyDescent="0.15">
      <c r="B540" s="194" t="str">
        <f t="shared" si="71"/>
        <v/>
      </c>
      <c r="C540" s="185" t="str">
        <f t="shared" si="72"/>
        <v/>
      </c>
      <c r="D540" s="186" t="str">
        <f>IF(B540="","",IF(variable,IF(OR(B540=1,B540&lt;$I$16*periods_per_year),start_rate,MIN($I$17,IF(MOD(B540-1,$I$19)=0,MAX($I$18,D539+$I$20),D539))),start_rate))</f>
        <v/>
      </c>
      <c r="E540" s="187" t="str">
        <f t="shared" si="73"/>
        <v/>
      </c>
      <c r="F540" s="187" t="str">
        <f>IF(B540="","",IF(B540=nper,J539+E540,MIN(J539+E540,IF(D540=D539,F539,IF($E$13="Acc Bi-Weekly",ROUND((-PMT(((1+D540/CP)^(CP/12))-1,(nper-B540+1)*12/26,J539))/2,2),IF($E$13="Acc Weekly",ROUND((-PMT(((1+D540/CP)^(CP/12))-1,(nper-B540+1)*12/52,J539))/4,2),ROUND(-PMT(((1+D540/CP)^(CP/periods_per_year))-1,nper-B540+1,J539),2)))))))</f>
        <v/>
      </c>
      <c r="G540" s="187" t="str">
        <f t="shared" si="74"/>
        <v/>
      </c>
      <c r="H540" s="188"/>
      <c r="I540" s="187" t="str">
        <f t="shared" si="75"/>
        <v/>
      </c>
      <c r="J540" s="187" t="str">
        <f t="shared" si="76"/>
        <v/>
      </c>
      <c r="K540" s="189" t="str">
        <f t="shared" si="77"/>
        <v/>
      </c>
      <c r="L540" s="187" t="str">
        <f t="shared" si="78"/>
        <v/>
      </c>
      <c r="M540" s="187" t="str">
        <f>IF(B540="","",SUM($L$63:L540))</f>
        <v/>
      </c>
      <c r="N540" s="190" t="str">
        <f t="shared" si="79"/>
        <v/>
      </c>
      <c r="O540" s="191"/>
      <c r="P540" s="192" t="str">
        <f t="shared" si="80"/>
        <v/>
      </c>
      <c r="Q540" s="193"/>
      <c r="S540" s="193"/>
      <c r="T540" s="193"/>
      <c r="U540" s="193"/>
      <c r="V540" s="67"/>
    </row>
    <row r="541" spans="2:22" x14ac:dyDescent="0.15">
      <c r="B541" s="194" t="str">
        <f t="shared" si="71"/>
        <v/>
      </c>
      <c r="C541" s="185" t="str">
        <f t="shared" si="72"/>
        <v/>
      </c>
      <c r="D541" s="186" t="str">
        <f>IF(B541="","",IF(variable,IF(OR(B541=1,B541&lt;$I$16*periods_per_year),start_rate,MIN($I$17,IF(MOD(B541-1,$I$19)=0,MAX($I$18,D540+$I$20),D540))),start_rate))</f>
        <v/>
      </c>
      <c r="E541" s="187" t="str">
        <f t="shared" si="73"/>
        <v/>
      </c>
      <c r="F541" s="187" t="str">
        <f>IF(B541="","",IF(B541=nper,J540+E541,MIN(J540+E541,IF(D541=D540,F540,IF($E$13="Acc Bi-Weekly",ROUND((-PMT(((1+D541/CP)^(CP/12))-1,(nper-B541+1)*12/26,J540))/2,2),IF($E$13="Acc Weekly",ROUND((-PMT(((1+D541/CP)^(CP/12))-1,(nper-B541+1)*12/52,J540))/4,2),ROUND(-PMT(((1+D541/CP)^(CP/periods_per_year))-1,nper-B541+1,J540),2)))))))</f>
        <v/>
      </c>
      <c r="G541" s="187" t="str">
        <f t="shared" si="74"/>
        <v/>
      </c>
      <c r="H541" s="188"/>
      <c r="I541" s="187" t="str">
        <f t="shared" si="75"/>
        <v/>
      </c>
      <c r="J541" s="187" t="str">
        <f t="shared" si="76"/>
        <v/>
      </c>
      <c r="K541" s="189" t="str">
        <f t="shared" si="77"/>
        <v/>
      </c>
      <c r="L541" s="187" t="str">
        <f t="shared" si="78"/>
        <v/>
      </c>
      <c r="M541" s="187" t="str">
        <f>IF(B541="","",SUM($L$63:L541))</f>
        <v/>
      </c>
      <c r="N541" s="190" t="str">
        <f t="shared" si="79"/>
        <v/>
      </c>
      <c r="O541" s="191"/>
      <c r="P541" s="192" t="str">
        <f t="shared" si="80"/>
        <v/>
      </c>
      <c r="Q541" s="193"/>
      <c r="S541" s="193"/>
      <c r="T541" s="193"/>
      <c r="U541" s="193"/>
      <c r="V541" s="67"/>
    </row>
    <row r="542" spans="2:22" x14ac:dyDescent="0.15">
      <c r="B542" s="194" t="str">
        <f t="shared" si="71"/>
        <v/>
      </c>
      <c r="C542" s="185" t="str">
        <f t="shared" si="72"/>
        <v/>
      </c>
      <c r="D542" s="186" t="str">
        <f>IF(B542="","",IF(variable,IF(OR(B542=1,B542&lt;$I$16*periods_per_year),start_rate,MIN($I$17,IF(MOD(B542-1,$I$19)=0,MAX($I$18,D541+$I$20),D541))),start_rate))</f>
        <v/>
      </c>
      <c r="E542" s="187" t="str">
        <f t="shared" si="73"/>
        <v/>
      </c>
      <c r="F542" s="187" t="str">
        <f>IF(B542="","",IF(B542=nper,J541+E542,MIN(J541+E542,IF(D542=D541,F541,IF($E$13="Acc Bi-Weekly",ROUND((-PMT(((1+D542/CP)^(CP/12))-1,(nper-B542+1)*12/26,J541))/2,2),IF($E$13="Acc Weekly",ROUND((-PMT(((1+D542/CP)^(CP/12))-1,(nper-B542+1)*12/52,J541))/4,2),ROUND(-PMT(((1+D542/CP)^(CP/periods_per_year))-1,nper-B542+1,J541),2)))))))</f>
        <v/>
      </c>
      <c r="G542" s="187" t="str">
        <f t="shared" si="74"/>
        <v/>
      </c>
      <c r="H542" s="188"/>
      <c r="I542" s="187" t="str">
        <f t="shared" si="75"/>
        <v/>
      </c>
      <c r="J542" s="187" t="str">
        <f t="shared" si="76"/>
        <v/>
      </c>
      <c r="K542" s="189" t="str">
        <f t="shared" si="77"/>
        <v/>
      </c>
      <c r="L542" s="187" t="str">
        <f t="shared" si="78"/>
        <v/>
      </c>
      <c r="M542" s="187" t="str">
        <f>IF(B542="","",SUM($L$63:L542))</f>
        <v/>
      </c>
      <c r="N542" s="190" t="str">
        <f t="shared" si="79"/>
        <v/>
      </c>
      <c r="O542" s="191"/>
      <c r="P542" s="192" t="str">
        <f t="shared" si="80"/>
        <v/>
      </c>
      <c r="Q542" s="193"/>
      <c r="S542" s="193"/>
      <c r="T542" s="193"/>
      <c r="U542" s="193"/>
      <c r="V542" s="67"/>
    </row>
    <row r="543" spans="2:22" x14ac:dyDescent="0.15">
      <c r="B543" s="194" t="str">
        <f t="shared" si="71"/>
        <v/>
      </c>
      <c r="C543" s="185" t="str">
        <f t="shared" si="72"/>
        <v/>
      </c>
      <c r="D543" s="186" t="str">
        <f>IF(B543="","",IF(variable,IF(OR(B543=1,B543&lt;$I$16*periods_per_year),start_rate,MIN($I$17,IF(MOD(B543-1,$I$19)=0,MAX($I$18,D542+$I$20),D542))),start_rate))</f>
        <v/>
      </c>
      <c r="E543" s="187" t="str">
        <f t="shared" si="73"/>
        <v/>
      </c>
      <c r="F543" s="187" t="str">
        <f>IF(B543="","",IF(B543=nper,J542+E543,MIN(J542+E543,IF(D543=D542,F542,IF($E$13="Acc Bi-Weekly",ROUND((-PMT(((1+D543/CP)^(CP/12))-1,(nper-B543+1)*12/26,J542))/2,2),IF($E$13="Acc Weekly",ROUND((-PMT(((1+D543/CP)^(CP/12))-1,(nper-B543+1)*12/52,J542))/4,2),ROUND(-PMT(((1+D543/CP)^(CP/periods_per_year))-1,nper-B543+1,J542),2)))))))</f>
        <v/>
      </c>
      <c r="G543" s="187" t="str">
        <f t="shared" si="74"/>
        <v/>
      </c>
      <c r="H543" s="188"/>
      <c r="I543" s="187" t="str">
        <f t="shared" si="75"/>
        <v/>
      </c>
      <c r="J543" s="187" t="str">
        <f t="shared" si="76"/>
        <v/>
      </c>
      <c r="K543" s="189" t="str">
        <f t="shared" si="77"/>
        <v/>
      </c>
      <c r="L543" s="187" t="str">
        <f t="shared" si="78"/>
        <v/>
      </c>
      <c r="M543" s="187" t="str">
        <f>IF(B543="","",SUM($L$63:L543))</f>
        <v/>
      </c>
      <c r="N543" s="190" t="str">
        <f t="shared" si="79"/>
        <v/>
      </c>
      <c r="O543" s="191"/>
      <c r="P543" s="192" t="str">
        <f t="shared" si="80"/>
        <v/>
      </c>
      <c r="Q543" s="193"/>
      <c r="S543" s="193"/>
      <c r="T543" s="193"/>
      <c r="U543" s="193"/>
      <c r="V543" s="67"/>
    </row>
    <row r="544" spans="2:22" x14ac:dyDescent="0.15">
      <c r="B544" s="194" t="str">
        <f t="shared" si="71"/>
        <v/>
      </c>
      <c r="C544" s="185" t="str">
        <f t="shared" si="72"/>
        <v/>
      </c>
      <c r="D544" s="186" t="str">
        <f>IF(B544="","",IF(variable,IF(OR(B544=1,B544&lt;$I$16*periods_per_year),start_rate,MIN($I$17,IF(MOD(B544-1,$I$19)=0,MAX($I$18,D543+$I$20),D543))),start_rate))</f>
        <v/>
      </c>
      <c r="E544" s="187" t="str">
        <f t="shared" si="73"/>
        <v/>
      </c>
      <c r="F544" s="187" t="str">
        <f>IF(B544="","",IF(B544=nper,J543+E544,MIN(J543+E544,IF(D544=D543,F543,IF($E$13="Acc Bi-Weekly",ROUND((-PMT(((1+D544/CP)^(CP/12))-1,(nper-B544+1)*12/26,J543))/2,2),IF($E$13="Acc Weekly",ROUND((-PMT(((1+D544/CP)^(CP/12))-1,(nper-B544+1)*12/52,J543))/4,2),ROUND(-PMT(((1+D544/CP)^(CP/periods_per_year))-1,nper-B544+1,J543),2)))))))</f>
        <v/>
      </c>
      <c r="G544" s="187" t="str">
        <f t="shared" si="74"/>
        <v/>
      </c>
      <c r="H544" s="188"/>
      <c r="I544" s="187" t="str">
        <f t="shared" si="75"/>
        <v/>
      </c>
      <c r="J544" s="187" t="str">
        <f t="shared" si="76"/>
        <v/>
      </c>
      <c r="K544" s="189" t="str">
        <f t="shared" si="77"/>
        <v/>
      </c>
      <c r="L544" s="187" t="str">
        <f t="shared" si="78"/>
        <v/>
      </c>
      <c r="M544" s="187" t="str">
        <f>IF(B544="","",SUM($L$63:L544))</f>
        <v/>
      </c>
      <c r="N544" s="190" t="str">
        <f t="shared" si="79"/>
        <v/>
      </c>
      <c r="O544" s="191"/>
      <c r="P544" s="192" t="str">
        <f t="shared" si="80"/>
        <v/>
      </c>
      <c r="Q544" s="193"/>
      <c r="S544" s="193"/>
      <c r="T544" s="193"/>
      <c r="U544" s="193"/>
      <c r="V544" s="67"/>
    </row>
    <row r="545" spans="2:22" x14ac:dyDescent="0.15">
      <c r="B545" s="194" t="str">
        <f t="shared" si="71"/>
        <v/>
      </c>
      <c r="C545" s="185" t="str">
        <f t="shared" si="72"/>
        <v/>
      </c>
      <c r="D545" s="186" t="str">
        <f>IF(B545="","",IF(variable,IF(OR(B545=1,B545&lt;$I$16*periods_per_year),start_rate,MIN($I$17,IF(MOD(B545-1,$I$19)=0,MAX($I$18,D544+$I$20),D544))),start_rate))</f>
        <v/>
      </c>
      <c r="E545" s="187" t="str">
        <f t="shared" si="73"/>
        <v/>
      </c>
      <c r="F545" s="187" t="str">
        <f>IF(B545="","",IF(B545=nper,J544+E545,MIN(J544+E545,IF(D545=D544,F544,IF($E$13="Acc Bi-Weekly",ROUND((-PMT(((1+D545/CP)^(CP/12))-1,(nper-B545+1)*12/26,J544))/2,2),IF($E$13="Acc Weekly",ROUND((-PMT(((1+D545/CP)^(CP/12))-1,(nper-B545+1)*12/52,J544))/4,2),ROUND(-PMT(((1+D545/CP)^(CP/periods_per_year))-1,nper-B545+1,J544),2)))))))</f>
        <v/>
      </c>
      <c r="G545" s="187" t="str">
        <f t="shared" si="74"/>
        <v/>
      </c>
      <c r="H545" s="188"/>
      <c r="I545" s="187" t="str">
        <f t="shared" si="75"/>
        <v/>
      </c>
      <c r="J545" s="187" t="str">
        <f t="shared" si="76"/>
        <v/>
      </c>
      <c r="K545" s="189" t="str">
        <f t="shared" si="77"/>
        <v/>
      </c>
      <c r="L545" s="187" t="str">
        <f t="shared" si="78"/>
        <v/>
      </c>
      <c r="M545" s="187" t="str">
        <f>IF(B545="","",SUM($L$63:L545))</f>
        <v/>
      </c>
      <c r="N545" s="190" t="str">
        <f t="shared" si="79"/>
        <v/>
      </c>
      <c r="O545" s="191"/>
      <c r="P545" s="192" t="str">
        <f t="shared" si="80"/>
        <v/>
      </c>
      <c r="Q545" s="193"/>
      <c r="S545" s="193"/>
      <c r="T545" s="193"/>
      <c r="U545" s="193"/>
      <c r="V545" s="67"/>
    </row>
    <row r="546" spans="2:22" x14ac:dyDescent="0.15">
      <c r="B546" s="194" t="str">
        <f t="shared" si="71"/>
        <v/>
      </c>
      <c r="C546" s="185" t="str">
        <f t="shared" si="72"/>
        <v/>
      </c>
      <c r="D546" s="186" t="str">
        <f>IF(B546="","",IF(variable,IF(OR(B546=1,B546&lt;$I$16*periods_per_year),start_rate,MIN($I$17,IF(MOD(B546-1,$I$19)=0,MAX($I$18,D545+$I$20),D545))),start_rate))</f>
        <v/>
      </c>
      <c r="E546" s="187" t="str">
        <f t="shared" si="73"/>
        <v/>
      </c>
      <c r="F546" s="187" t="str">
        <f>IF(B546="","",IF(B546=nper,J545+E546,MIN(J545+E546,IF(D546=D545,F545,IF($E$13="Acc Bi-Weekly",ROUND((-PMT(((1+D546/CP)^(CP/12))-1,(nper-B546+1)*12/26,J545))/2,2),IF($E$13="Acc Weekly",ROUND((-PMT(((1+D546/CP)^(CP/12))-1,(nper-B546+1)*12/52,J545))/4,2),ROUND(-PMT(((1+D546/CP)^(CP/periods_per_year))-1,nper-B546+1,J545),2)))))))</f>
        <v/>
      </c>
      <c r="G546" s="187" t="str">
        <f t="shared" si="74"/>
        <v/>
      </c>
      <c r="H546" s="188"/>
      <c r="I546" s="187" t="str">
        <f t="shared" si="75"/>
        <v/>
      </c>
      <c r="J546" s="187" t="str">
        <f t="shared" si="76"/>
        <v/>
      </c>
      <c r="K546" s="189" t="str">
        <f t="shared" si="77"/>
        <v/>
      </c>
      <c r="L546" s="187" t="str">
        <f t="shared" si="78"/>
        <v/>
      </c>
      <c r="M546" s="187" t="str">
        <f>IF(B546="","",SUM($L$63:L546))</f>
        <v/>
      </c>
      <c r="N546" s="190" t="str">
        <f t="shared" si="79"/>
        <v/>
      </c>
      <c r="O546" s="191"/>
      <c r="P546" s="192" t="str">
        <f t="shared" si="80"/>
        <v/>
      </c>
      <c r="Q546" s="193"/>
      <c r="S546" s="193"/>
      <c r="T546" s="193"/>
      <c r="U546" s="193"/>
      <c r="V546" s="67"/>
    </row>
    <row r="547" spans="2:22" x14ac:dyDescent="0.15">
      <c r="B547" s="194" t="str">
        <f t="shared" si="71"/>
        <v/>
      </c>
      <c r="C547" s="185" t="str">
        <f t="shared" si="72"/>
        <v/>
      </c>
      <c r="D547" s="186" t="str">
        <f>IF(B547="","",IF(variable,IF(OR(B547=1,B547&lt;$I$16*periods_per_year),start_rate,MIN($I$17,IF(MOD(B547-1,$I$19)=0,MAX($I$18,D546+$I$20),D546))),start_rate))</f>
        <v/>
      </c>
      <c r="E547" s="187" t="str">
        <f t="shared" si="73"/>
        <v/>
      </c>
      <c r="F547" s="187" t="str">
        <f>IF(B547="","",IF(B547=nper,J546+E547,MIN(J546+E547,IF(D547=D546,F546,IF($E$13="Acc Bi-Weekly",ROUND((-PMT(((1+D547/CP)^(CP/12))-1,(nper-B547+1)*12/26,J546))/2,2),IF($E$13="Acc Weekly",ROUND((-PMT(((1+D547/CP)^(CP/12))-1,(nper-B547+1)*12/52,J546))/4,2),ROUND(-PMT(((1+D547/CP)^(CP/periods_per_year))-1,nper-B547+1,J546),2)))))))</f>
        <v/>
      </c>
      <c r="G547" s="187" t="str">
        <f t="shared" si="74"/>
        <v/>
      </c>
      <c r="H547" s="188"/>
      <c r="I547" s="187" t="str">
        <f t="shared" si="75"/>
        <v/>
      </c>
      <c r="J547" s="187" t="str">
        <f t="shared" si="76"/>
        <v/>
      </c>
      <c r="K547" s="189" t="str">
        <f t="shared" si="77"/>
        <v/>
      </c>
      <c r="L547" s="187" t="str">
        <f t="shared" si="78"/>
        <v/>
      </c>
      <c r="M547" s="187" t="str">
        <f>IF(B547="","",SUM($L$63:L547))</f>
        <v/>
      </c>
      <c r="N547" s="190" t="str">
        <f t="shared" si="79"/>
        <v/>
      </c>
      <c r="O547" s="191"/>
      <c r="P547" s="192" t="str">
        <f t="shared" si="80"/>
        <v/>
      </c>
      <c r="Q547" s="193"/>
      <c r="S547" s="193"/>
      <c r="T547" s="193"/>
      <c r="U547" s="193"/>
      <c r="V547" s="67"/>
    </row>
    <row r="548" spans="2:22" x14ac:dyDescent="0.15">
      <c r="B548" s="194" t="str">
        <f t="shared" si="71"/>
        <v/>
      </c>
      <c r="C548" s="185" t="str">
        <f t="shared" si="72"/>
        <v/>
      </c>
      <c r="D548" s="186" t="str">
        <f>IF(B548="","",IF(variable,IF(OR(B548=1,B548&lt;$I$16*periods_per_year),start_rate,MIN($I$17,IF(MOD(B548-1,$I$19)=0,MAX($I$18,D547+$I$20),D547))),start_rate))</f>
        <v/>
      </c>
      <c r="E548" s="187" t="str">
        <f t="shared" si="73"/>
        <v/>
      </c>
      <c r="F548" s="187" t="str">
        <f>IF(B548="","",IF(B548=nper,J547+E548,MIN(J547+E548,IF(D548=D547,F547,IF($E$13="Acc Bi-Weekly",ROUND((-PMT(((1+D548/CP)^(CP/12))-1,(nper-B548+1)*12/26,J547))/2,2),IF($E$13="Acc Weekly",ROUND((-PMT(((1+D548/CP)^(CP/12))-1,(nper-B548+1)*12/52,J547))/4,2),ROUND(-PMT(((1+D548/CP)^(CP/periods_per_year))-1,nper-B548+1,J547),2)))))))</f>
        <v/>
      </c>
      <c r="G548" s="187" t="str">
        <f t="shared" si="74"/>
        <v/>
      </c>
      <c r="H548" s="188"/>
      <c r="I548" s="187" t="str">
        <f t="shared" si="75"/>
        <v/>
      </c>
      <c r="J548" s="187" t="str">
        <f t="shared" si="76"/>
        <v/>
      </c>
      <c r="K548" s="189" t="str">
        <f t="shared" si="77"/>
        <v/>
      </c>
      <c r="L548" s="187" t="str">
        <f t="shared" si="78"/>
        <v/>
      </c>
      <c r="M548" s="187" t="str">
        <f>IF(B548="","",SUM($L$63:L548))</f>
        <v/>
      </c>
      <c r="N548" s="190" t="str">
        <f t="shared" si="79"/>
        <v/>
      </c>
      <c r="O548" s="191"/>
      <c r="P548" s="192" t="str">
        <f t="shared" si="80"/>
        <v/>
      </c>
      <c r="Q548" s="193"/>
      <c r="S548" s="193"/>
      <c r="T548" s="193"/>
      <c r="U548" s="193"/>
      <c r="V548" s="67"/>
    </row>
    <row r="549" spans="2:22" x14ac:dyDescent="0.15">
      <c r="B549" s="194" t="str">
        <f t="shared" si="71"/>
        <v/>
      </c>
      <c r="C549" s="185" t="str">
        <f t="shared" si="72"/>
        <v/>
      </c>
      <c r="D549" s="186" t="str">
        <f>IF(B549="","",IF(variable,IF(OR(B549=1,B549&lt;$I$16*periods_per_year),start_rate,MIN($I$17,IF(MOD(B549-1,$I$19)=0,MAX($I$18,D548+$I$20),D548))),start_rate))</f>
        <v/>
      </c>
      <c r="E549" s="187" t="str">
        <f t="shared" si="73"/>
        <v/>
      </c>
      <c r="F549" s="187" t="str">
        <f>IF(B549="","",IF(B549=nper,J548+E549,MIN(J548+E549,IF(D549=D548,F548,IF($E$13="Acc Bi-Weekly",ROUND((-PMT(((1+D549/CP)^(CP/12))-1,(nper-B549+1)*12/26,J548))/2,2),IF($E$13="Acc Weekly",ROUND((-PMT(((1+D549/CP)^(CP/12))-1,(nper-B549+1)*12/52,J548))/4,2),ROUND(-PMT(((1+D549/CP)^(CP/periods_per_year))-1,nper-B549+1,J548),2)))))))</f>
        <v/>
      </c>
      <c r="G549" s="187" t="str">
        <f t="shared" si="74"/>
        <v/>
      </c>
      <c r="H549" s="188"/>
      <c r="I549" s="187" t="str">
        <f t="shared" si="75"/>
        <v/>
      </c>
      <c r="J549" s="187" t="str">
        <f t="shared" si="76"/>
        <v/>
      </c>
      <c r="K549" s="189" t="str">
        <f t="shared" si="77"/>
        <v/>
      </c>
      <c r="L549" s="187" t="str">
        <f t="shared" si="78"/>
        <v/>
      </c>
      <c r="M549" s="187" t="str">
        <f>IF(B549="","",SUM($L$63:L549))</f>
        <v/>
      </c>
      <c r="N549" s="190" t="str">
        <f t="shared" si="79"/>
        <v/>
      </c>
      <c r="O549" s="191"/>
      <c r="P549" s="192" t="str">
        <f t="shared" si="80"/>
        <v/>
      </c>
      <c r="Q549" s="193"/>
      <c r="S549" s="193"/>
      <c r="T549" s="193"/>
      <c r="U549" s="193"/>
      <c r="V549" s="67"/>
    </row>
    <row r="550" spans="2:22" x14ac:dyDescent="0.15">
      <c r="B550" s="194" t="str">
        <f t="shared" si="71"/>
        <v/>
      </c>
      <c r="C550" s="185" t="str">
        <f t="shared" si="72"/>
        <v/>
      </c>
      <c r="D550" s="186" t="str">
        <f>IF(B550="","",IF(variable,IF(OR(B550=1,B550&lt;$I$16*periods_per_year),start_rate,MIN($I$17,IF(MOD(B550-1,$I$19)=0,MAX($I$18,D549+$I$20),D549))),start_rate))</f>
        <v/>
      </c>
      <c r="E550" s="187" t="str">
        <f t="shared" si="73"/>
        <v/>
      </c>
      <c r="F550" s="187" t="str">
        <f>IF(B550="","",IF(B550=nper,J549+E550,MIN(J549+E550,IF(D550=D549,F549,IF($E$13="Acc Bi-Weekly",ROUND((-PMT(((1+D550/CP)^(CP/12))-1,(nper-B550+1)*12/26,J549))/2,2),IF($E$13="Acc Weekly",ROUND((-PMT(((1+D550/CP)^(CP/12))-1,(nper-B550+1)*12/52,J549))/4,2),ROUND(-PMT(((1+D550/CP)^(CP/periods_per_year))-1,nper-B550+1,J549),2)))))))</f>
        <v/>
      </c>
      <c r="G550" s="187" t="str">
        <f t="shared" si="74"/>
        <v/>
      </c>
      <c r="H550" s="188"/>
      <c r="I550" s="187" t="str">
        <f t="shared" si="75"/>
        <v/>
      </c>
      <c r="J550" s="187" t="str">
        <f t="shared" si="76"/>
        <v/>
      </c>
      <c r="K550" s="189" t="str">
        <f t="shared" si="77"/>
        <v/>
      </c>
      <c r="L550" s="187" t="str">
        <f t="shared" si="78"/>
        <v/>
      </c>
      <c r="M550" s="187" t="str">
        <f>IF(B550="","",SUM($L$63:L550))</f>
        <v/>
      </c>
      <c r="N550" s="190" t="str">
        <f t="shared" si="79"/>
        <v/>
      </c>
      <c r="O550" s="191"/>
      <c r="P550" s="192" t="str">
        <f t="shared" si="80"/>
        <v/>
      </c>
      <c r="Q550" s="193"/>
      <c r="S550" s="193"/>
      <c r="T550" s="193"/>
      <c r="U550" s="193"/>
      <c r="V550" s="67"/>
    </row>
    <row r="551" spans="2:22" x14ac:dyDescent="0.15">
      <c r="B551" s="194" t="str">
        <f t="shared" si="71"/>
        <v/>
      </c>
      <c r="C551" s="185" t="str">
        <f t="shared" si="72"/>
        <v/>
      </c>
      <c r="D551" s="186" t="str">
        <f>IF(B551="","",IF(variable,IF(OR(B551=1,B551&lt;$I$16*periods_per_year),start_rate,MIN($I$17,IF(MOD(B551-1,$I$19)=0,MAX($I$18,D550+$I$20),D550))),start_rate))</f>
        <v/>
      </c>
      <c r="E551" s="187" t="str">
        <f t="shared" si="73"/>
        <v/>
      </c>
      <c r="F551" s="187" t="str">
        <f>IF(B551="","",IF(B551=nper,J550+E551,MIN(J550+E551,IF(D551=D550,F550,IF($E$13="Acc Bi-Weekly",ROUND((-PMT(((1+D551/CP)^(CP/12))-1,(nper-B551+1)*12/26,J550))/2,2),IF($E$13="Acc Weekly",ROUND((-PMT(((1+D551/CP)^(CP/12))-1,(nper-B551+1)*12/52,J550))/4,2),ROUND(-PMT(((1+D551/CP)^(CP/periods_per_year))-1,nper-B551+1,J550),2)))))))</f>
        <v/>
      </c>
      <c r="G551" s="187" t="str">
        <f t="shared" si="74"/>
        <v/>
      </c>
      <c r="H551" s="188"/>
      <c r="I551" s="187" t="str">
        <f t="shared" si="75"/>
        <v/>
      </c>
      <c r="J551" s="187" t="str">
        <f t="shared" si="76"/>
        <v/>
      </c>
      <c r="K551" s="189" t="str">
        <f t="shared" si="77"/>
        <v/>
      </c>
      <c r="L551" s="187" t="str">
        <f t="shared" si="78"/>
        <v/>
      </c>
      <c r="M551" s="187" t="str">
        <f>IF(B551="","",SUM($L$63:L551))</f>
        <v/>
      </c>
      <c r="N551" s="190" t="str">
        <f t="shared" si="79"/>
        <v/>
      </c>
      <c r="O551" s="191"/>
      <c r="P551" s="192" t="str">
        <f t="shared" si="80"/>
        <v/>
      </c>
      <c r="Q551" s="193"/>
      <c r="S551" s="193"/>
      <c r="T551" s="193"/>
      <c r="U551" s="193"/>
      <c r="V551" s="67"/>
    </row>
    <row r="552" spans="2:22" x14ac:dyDescent="0.15">
      <c r="B552" s="194" t="str">
        <f t="shared" si="71"/>
        <v/>
      </c>
      <c r="C552" s="185" t="str">
        <f t="shared" si="72"/>
        <v/>
      </c>
      <c r="D552" s="186" t="str">
        <f>IF(B552="","",IF(variable,IF(OR(B552=1,B552&lt;$I$16*periods_per_year),start_rate,MIN($I$17,IF(MOD(B552-1,$I$19)=0,MAX($I$18,D551+$I$20),D551))),start_rate))</f>
        <v/>
      </c>
      <c r="E552" s="187" t="str">
        <f t="shared" si="73"/>
        <v/>
      </c>
      <c r="F552" s="187" t="str">
        <f>IF(B552="","",IF(B552=nper,J551+E552,MIN(J551+E552,IF(D552=D551,F551,IF($E$13="Acc Bi-Weekly",ROUND((-PMT(((1+D552/CP)^(CP/12))-1,(nper-B552+1)*12/26,J551))/2,2),IF($E$13="Acc Weekly",ROUND((-PMT(((1+D552/CP)^(CP/12))-1,(nper-B552+1)*12/52,J551))/4,2),ROUND(-PMT(((1+D552/CP)^(CP/periods_per_year))-1,nper-B552+1,J551),2)))))))</f>
        <v/>
      </c>
      <c r="G552" s="187" t="str">
        <f t="shared" si="74"/>
        <v/>
      </c>
      <c r="H552" s="188"/>
      <c r="I552" s="187" t="str">
        <f t="shared" si="75"/>
        <v/>
      </c>
      <c r="J552" s="187" t="str">
        <f t="shared" si="76"/>
        <v/>
      </c>
      <c r="K552" s="189" t="str">
        <f t="shared" si="77"/>
        <v/>
      </c>
      <c r="L552" s="187" t="str">
        <f t="shared" si="78"/>
        <v/>
      </c>
      <c r="M552" s="187" t="str">
        <f>IF(B552="","",SUM($L$63:L552))</f>
        <v/>
      </c>
      <c r="N552" s="190" t="str">
        <f t="shared" si="79"/>
        <v/>
      </c>
      <c r="O552" s="191"/>
      <c r="P552" s="192" t="str">
        <f t="shared" si="80"/>
        <v/>
      </c>
      <c r="Q552" s="193"/>
      <c r="S552" s="193"/>
      <c r="T552" s="193"/>
      <c r="U552" s="193"/>
      <c r="V552" s="67"/>
    </row>
    <row r="553" spans="2:22" x14ac:dyDescent="0.15">
      <c r="B553" s="194" t="str">
        <f t="shared" si="71"/>
        <v/>
      </c>
      <c r="C553" s="185" t="str">
        <f t="shared" si="72"/>
        <v/>
      </c>
      <c r="D553" s="186" t="str">
        <f>IF(B553="","",IF(variable,IF(OR(B553=1,B553&lt;$I$16*periods_per_year),start_rate,MIN($I$17,IF(MOD(B553-1,$I$19)=0,MAX($I$18,D552+$I$20),D552))),start_rate))</f>
        <v/>
      </c>
      <c r="E553" s="187" t="str">
        <f t="shared" si="73"/>
        <v/>
      </c>
      <c r="F553" s="187" t="str">
        <f>IF(B553="","",IF(B553=nper,J552+E553,MIN(J552+E553,IF(D553=D552,F552,IF($E$13="Acc Bi-Weekly",ROUND((-PMT(((1+D553/CP)^(CP/12))-1,(nper-B553+1)*12/26,J552))/2,2),IF($E$13="Acc Weekly",ROUND((-PMT(((1+D553/CP)^(CP/12))-1,(nper-B553+1)*12/52,J552))/4,2),ROUND(-PMT(((1+D553/CP)^(CP/periods_per_year))-1,nper-B553+1,J552),2)))))))</f>
        <v/>
      </c>
      <c r="G553" s="187" t="str">
        <f t="shared" si="74"/>
        <v/>
      </c>
      <c r="H553" s="188"/>
      <c r="I553" s="187" t="str">
        <f t="shared" si="75"/>
        <v/>
      </c>
      <c r="J553" s="187" t="str">
        <f t="shared" si="76"/>
        <v/>
      </c>
      <c r="K553" s="189" t="str">
        <f t="shared" si="77"/>
        <v/>
      </c>
      <c r="L553" s="187" t="str">
        <f t="shared" si="78"/>
        <v/>
      </c>
      <c r="M553" s="187" t="str">
        <f>IF(B553="","",SUM($L$63:L553))</f>
        <v/>
      </c>
      <c r="N553" s="190" t="str">
        <f t="shared" si="79"/>
        <v/>
      </c>
      <c r="O553" s="191"/>
      <c r="P553" s="192" t="str">
        <f t="shared" si="80"/>
        <v/>
      </c>
      <c r="Q553" s="193"/>
      <c r="S553" s="193"/>
      <c r="T553" s="193"/>
      <c r="U553" s="193"/>
      <c r="V553" s="67"/>
    </row>
    <row r="554" spans="2:22" x14ac:dyDescent="0.15">
      <c r="B554" s="194" t="str">
        <f t="shared" si="71"/>
        <v/>
      </c>
      <c r="C554" s="185" t="str">
        <f t="shared" si="72"/>
        <v/>
      </c>
      <c r="D554" s="186" t="str">
        <f>IF(B554="","",IF(variable,IF(OR(B554=1,B554&lt;$I$16*periods_per_year),start_rate,MIN($I$17,IF(MOD(B554-1,$I$19)=0,MAX($I$18,D553+$I$20),D553))),start_rate))</f>
        <v/>
      </c>
      <c r="E554" s="187" t="str">
        <f t="shared" si="73"/>
        <v/>
      </c>
      <c r="F554" s="187" t="str">
        <f>IF(B554="","",IF(B554=nper,J553+E554,MIN(J553+E554,IF(D554=D553,F553,IF($E$13="Acc Bi-Weekly",ROUND((-PMT(((1+D554/CP)^(CP/12))-1,(nper-B554+1)*12/26,J553))/2,2),IF($E$13="Acc Weekly",ROUND((-PMT(((1+D554/CP)^(CP/12))-1,(nper-B554+1)*12/52,J553))/4,2),ROUND(-PMT(((1+D554/CP)^(CP/periods_per_year))-1,nper-B554+1,J553),2)))))))</f>
        <v/>
      </c>
      <c r="G554" s="187" t="str">
        <f t="shared" si="74"/>
        <v/>
      </c>
      <c r="H554" s="188"/>
      <c r="I554" s="187" t="str">
        <f t="shared" si="75"/>
        <v/>
      </c>
      <c r="J554" s="187" t="str">
        <f t="shared" si="76"/>
        <v/>
      </c>
      <c r="K554" s="189" t="str">
        <f t="shared" si="77"/>
        <v/>
      </c>
      <c r="L554" s="187" t="str">
        <f t="shared" si="78"/>
        <v/>
      </c>
      <c r="M554" s="187" t="str">
        <f>IF(B554="","",SUM($L$63:L554))</f>
        <v/>
      </c>
      <c r="N554" s="190" t="str">
        <f t="shared" si="79"/>
        <v/>
      </c>
      <c r="O554" s="191"/>
      <c r="P554" s="192" t="str">
        <f t="shared" si="80"/>
        <v/>
      </c>
      <c r="Q554" s="193"/>
      <c r="S554" s="193"/>
      <c r="T554" s="193"/>
      <c r="U554" s="193"/>
      <c r="V554" s="67"/>
    </row>
    <row r="555" spans="2:22" x14ac:dyDescent="0.15">
      <c r="B555" s="194" t="str">
        <f t="shared" si="71"/>
        <v/>
      </c>
      <c r="C555" s="185" t="str">
        <f t="shared" si="72"/>
        <v/>
      </c>
      <c r="D555" s="186" t="str">
        <f>IF(B555="","",IF(variable,IF(OR(B555=1,B555&lt;$I$16*periods_per_year),start_rate,MIN($I$17,IF(MOD(B555-1,$I$19)=0,MAX($I$18,D554+$I$20),D554))),start_rate))</f>
        <v/>
      </c>
      <c r="E555" s="187" t="str">
        <f t="shared" si="73"/>
        <v/>
      </c>
      <c r="F555" s="187" t="str">
        <f>IF(B555="","",IF(B555=nper,J554+E555,MIN(J554+E555,IF(D555=D554,F554,IF($E$13="Acc Bi-Weekly",ROUND((-PMT(((1+D555/CP)^(CP/12))-1,(nper-B555+1)*12/26,J554))/2,2),IF($E$13="Acc Weekly",ROUND((-PMT(((1+D555/CP)^(CP/12))-1,(nper-B555+1)*12/52,J554))/4,2),ROUND(-PMT(((1+D555/CP)^(CP/periods_per_year))-1,nper-B555+1,J554),2)))))))</f>
        <v/>
      </c>
      <c r="G555" s="187" t="str">
        <f t="shared" si="74"/>
        <v/>
      </c>
      <c r="H555" s="188"/>
      <c r="I555" s="187" t="str">
        <f t="shared" si="75"/>
        <v/>
      </c>
      <c r="J555" s="187" t="str">
        <f t="shared" si="76"/>
        <v/>
      </c>
      <c r="K555" s="189" t="str">
        <f t="shared" si="77"/>
        <v/>
      </c>
      <c r="L555" s="187" t="str">
        <f t="shared" si="78"/>
        <v/>
      </c>
      <c r="M555" s="187" t="str">
        <f>IF(B555="","",SUM($L$63:L555))</f>
        <v/>
      </c>
      <c r="N555" s="190" t="str">
        <f t="shared" si="79"/>
        <v/>
      </c>
      <c r="O555" s="191"/>
      <c r="P555" s="192" t="str">
        <f t="shared" si="80"/>
        <v/>
      </c>
      <c r="Q555" s="193"/>
      <c r="S555" s="193"/>
      <c r="T555" s="193"/>
      <c r="U555" s="193"/>
      <c r="V555" s="67"/>
    </row>
    <row r="556" spans="2:22" x14ac:dyDescent="0.15">
      <c r="B556" s="194" t="str">
        <f t="shared" si="71"/>
        <v/>
      </c>
      <c r="C556" s="185" t="str">
        <f t="shared" si="72"/>
        <v/>
      </c>
      <c r="D556" s="186" t="str">
        <f>IF(B556="","",IF(variable,IF(OR(B556=1,B556&lt;$I$16*periods_per_year),start_rate,MIN($I$17,IF(MOD(B556-1,$I$19)=0,MAX($I$18,D555+$I$20),D555))),start_rate))</f>
        <v/>
      </c>
      <c r="E556" s="187" t="str">
        <f t="shared" si="73"/>
        <v/>
      </c>
      <c r="F556" s="187" t="str">
        <f>IF(B556="","",IF(B556=nper,J555+E556,MIN(J555+E556,IF(D556=D555,F555,IF($E$13="Acc Bi-Weekly",ROUND((-PMT(((1+D556/CP)^(CP/12))-1,(nper-B556+1)*12/26,J555))/2,2),IF($E$13="Acc Weekly",ROUND((-PMT(((1+D556/CP)^(CP/12))-1,(nper-B556+1)*12/52,J555))/4,2),ROUND(-PMT(((1+D556/CP)^(CP/periods_per_year))-1,nper-B556+1,J555),2)))))))</f>
        <v/>
      </c>
      <c r="G556" s="187" t="str">
        <f t="shared" si="74"/>
        <v/>
      </c>
      <c r="H556" s="188"/>
      <c r="I556" s="187" t="str">
        <f t="shared" si="75"/>
        <v/>
      </c>
      <c r="J556" s="187" t="str">
        <f t="shared" si="76"/>
        <v/>
      </c>
      <c r="K556" s="189" t="str">
        <f t="shared" si="77"/>
        <v/>
      </c>
      <c r="L556" s="187" t="str">
        <f t="shared" si="78"/>
        <v/>
      </c>
      <c r="M556" s="187" t="str">
        <f>IF(B556="","",SUM($L$63:L556))</f>
        <v/>
      </c>
      <c r="N556" s="190" t="str">
        <f t="shared" si="79"/>
        <v/>
      </c>
      <c r="O556" s="191"/>
      <c r="P556" s="192" t="str">
        <f t="shared" si="80"/>
        <v/>
      </c>
      <c r="Q556" s="193"/>
      <c r="S556" s="193"/>
      <c r="T556" s="193"/>
      <c r="U556" s="193"/>
      <c r="V556" s="67"/>
    </row>
    <row r="557" spans="2:22" x14ac:dyDescent="0.15">
      <c r="B557" s="194" t="str">
        <f t="shared" si="71"/>
        <v/>
      </c>
      <c r="C557" s="185" t="str">
        <f t="shared" si="72"/>
        <v/>
      </c>
      <c r="D557" s="186" t="str">
        <f>IF(B557="","",IF(variable,IF(OR(B557=1,B557&lt;$I$16*periods_per_year),start_rate,MIN($I$17,IF(MOD(B557-1,$I$19)=0,MAX($I$18,D556+$I$20),D556))),start_rate))</f>
        <v/>
      </c>
      <c r="E557" s="187" t="str">
        <f t="shared" si="73"/>
        <v/>
      </c>
      <c r="F557" s="187" t="str">
        <f>IF(B557="","",IF(B557=nper,J556+E557,MIN(J556+E557,IF(D557=D556,F556,IF($E$13="Acc Bi-Weekly",ROUND((-PMT(((1+D557/CP)^(CP/12))-1,(nper-B557+1)*12/26,J556))/2,2),IF($E$13="Acc Weekly",ROUND((-PMT(((1+D557/CP)^(CP/12))-1,(nper-B557+1)*12/52,J556))/4,2),ROUND(-PMT(((1+D557/CP)^(CP/periods_per_year))-1,nper-B557+1,J556),2)))))))</f>
        <v/>
      </c>
      <c r="G557" s="187" t="str">
        <f t="shared" si="74"/>
        <v/>
      </c>
      <c r="H557" s="188"/>
      <c r="I557" s="187" t="str">
        <f t="shared" si="75"/>
        <v/>
      </c>
      <c r="J557" s="187" t="str">
        <f t="shared" si="76"/>
        <v/>
      </c>
      <c r="K557" s="189" t="str">
        <f t="shared" si="77"/>
        <v/>
      </c>
      <c r="L557" s="187" t="str">
        <f t="shared" si="78"/>
        <v/>
      </c>
      <c r="M557" s="187" t="str">
        <f>IF(B557="","",SUM($L$63:L557))</f>
        <v/>
      </c>
      <c r="N557" s="190" t="str">
        <f t="shared" si="79"/>
        <v/>
      </c>
      <c r="O557" s="191"/>
      <c r="P557" s="192" t="str">
        <f t="shared" si="80"/>
        <v/>
      </c>
      <c r="Q557" s="193"/>
      <c r="S557" s="193"/>
      <c r="T557" s="193"/>
      <c r="U557" s="193"/>
      <c r="V557" s="67"/>
    </row>
    <row r="558" spans="2:22" x14ac:dyDescent="0.15">
      <c r="B558" s="194" t="str">
        <f t="shared" si="71"/>
        <v/>
      </c>
      <c r="C558" s="185" t="str">
        <f t="shared" si="72"/>
        <v/>
      </c>
      <c r="D558" s="186" t="str">
        <f>IF(B558="","",IF(variable,IF(OR(B558=1,B558&lt;$I$16*periods_per_year),start_rate,MIN($I$17,IF(MOD(B558-1,$I$19)=0,MAX($I$18,D557+$I$20),D557))),start_rate))</f>
        <v/>
      </c>
      <c r="E558" s="187" t="str">
        <f t="shared" si="73"/>
        <v/>
      </c>
      <c r="F558" s="187" t="str">
        <f>IF(B558="","",IF(B558=nper,J557+E558,MIN(J557+E558,IF(D558=D557,F557,IF($E$13="Acc Bi-Weekly",ROUND((-PMT(((1+D558/CP)^(CP/12))-1,(nper-B558+1)*12/26,J557))/2,2),IF($E$13="Acc Weekly",ROUND((-PMT(((1+D558/CP)^(CP/12))-1,(nper-B558+1)*12/52,J557))/4,2),ROUND(-PMT(((1+D558/CP)^(CP/periods_per_year))-1,nper-B558+1,J557),2)))))))</f>
        <v/>
      </c>
      <c r="G558" s="187" t="str">
        <f t="shared" si="74"/>
        <v/>
      </c>
      <c r="H558" s="188"/>
      <c r="I558" s="187" t="str">
        <f t="shared" si="75"/>
        <v/>
      </c>
      <c r="J558" s="187" t="str">
        <f t="shared" si="76"/>
        <v/>
      </c>
      <c r="K558" s="189" t="str">
        <f t="shared" si="77"/>
        <v/>
      </c>
      <c r="L558" s="187" t="str">
        <f t="shared" si="78"/>
        <v/>
      </c>
      <c r="M558" s="187" t="str">
        <f>IF(B558="","",SUM($L$63:L558))</f>
        <v/>
      </c>
      <c r="N558" s="190" t="str">
        <f t="shared" si="79"/>
        <v/>
      </c>
      <c r="O558" s="191"/>
      <c r="P558" s="192" t="str">
        <f t="shared" si="80"/>
        <v/>
      </c>
      <c r="Q558" s="193"/>
      <c r="S558" s="193"/>
      <c r="T558" s="193"/>
      <c r="U558" s="193"/>
      <c r="V558" s="67"/>
    </row>
    <row r="559" spans="2:22" x14ac:dyDescent="0.15">
      <c r="B559" s="194" t="str">
        <f t="shared" si="71"/>
        <v/>
      </c>
      <c r="C559" s="185" t="str">
        <f t="shared" si="72"/>
        <v/>
      </c>
      <c r="D559" s="186" t="str">
        <f>IF(B559="","",IF(variable,IF(OR(B559=1,B559&lt;$I$16*periods_per_year),start_rate,MIN($I$17,IF(MOD(B559-1,$I$19)=0,MAX($I$18,D558+$I$20),D558))),start_rate))</f>
        <v/>
      </c>
      <c r="E559" s="187" t="str">
        <f t="shared" si="73"/>
        <v/>
      </c>
      <c r="F559" s="187" t="str">
        <f>IF(B559="","",IF(B559=nper,J558+E559,MIN(J558+E559,IF(D559=D558,F558,IF($E$13="Acc Bi-Weekly",ROUND((-PMT(((1+D559/CP)^(CP/12))-1,(nper-B559+1)*12/26,J558))/2,2),IF($E$13="Acc Weekly",ROUND((-PMT(((1+D559/CP)^(CP/12))-1,(nper-B559+1)*12/52,J558))/4,2),ROUND(-PMT(((1+D559/CP)^(CP/periods_per_year))-1,nper-B559+1,J558),2)))))))</f>
        <v/>
      </c>
      <c r="G559" s="187" t="str">
        <f t="shared" si="74"/>
        <v/>
      </c>
      <c r="H559" s="188"/>
      <c r="I559" s="187" t="str">
        <f t="shared" si="75"/>
        <v/>
      </c>
      <c r="J559" s="187" t="str">
        <f t="shared" si="76"/>
        <v/>
      </c>
      <c r="K559" s="189" t="str">
        <f t="shared" si="77"/>
        <v/>
      </c>
      <c r="L559" s="187" t="str">
        <f t="shared" si="78"/>
        <v/>
      </c>
      <c r="M559" s="187" t="str">
        <f>IF(B559="","",SUM($L$63:L559))</f>
        <v/>
      </c>
      <c r="N559" s="190" t="str">
        <f t="shared" si="79"/>
        <v/>
      </c>
      <c r="O559" s="191"/>
      <c r="P559" s="192" t="str">
        <f t="shared" si="80"/>
        <v/>
      </c>
      <c r="Q559" s="193"/>
      <c r="S559" s="193"/>
      <c r="T559" s="193"/>
      <c r="U559" s="193"/>
      <c r="V559" s="67"/>
    </row>
    <row r="560" spans="2:22" x14ac:dyDescent="0.15">
      <c r="B560" s="194" t="str">
        <f t="shared" si="71"/>
        <v/>
      </c>
      <c r="C560" s="185" t="str">
        <f t="shared" si="72"/>
        <v/>
      </c>
      <c r="D560" s="186" t="str">
        <f>IF(B560="","",IF(variable,IF(OR(B560=1,B560&lt;$I$16*periods_per_year),start_rate,MIN($I$17,IF(MOD(B560-1,$I$19)=0,MAX($I$18,D559+$I$20),D559))),start_rate))</f>
        <v/>
      </c>
      <c r="E560" s="187" t="str">
        <f t="shared" si="73"/>
        <v/>
      </c>
      <c r="F560" s="187" t="str">
        <f>IF(B560="","",IF(B560=nper,J559+E560,MIN(J559+E560,IF(D560=D559,F559,IF($E$13="Acc Bi-Weekly",ROUND((-PMT(((1+D560/CP)^(CP/12))-1,(nper-B560+1)*12/26,J559))/2,2),IF($E$13="Acc Weekly",ROUND((-PMT(((1+D560/CP)^(CP/12))-1,(nper-B560+1)*12/52,J559))/4,2),ROUND(-PMT(((1+D560/CP)^(CP/periods_per_year))-1,nper-B560+1,J559),2)))))))</f>
        <v/>
      </c>
      <c r="G560" s="187" t="str">
        <f t="shared" si="74"/>
        <v/>
      </c>
      <c r="H560" s="188"/>
      <c r="I560" s="187" t="str">
        <f t="shared" si="75"/>
        <v/>
      </c>
      <c r="J560" s="187" t="str">
        <f t="shared" si="76"/>
        <v/>
      </c>
      <c r="K560" s="189" t="str">
        <f t="shared" si="77"/>
        <v/>
      </c>
      <c r="L560" s="187" t="str">
        <f t="shared" si="78"/>
        <v/>
      </c>
      <c r="M560" s="187" t="str">
        <f>IF(B560="","",SUM($L$63:L560))</f>
        <v/>
      </c>
      <c r="N560" s="190" t="str">
        <f t="shared" si="79"/>
        <v/>
      </c>
      <c r="O560" s="191"/>
      <c r="P560" s="192" t="str">
        <f t="shared" si="80"/>
        <v/>
      </c>
      <c r="Q560" s="193"/>
      <c r="S560" s="193"/>
      <c r="T560" s="193"/>
      <c r="U560" s="193"/>
      <c r="V560" s="67"/>
    </row>
    <row r="561" spans="2:22" x14ac:dyDescent="0.15">
      <c r="B561" s="194" t="str">
        <f t="shared" si="71"/>
        <v/>
      </c>
      <c r="C561" s="185" t="str">
        <f t="shared" si="72"/>
        <v/>
      </c>
      <c r="D561" s="186" t="str">
        <f>IF(B561="","",IF(variable,IF(OR(B561=1,B561&lt;$I$16*periods_per_year),start_rate,MIN($I$17,IF(MOD(B561-1,$I$19)=0,MAX($I$18,D560+$I$20),D560))),start_rate))</f>
        <v/>
      </c>
      <c r="E561" s="187" t="str">
        <f t="shared" si="73"/>
        <v/>
      </c>
      <c r="F561" s="187" t="str">
        <f>IF(B561="","",IF(B561=nper,J560+E561,MIN(J560+E561,IF(D561=D560,F560,IF($E$13="Acc Bi-Weekly",ROUND((-PMT(((1+D561/CP)^(CP/12))-1,(nper-B561+1)*12/26,J560))/2,2),IF($E$13="Acc Weekly",ROUND((-PMT(((1+D561/CP)^(CP/12))-1,(nper-B561+1)*12/52,J560))/4,2),ROUND(-PMT(((1+D561/CP)^(CP/periods_per_year))-1,nper-B561+1,J560),2)))))))</f>
        <v/>
      </c>
      <c r="G561" s="187" t="str">
        <f t="shared" si="74"/>
        <v/>
      </c>
      <c r="H561" s="188"/>
      <c r="I561" s="187" t="str">
        <f t="shared" si="75"/>
        <v/>
      </c>
      <c r="J561" s="187" t="str">
        <f t="shared" si="76"/>
        <v/>
      </c>
      <c r="K561" s="189" t="str">
        <f t="shared" si="77"/>
        <v/>
      </c>
      <c r="L561" s="187" t="str">
        <f t="shared" si="78"/>
        <v/>
      </c>
      <c r="M561" s="187" t="str">
        <f>IF(B561="","",SUM($L$63:L561))</f>
        <v/>
      </c>
      <c r="N561" s="190" t="str">
        <f t="shared" si="79"/>
        <v/>
      </c>
      <c r="O561" s="191"/>
      <c r="P561" s="192" t="str">
        <f t="shared" si="80"/>
        <v/>
      </c>
      <c r="Q561" s="193"/>
      <c r="S561" s="193"/>
      <c r="T561" s="193"/>
      <c r="U561" s="193"/>
      <c r="V561" s="67"/>
    </row>
    <row r="562" spans="2:22" x14ac:dyDescent="0.15">
      <c r="B562" s="194" t="str">
        <f t="shared" si="71"/>
        <v/>
      </c>
      <c r="C562" s="185" t="str">
        <f t="shared" si="72"/>
        <v/>
      </c>
      <c r="D562" s="186" t="str">
        <f>IF(B562="","",IF(variable,IF(OR(B562=1,B562&lt;$I$16*periods_per_year),start_rate,MIN($I$17,IF(MOD(B562-1,$I$19)=0,MAX($I$18,D561+$I$20),D561))),start_rate))</f>
        <v/>
      </c>
      <c r="E562" s="187" t="str">
        <f t="shared" si="73"/>
        <v/>
      </c>
      <c r="F562" s="187" t="str">
        <f>IF(B562="","",IF(B562=nper,J561+E562,MIN(J561+E562,IF(D562=D561,F561,IF($E$13="Acc Bi-Weekly",ROUND((-PMT(((1+D562/CP)^(CP/12))-1,(nper-B562+1)*12/26,J561))/2,2),IF($E$13="Acc Weekly",ROUND((-PMT(((1+D562/CP)^(CP/12))-1,(nper-B562+1)*12/52,J561))/4,2),ROUND(-PMT(((1+D562/CP)^(CP/periods_per_year))-1,nper-B562+1,J561),2)))))))</f>
        <v/>
      </c>
      <c r="G562" s="187" t="str">
        <f t="shared" si="74"/>
        <v/>
      </c>
      <c r="H562" s="188"/>
      <c r="I562" s="187" t="str">
        <f t="shared" si="75"/>
        <v/>
      </c>
      <c r="J562" s="187" t="str">
        <f t="shared" si="76"/>
        <v/>
      </c>
      <c r="K562" s="189" t="str">
        <f t="shared" si="77"/>
        <v/>
      </c>
      <c r="L562" s="187" t="str">
        <f t="shared" si="78"/>
        <v/>
      </c>
      <c r="M562" s="187" t="str">
        <f>IF(B562="","",SUM($L$63:L562))</f>
        <v/>
      </c>
      <c r="N562" s="190" t="str">
        <f t="shared" si="79"/>
        <v/>
      </c>
      <c r="O562" s="191"/>
      <c r="P562" s="192" t="str">
        <f t="shared" si="80"/>
        <v/>
      </c>
      <c r="Q562" s="193"/>
      <c r="S562" s="193"/>
      <c r="T562" s="193"/>
      <c r="U562" s="193"/>
      <c r="V562" s="67"/>
    </row>
    <row r="563" spans="2:22" x14ac:dyDescent="0.15">
      <c r="B563" s="194" t="str">
        <f t="shared" si="71"/>
        <v/>
      </c>
      <c r="C563" s="185" t="str">
        <f t="shared" si="72"/>
        <v/>
      </c>
      <c r="D563" s="186" t="str">
        <f>IF(B563="","",IF(variable,IF(OR(B563=1,B563&lt;$I$16*periods_per_year),start_rate,MIN($I$17,IF(MOD(B563-1,$I$19)=0,MAX($I$18,D562+$I$20),D562))),start_rate))</f>
        <v/>
      </c>
      <c r="E563" s="187" t="str">
        <f t="shared" si="73"/>
        <v/>
      </c>
      <c r="F563" s="187" t="str">
        <f>IF(B563="","",IF(B563=nper,J562+E563,MIN(J562+E563,IF(D563=D562,F562,IF($E$13="Acc Bi-Weekly",ROUND((-PMT(((1+D563/CP)^(CP/12))-1,(nper-B563+1)*12/26,J562))/2,2),IF($E$13="Acc Weekly",ROUND((-PMT(((1+D563/CP)^(CP/12))-1,(nper-B563+1)*12/52,J562))/4,2),ROUND(-PMT(((1+D563/CP)^(CP/periods_per_year))-1,nper-B563+1,J562),2)))))))</f>
        <v/>
      </c>
      <c r="G563" s="187" t="str">
        <f t="shared" si="74"/>
        <v/>
      </c>
      <c r="H563" s="188"/>
      <c r="I563" s="187" t="str">
        <f t="shared" si="75"/>
        <v/>
      </c>
      <c r="J563" s="187" t="str">
        <f t="shared" si="76"/>
        <v/>
      </c>
      <c r="K563" s="189" t="str">
        <f t="shared" si="77"/>
        <v/>
      </c>
      <c r="L563" s="187" t="str">
        <f t="shared" si="78"/>
        <v/>
      </c>
      <c r="M563" s="187" t="str">
        <f>IF(B563="","",SUM($L$63:L563))</f>
        <v/>
      </c>
      <c r="N563" s="190" t="str">
        <f t="shared" si="79"/>
        <v/>
      </c>
      <c r="O563" s="191"/>
      <c r="P563" s="192" t="str">
        <f t="shared" si="80"/>
        <v/>
      </c>
      <c r="Q563" s="193"/>
      <c r="S563" s="193"/>
      <c r="T563" s="193"/>
      <c r="U563" s="193"/>
      <c r="V563" s="67"/>
    </row>
    <row r="564" spans="2:22" x14ac:dyDescent="0.15">
      <c r="B564" s="194" t="str">
        <f t="shared" si="71"/>
        <v/>
      </c>
      <c r="C564" s="185" t="str">
        <f t="shared" si="72"/>
        <v/>
      </c>
      <c r="D564" s="186" t="str">
        <f>IF(B564="","",IF(variable,IF(OR(B564=1,B564&lt;$I$16*periods_per_year),start_rate,MIN($I$17,IF(MOD(B564-1,$I$19)=0,MAX($I$18,D563+$I$20),D563))),start_rate))</f>
        <v/>
      </c>
      <c r="E564" s="187" t="str">
        <f t="shared" si="73"/>
        <v/>
      </c>
      <c r="F564" s="187" t="str">
        <f>IF(B564="","",IF(B564=nper,J563+E564,MIN(J563+E564,IF(D564=D563,F563,IF($E$13="Acc Bi-Weekly",ROUND((-PMT(((1+D564/CP)^(CP/12))-1,(nper-B564+1)*12/26,J563))/2,2),IF($E$13="Acc Weekly",ROUND((-PMT(((1+D564/CP)^(CP/12))-1,(nper-B564+1)*12/52,J563))/4,2),ROUND(-PMT(((1+D564/CP)^(CP/periods_per_year))-1,nper-B564+1,J563),2)))))))</f>
        <v/>
      </c>
      <c r="G564" s="187" t="str">
        <f t="shared" si="74"/>
        <v/>
      </c>
      <c r="H564" s="188"/>
      <c r="I564" s="187" t="str">
        <f t="shared" si="75"/>
        <v/>
      </c>
      <c r="J564" s="187" t="str">
        <f t="shared" si="76"/>
        <v/>
      </c>
      <c r="K564" s="189" t="str">
        <f t="shared" si="77"/>
        <v/>
      </c>
      <c r="L564" s="187" t="str">
        <f t="shared" si="78"/>
        <v/>
      </c>
      <c r="M564" s="187" t="str">
        <f>IF(B564="","",SUM($L$63:L564))</f>
        <v/>
      </c>
      <c r="N564" s="190" t="str">
        <f t="shared" si="79"/>
        <v/>
      </c>
      <c r="O564" s="191"/>
      <c r="P564" s="192" t="str">
        <f t="shared" si="80"/>
        <v/>
      </c>
      <c r="Q564" s="193"/>
      <c r="S564" s="193"/>
      <c r="T564" s="193"/>
      <c r="U564" s="193"/>
      <c r="V564" s="67"/>
    </row>
    <row r="565" spans="2:22" x14ac:dyDescent="0.15">
      <c r="B565" s="194" t="str">
        <f t="shared" si="71"/>
        <v/>
      </c>
      <c r="C565" s="185" t="str">
        <f t="shared" si="72"/>
        <v/>
      </c>
      <c r="D565" s="186" t="str">
        <f>IF(B565="","",IF(variable,IF(OR(B565=1,B565&lt;$I$16*periods_per_year),start_rate,MIN($I$17,IF(MOD(B565-1,$I$19)=0,MAX($I$18,D564+$I$20),D564))),start_rate))</f>
        <v/>
      </c>
      <c r="E565" s="187" t="str">
        <f t="shared" si="73"/>
        <v/>
      </c>
      <c r="F565" s="187" t="str">
        <f>IF(B565="","",IF(B565=nper,J564+E565,MIN(J564+E565,IF(D565=D564,F564,IF($E$13="Acc Bi-Weekly",ROUND((-PMT(((1+D565/CP)^(CP/12))-1,(nper-B565+1)*12/26,J564))/2,2),IF($E$13="Acc Weekly",ROUND((-PMT(((1+D565/CP)^(CP/12))-1,(nper-B565+1)*12/52,J564))/4,2),ROUND(-PMT(((1+D565/CP)^(CP/periods_per_year))-1,nper-B565+1,J564),2)))))))</f>
        <v/>
      </c>
      <c r="G565" s="187" t="str">
        <f t="shared" si="74"/>
        <v/>
      </c>
      <c r="H565" s="188"/>
      <c r="I565" s="187" t="str">
        <f t="shared" si="75"/>
        <v/>
      </c>
      <c r="J565" s="187" t="str">
        <f t="shared" si="76"/>
        <v/>
      </c>
      <c r="K565" s="189" t="str">
        <f t="shared" si="77"/>
        <v/>
      </c>
      <c r="L565" s="187" t="str">
        <f t="shared" si="78"/>
        <v/>
      </c>
      <c r="M565" s="187" t="str">
        <f>IF(B565="","",SUM($L$63:L565))</f>
        <v/>
      </c>
      <c r="N565" s="190" t="str">
        <f t="shared" si="79"/>
        <v/>
      </c>
      <c r="O565" s="191"/>
      <c r="P565" s="192" t="str">
        <f t="shared" si="80"/>
        <v/>
      </c>
      <c r="Q565" s="193"/>
      <c r="S565" s="193"/>
      <c r="T565" s="193"/>
      <c r="U565" s="193"/>
      <c r="V565" s="67"/>
    </row>
    <row r="566" spans="2:22" x14ac:dyDescent="0.15">
      <c r="B566" s="194" t="str">
        <f t="shared" si="71"/>
        <v/>
      </c>
      <c r="C566" s="185" t="str">
        <f t="shared" si="72"/>
        <v/>
      </c>
      <c r="D566" s="186" t="str">
        <f>IF(B566="","",IF(variable,IF(OR(B566=1,B566&lt;$I$16*periods_per_year),start_rate,MIN($I$17,IF(MOD(B566-1,$I$19)=0,MAX($I$18,D565+$I$20),D565))),start_rate))</f>
        <v/>
      </c>
      <c r="E566" s="187" t="str">
        <f t="shared" si="73"/>
        <v/>
      </c>
      <c r="F566" s="187" t="str">
        <f>IF(B566="","",IF(B566=nper,J565+E566,MIN(J565+E566,IF(D566=D565,F565,IF($E$13="Acc Bi-Weekly",ROUND((-PMT(((1+D566/CP)^(CP/12))-1,(nper-B566+1)*12/26,J565))/2,2),IF($E$13="Acc Weekly",ROUND((-PMT(((1+D566/CP)^(CP/12))-1,(nper-B566+1)*12/52,J565))/4,2),ROUND(-PMT(((1+D566/CP)^(CP/periods_per_year))-1,nper-B566+1,J565),2)))))))</f>
        <v/>
      </c>
      <c r="G566" s="187" t="str">
        <f t="shared" si="74"/>
        <v/>
      </c>
      <c r="H566" s="188"/>
      <c r="I566" s="187" t="str">
        <f t="shared" si="75"/>
        <v/>
      </c>
      <c r="J566" s="187" t="str">
        <f t="shared" si="76"/>
        <v/>
      </c>
      <c r="K566" s="189" t="str">
        <f t="shared" si="77"/>
        <v/>
      </c>
      <c r="L566" s="187" t="str">
        <f t="shared" si="78"/>
        <v/>
      </c>
      <c r="M566" s="187" t="str">
        <f>IF(B566="","",SUM($L$63:L566))</f>
        <v/>
      </c>
      <c r="N566" s="190" t="str">
        <f t="shared" si="79"/>
        <v/>
      </c>
      <c r="O566" s="191"/>
      <c r="P566" s="192" t="str">
        <f t="shared" si="80"/>
        <v/>
      </c>
      <c r="Q566" s="193"/>
      <c r="S566" s="193"/>
      <c r="T566" s="193"/>
      <c r="U566" s="193"/>
      <c r="V566" s="67"/>
    </row>
    <row r="567" spans="2:22" x14ac:dyDescent="0.15">
      <c r="B567" s="194" t="str">
        <f t="shared" si="71"/>
        <v/>
      </c>
      <c r="C567" s="185" t="str">
        <f t="shared" si="72"/>
        <v/>
      </c>
      <c r="D567" s="186" t="str">
        <f>IF(B567="","",IF(variable,IF(OR(B567=1,B567&lt;$I$16*periods_per_year),start_rate,MIN($I$17,IF(MOD(B567-1,$I$19)=0,MAX($I$18,D566+$I$20),D566))),start_rate))</f>
        <v/>
      </c>
      <c r="E567" s="187" t="str">
        <f t="shared" si="73"/>
        <v/>
      </c>
      <c r="F567" s="187" t="str">
        <f>IF(B567="","",IF(B567=nper,J566+E567,MIN(J566+E567,IF(D567=D566,F566,IF($E$13="Acc Bi-Weekly",ROUND((-PMT(((1+D567/CP)^(CP/12))-1,(nper-B567+1)*12/26,J566))/2,2),IF($E$13="Acc Weekly",ROUND((-PMT(((1+D567/CP)^(CP/12))-1,(nper-B567+1)*12/52,J566))/4,2),ROUND(-PMT(((1+D567/CP)^(CP/periods_per_year))-1,nper-B567+1,J566),2)))))))</f>
        <v/>
      </c>
      <c r="G567" s="187" t="str">
        <f t="shared" si="74"/>
        <v/>
      </c>
      <c r="H567" s="188"/>
      <c r="I567" s="187" t="str">
        <f t="shared" si="75"/>
        <v/>
      </c>
      <c r="J567" s="187" t="str">
        <f t="shared" si="76"/>
        <v/>
      </c>
      <c r="K567" s="189" t="str">
        <f t="shared" si="77"/>
        <v/>
      </c>
      <c r="L567" s="187" t="str">
        <f t="shared" si="78"/>
        <v/>
      </c>
      <c r="M567" s="187" t="str">
        <f>IF(B567="","",SUM($L$63:L567))</f>
        <v/>
      </c>
      <c r="N567" s="190" t="str">
        <f t="shared" si="79"/>
        <v/>
      </c>
      <c r="O567" s="191"/>
      <c r="P567" s="192" t="str">
        <f t="shared" si="80"/>
        <v/>
      </c>
      <c r="Q567" s="193"/>
      <c r="S567" s="193"/>
      <c r="T567" s="193"/>
      <c r="U567" s="193"/>
      <c r="V567" s="67"/>
    </row>
    <row r="568" spans="2:22" x14ac:dyDescent="0.15">
      <c r="B568" s="194" t="str">
        <f t="shared" si="71"/>
        <v/>
      </c>
      <c r="C568" s="185" t="str">
        <f t="shared" si="72"/>
        <v/>
      </c>
      <c r="D568" s="186" t="str">
        <f>IF(B568="","",IF(variable,IF(OR(B568=1,B568&lt;$I$16*periods_per_year),start_rate,MIN($I$17,IF(MOD(B568-1,$I$19)=0,MAX($I$18,D567+$I$20),D567))),start_rate))</f>
        <v/>
      </c>
      <c r="E568" s="187" t="str">
        <f t="shared" si="73"/>
        <v/>
      </c>
      <c r="F568" s="187" t="str">
        <f>IF(B568="","",IF(B568=nper,J567+E568,MIN(J567+E568,IF(D568=D567,F567,IF($E$13="Acc Bi-Weekly",ROUND((-PMT(((1+D568/CP)^(CP/12))-1,(nper-B568+1)*12/26,J567))/2,2),IF($E$13="Acc Weekly",ROUND((-PMT(((1+D568/CP)^(CP/12))-1,(nper-B568+1)*12/52,J567))/4,2),ROUND(-PMT(((1+D568/CP)^(CP/periods_per_year))-1,nper-B568+1,J567),2)))))))</f>
        <v/>
      </c>
      <c r="G568" s="187" t="str">
        <f t="shared" si="74"/>
        <v/>
      </c>
      <c r="H568" s="188"/>
      <c r="I568" s="187" t="str">
        <f t="shared" si="75"/>
        <v/>
      </c>
      <c r="J568" s="187" t="str">
        <f t="shared" si="76"/>
        <v/>
      </c>
      <c r="K568" s="189" t="str">
        <f t="shared" si="77"/>
        <v/>
      </c>
      <c r="L568" s="187" t="str">
        <f t="shared" si="78"/>
        <v/>
      </c>
      <c r="M568" s="187" t="str">
        <f>IF(B568="","",SUM($L$63:L568))</f>
        <v/>
      </c>
      <c r="N568" s="190" t="str">
        <f t="shared" si="79"/>
        <v/>
      </c>
      <c r="O568" s="191"/>
      <c r="P568" s="192" t="str">
        <f t="shared" si="80"/>
        <v/>
      </c>
      <c r="Q568" s="193"/>
      <c r="S568" s="193"/>
      <c r="T568" s="193"/>
      <c r="U568" s="193"/>
      <c r="V568" s="67"/>
    </row>
    <row r="569" spans="2:22" x14ac:dyDescent="0.15">
      <c r="B569" s="194" t="str">
        <f t="shared" si="71"/>
        <v/>
      </c>
      <c r="C569" s="185" t="str">
        <f t="shared" si="72"/>
        <v/>
      </c>
      <c r="D569" s="186" t="str">
        <f>IF(B569="","",IF(variable,IF(OR(B569=1,B569&lt;$I$16*periods_per_year),start_rate,MIN($I$17,IF(MOD(B569-1,$I$19)=0,MAX($I$18,D568+$I$20),D568))),start_rate))</f>
        <v/>
      </c>
      <c r="E569" s="187" t="str">
        <f t="shared" si="73"/>
        <v/>
      </c>
      <c r="F569" s="187" t="str">
        <f>IF(B569="","",IF(B569=nper,J568+E569,MIN(J568+E569,IF(D569=D568,F568,IF($E$13="Acc Bi-Weekly",ROUND((-PMT(((1+D569/CP)^(CP/12))-1,(nper-B569+1)*12/26,J568))/2,2),IF($E$13="Acc Weekly",ROUND((-PMT(((1+D569/CP)^(CP/12))-1,(nper-B569+1)*12/52,J568))/4,2),ROUND(-PMT(((1+D569/CP)^(CP/periods_per_year))-1,nper-B569+1,J568),2)))))))</f>
        <v/>
      </c>
      <c r="G569" s="187" t="str">
        <f t="shared" si="74"/>
        <v/>
      </c>
      <c r="H569" s="188"/>
      <c r="I569" s="187" t="str">
        <f t="shared" si="75"/>
        <v/>
      </c>
      <c r="J569" s="187" t="str">
        <f t="shared" si="76"/>
        <v/>
      </c>
      <c r="K569" s="189" t="str">
        <f t="shared" si="77"/>
        <v/>
      </c>
      <c r="L569" s="187" t="str">
        <f t="shared" si="78"/>
        <v/>
      </c>
      <c r="M569" s="187" t="str">
        <f>IF(B569="","",SUM($L$63:L569))</f>
        <v/>
      </c>
      <c r="N569" s="190" t="str">
        <f t="shared" si="79"/>
        <v/>
      </c>
      <c r="O569" s="191"/>
      <c r="P569" s="192" t="str">
        <f t="shared" si="80"/>
        <v/>
      </c>
      <c r="Q569" s="193"/>
      <c r="S569" s="193"/>
      <c r="T569" s="193"/>
      <c r="U569" s="193"/>
      <c r="V569" s="67"/>
    </row>
    <row r="570" spans="2:22" x14ac:dyDescent="0.15">
      <c r="B570" s="194" t="str">
        <f t="shared" si="71"/>
        <v/>
      </c>
      <c r="C570" s="185" t="str">
        <f t="shared" si="72"/>
        <v/>
      </c>
      <c r="D570" s="186" t="str">
        <f>IF(B570="","",IF(variable,IF(OR(B570=1,B570&lt;$I$16*periods_per_year),start_rate,MIN($I$17,IF(MOD(B570-1,$I$19)=0,MAX($I$18,D569+$I$20),D569))),start_rate))</f>
        <v/>
      </c>
      <c r="E570" s="187" t="str">
        <f t="shared" si="73"/>
        <v/>
      </c>
      <c r="F570" s="187" t="str">
        <f>IF(B570="","",IF(B570=nper,J569+E570,MIN(J569+E570,IF(D570=D569,F569,IF($E$13="Acc Bi-Weekly",ROUND((-PMT(((1+D570/CP)^(CP/12))-1,(nper-B570+1)*12/26,J569))/2,2),IF($E$13="Acc Weekly",ROUND((-PMT(((1+D570/CP)^(CP/12))-1,(nper-B570+1)*12/52,J569))/4,2),ROUND(-PMT(((1+D570/CP)^(CP/periods_per_year))-1,nper-B570+1,J569),2)))))))</f>
        <v/>
      </c>
      <c r="G570" s="187" t="str">
        <f t="shared" si="74"/>
        <v/>
      </c>
      <c r="H570" s="188"/>
      <c r="I570" s="187" t="str">
        <f t="shared" si="75"/>
        <v/>
      </c>
      <c r="J570" s="187" t="str">
        <f t="shared" si="76"/>
        <v/>
      </c>
      <c r="K570" s="189" t="str">
        <f t="shared" si="77"/>
        <v/>
      </c>
      <c r="L570" s="187" t="str">
        <f t="shared" si="78"/>
        <v/>
      </c>
      <c r="M570" s="187" t="str">
        <f>IF(B570="","",SUM($L$63:L570))</f>
        <v/>
      </c>
      <c r="N570" s="190" t="str">
        <f t="shared" si="79"/>
        <v/>
      </c>
      <c r="O570" s="191"/>
      <c r="P570" s="192" t="str">
        <f t="shared" si="80"/>
        <v/>
      </c>
      <c r="Q570" s="193"/>
      <c r="S570" s="193"/>
      <c r="T570" s="193"/>
      <c r="U570" s="193"/>
      <c r="V570" s="67"/>
    </row>
    <row r="571" spans="2:22" x14ac:dyDescent="0.15">
      <c r="B571" s="194" t="str">
        <f t="shared" si="71"/>
        <v/>
      </c>
      <c r="C571" s="185" t="str">
        <f t="shared" si="72"/>
        <v/>
      </c>
      <c r="D571" s="186" t="str">
        <f>IF(B571="","",IF(variable,IF(OR(B571=1,B571&lt;$I$16*periods_per_year),start_rate,MIN($I$17,IF(MOD(B571-1,$I$19)=0,MAX($I$18,D570+$I$20),D570))),start_rate))</f>
        <v/>
      </c>
      <c r="E571" s="187" t="str">
        <f t="shared" si="73"/>
        <v/>
      </c>
      <c r="F571" s="187" t="str">
        <f>IF(B571="","",IF(B571=nper,J570+E571,MIN(J570+E571,IF(D571=D570,F570,IF($E$13="Acc Bi-Weekly",ROUND((-PMT(((1+D571/CP)^(CP/12))-1,(nper-B571+1)*12/26,J570))/2,2),IF($E$13="Acc Weekly",ROUND((-PMT(((1+D571/CP)^(CP/12))-1,(nper-B571+1)*12/52,J570))/4,2),ROUND(-PMT(((1+D571/CP)^(CP/periods_per_year))-1,nper-B571+1,J570),2)))))))</f>
        <v/>
      </c>
      <c r="G571" s="187" t="str">
        <f t="shared" si="74"/>
        <v/>
      </c>
      <c r="H571" s="188"/>
      <c r="I571" s="187" t="str">
        <f t="shared" si="75"/>
        <v/>
      </c>
      <c r="J571" s="187" t="str">
        <f t="shared" si="76"/>
        <v/>
      </c>
      <c r="K571" s="189" t="str">
        <f t="shared" si="77"/>
        <v/>
      </c>
      <c r="L571" s="187" t="str">
        <f t="shared" si="78"/>
        <v/>
      </c>
      <c r="M571" s="187" t="str">
        <f>IF(B571="","",SUM($L$63:L571))</f>
        <v/>
      </c>
      <c r="N571" s="190" t="str">
        <f t="shared" si="79"/>
        <v/>
      </c>
      <c r="O571" s="191"/>
      <c r="P571" s="192" t="str">
        <f t="shared" si="80"/>
        <v/>
      </c>
      <c r="Q571" s="193"/>
      <c r="S571" s="193"/>
      <c r="T571" s="193"/>
      <c r="U571" s="193"/>
      <c r="V571" s="67"/>
    </row>
    <row r="572" spans="2:22" x14ac:dyDescent="0.15">
      <c r="B572" s="194" t="str">
        <f t="shared" si="71"/>
        <v/>
      </c>
      <c r="C572" s="185" t="str">
        <f t="shared" si="72"/>
        <v/>
      </c>
      <c r="D572" s="186" t="str">
        <f>IF(B572="","",IF(variable,IF(OR(B572=1,B572&lt;$I$16*periods_per_year),start_rate,MIN($I$17,IF(MOD(B572-1,$I$19)=0,MAX($I$18,D571+$I$20),D571))),start_rate))</f>
        <v/>
      </c>
      <c r="E572" s="187" t="str">
        <f t="shared" si="73"/>
        <v/>
      </c>
      <c r="F572" s="187" t="str">
        <f>IF(B572="","",IF(B572=nper,J571+E572,MIN(J571+E572,IF(D572=D571,F571,IF($E$13="Acc Bi-Weekly",ROUND((-PMT(((1+D572/CP)^(CP/12))-1,(nper-B572+1)*12/26,J571))/2,2),IF($E$13="Acc Weekly",ROUND((-PMT(((1+D572/CP)^(CP/12))-1,(nper-B572+1)*12/52,J571))/4,2),ROUND(-PMT(((1+D572/CP)^(CP/periods_per_year))-1,nper-B572+1,J571),2)))))))</f>
        <v/>
      </c>
      <c r="G572" s="187" t="str">
        <f t="shared" si="74"/>
        <v/>
      </c>
      <c r="H572" s="188"/>
      <c r="I572" s="187" t="str">
        <f t="shared" si="75"/>
        <v/>
      </c>
      <c r="J572" s="187" t="str">
        <f t="shared" si="76"/>
        <v/>
      </c>
      <c r="K572" s="189" t="str">
        <f t="shared" si="77"/>
        <v/>
      </c>
      <c r="L572" s="187" t="str">
        <f t="shared" si="78"/>
        <v/>
      </c>
      <c r="M572" s="187" t="str">
        <f>IF(B572="","",SUM($L$63:L572))</f>
        <v/>
      </c>
      <c r="N572" s="190" t="str">
        <f t="shared" si="79"/>
        <v/>
      </c>
      <c r="O572" s="191"/>
      <c r="P572" s="192" t="str">
        <f t="shared" si="80"/>
        <v/>
      </c>
      <c r="Q572" s="193"/>
      <c r="S572" s="193"/>
      <c r="T572" s="193"/>
      <c r="U572" s="193"/>
      <c r="V572" s="67"/>
    </row>
    <row r="573" spans="2:22" x14ac:dyDescent="0.15">
      <c r="B573" s="194" t="str">
        <f t="shared" si="71"/>
        <v/>
      </c>
      <c r="C573" s="185" t="str">
        <f t="shared" si="72"/>
        <v/>
      </c>
      <c r="D573" s="186" t="str">
        <f>IF(B573="","",IF(variable,IF(OR(B573=1,B573&lt;$I$16*periods_per_year),start_rate,MIN($I$17,IF(MOD(B573-1,$I$19)=0,MAX($I$18,D572+$I$20),D572))),start_rate))</f>
        <v/>
      </c>
      <c r="E573" s="187" t="str">
        <f t="shared" si="73"/>
        <v/>
      </c>
      <c r="F573" s="187" t="str">
        <f>IF(B573="","",IF(B573=nper,J572+E573,MIN(J572+E573,IF(D573=D572,F572,IF($E$13="Acc Bi-Weekly",ROUND((-PMT(((1+D573/CP)^(CP/12))-1,(nper-B573+1)*12/26,J572))/2,2),IF($E$13="Acc Weekly",ROUND((-PMT(((1+D573/CP)^(CP/12))-1,(nper-B573+1)*12/52,J572))/4,2),ROUND(-PMT(((1+D573/CP)^(CP/periods_per_year))-1,nper-B573+1,J572),2)))))))</f>
        <v/>
      </c>
      <c r="G573" s="187" t="str">
        <f t="shared" si="74"/>
        <v/>
      </c>
      <c r="H573" s="188"/>
      <c r="I573" s="187" t="str">
        <f t="shared" si="75"/>
        <v/>
      </c>
      <c r="J573" s="187" t="str">
        <f t="shared" si="76"/>
        <v/>
      </c>
      <c r="K573" s="189" t="str">
        <f t="shared" si="77"/>
        <v/>
      </c>
      <c r="L573" s="187" t="str">
        <f t="shared" si="78"/>
        <v/>
      </c>
      <c r="M573" s="187" t="str">
        <f>IF(B573="","",SUM($L$63:L573))</f>
        <v/>
      </c>
      <c r="N573" s="190" t="str">
        <f t="shared" si="79"/>
        <v/>
      </c>
      <c r="O573" s="191"/>
      <c r="P573" s="192" t="str">
        <f t="shared" si="80"/>
        <v/>
      </c>
      <c r="Q573" s="193"/>
      <c r="S573" s="193"/>
      <c r="T573" s="193"/>
      <c r="U573" s="193"/>
      <c r="V573" s="67"/>
    </row>
    <row r="574" spans="2:22" x14ac:dyDescent="0.15">
      <c r="B574" s="194" t="str">
        <f t="shared" si="71"/>
        <v/>
      </c>
      <c r="C574" s="185" t="str">
        <f t="shared" si="72"/>
        <v/>
      </c>
      <c r="D574" s="186" t="str">
        <f>IF(B574="","",IF(variable,IF(OR(B574=1,B574&lt;$I$16*periods_per_year),start_rate,MIN($I$17,IF(MOD(B574-1,$I$19)=0,MAX($I$18,D573+$I$20),D573))),start_rate))</f>
        <v/>
      </c>
      <c r="E574" s="187" t="str">
        <f t="shared" si="73"/>
        <v/>
      </c>
      <c r="F574" s="187" t="str">
        <f>IF(B574="","",IF(B574=nper,J573+E574,MIN(J573+E574,IF(D574=D573,F573,IF($E$13="Acc Bi-Weekly",ROUND((-PMT(((1+D574/CP)^(CP/12))-1,(nper-B574+1)*12/26,J573))/2,2),IF($E$13="Acc Weekly",ROUND((-PMT(((1+D574/CP)^(CP/12))-1,(nper-B574+1)*12/52,J573))/4,2),ROUND(-PMT(((1+D574/CP)^(CP/periods_per_year))-1,nper-B574+1,J573),2)))))))</f>
        <v/>
      </c>
      <c r="G574" s="187" t="str">
        <f t="shared" si="74"/>
        <v/>
      </c>
      <c r="H574" s="188"/>
      <c r="I574" s="187" t="str">
        <f t="shared" si="75"/>
        <v/>
      </c>
      <c r="J574" s="187" t="str">
        <f t="shared" si="76"/>
        <v/>
      </c>
      <c r="K574" s="189" t="str">
        <f t="shared" si="77"/>
        <v/>
      </c>
      <c r="L574" s="187" t="str">
        <f t="shared" si="78"/>
        <v/>
      </c>
      <c r="M574" s="187" t="str">
        <f>IF(B574="","",SUM($L$63:L574))</f>
        <v/>
      </c>
      <c r="N574" s="190" t="str">
        <f t="shared" si="79"/>
        <v/>
      </c>
      <c r="O574" s="191"/>
      <c r="P574" s="192" t="str">
        <f t="shared" si="80"/>
        <v/>
      </c>
      <c r="Q574" s="193"/>
      <c r="S574" s="193"/>
      <c r="T574" s="193"/>
      <c r="U574" s="193"/>
      <c r="V574" s="67"/>
    </row>
    <row r="575" spans="2:22" x14ac:dyDescent="0.15">
      <c r="B575" s="194" t="str">
        <f t="shared" ref="B575:B638" si="81">IF(J574="","",IF(OR(B574&gt;=nper,ROUND(J574,2)&lt;=0),"",B574+1))</f>
        <v/>
      </c>
      <c r="C575" s="185" t="str">
        <f t="shared" ref="C575:C638" si="82">IF(B575="","",IF(OR(periods_per_year=26,periods_per_year=52),IF(periods_per_year=26,IF(B575=1,fpdate,C574+14),IF(periods_per_year=52,IF(B575=1,fpdate,C574+7),"n/a")),IF(periods_per_year=24,DATE(YEAR(fpdate),MONTH(fpdate)+(B575-1)/2+IF(AND(DAY(fpdate)&gt;=15,MOD(B575,2)=0),1,0),IF(MOD(B575,2)=0,IF(DAY(fpdate)&gt;=15,DAY(fpdate)-14,DAY(fpdate)+14),DAY(fpdate))),IF(DAY(DATE(YEAR(fpdate),MONTH(fpdate)+B575-1,DAY(fpdate)))&lt;&gt;DAY(fpdate),DATE(YEAR(fpdate),MONTH(fpdate)+B575,0),DATE(YEAR(fpdate),MONTH(fpdate)+B575-1,DAY(fpdate))))))</f>
        <v/>
      </c>
      <c r="D575" s="186" t="str">
        <f>IF(B575="","",IF(variable,IF(OR(B575=1,B575&lt;$I$16*periods_per_year),start_rate,MIN($I$17,IF(MOD(B575-1,$I$19)=0,MAX($I$18,D574+$I$20),D574))),start_rate))</f>
        <v/>
      </c>
      <c r="E575" s="187" t="str">
        <f t="shared" ref="E575:E638" si="83">IF(B575="","",ROUND((((1+D575/CP)^(CP/periods_per_year))-1)*J574,2))</f>
        <v/>
      </c>
      <c r="F575" s="187" t="str">
        <f>IF(B575="","",IF(B575=nper,J574+E575,MIN(J574+E575,IF(D575=D574,F574,IF($E$13="Acc Bi-Weekly",ROUND((-PMT(((1+D575/CP)^(CP/12))-1,(nper-B575+1)*12/26,J574))/2,2),IF($E$13="Acc Weekly",ROUND((-PMT(((1+D575/CP)^(CP/12))-1,(nper-B575+1)*12/52,J574))/4,2),ROUND(-PMT(((1+D575/CP)^(CP/periods_per_year))-1,nper-B575+1,J574),2)))))))</f>
        <v/>
      </c>
      <c r="G575" s="187" t="str">
        <f t="shared" ref="G575:G638" si="84">IF(B575="","",IF(J574&lt;=F575,0,IF(IF(MOD(B575,int)=0,$E$25,0)+F575&gt;=J574+E575,J574+E575-F575,IF(MOD(B575,int)=0,$E$25,0)+IF(IF(MOD(B575,int)=0,$E$25,0)+IF(MOD(B575-$E$28,periods_per_year)=0,$E$27,0)+F575&lt;J574+E575,IF(MOD(B575-$E$28,periods_per_year)=0,$E$27,0),J574+E575-IF(MOD(B575,int)=0,$E$25,0)-F575))))</f>
        <v/>
      </c>
      <c r="H575" s="188"/>
      <c r="I575" s="187" t="str">
        <f t="shared" ref="I575:I638" si="85">IF(B575="","",F575-E575+H575+IF(G575="",0,G575))</f>
        <v/>
      </c>
      <c r="J575" s="187" t="str">
        <f t="shared" ref="J575:J638" si="86">IF(B575="","",J574-I575)</f>
        <v/>
      </c>
      <c r="K575" s="189" t="str">
        <f t="shared" ref="K575:K638" si="87">IF(B575="","",IF(MOD(B575,periods_per_year)=0,B575/periods_per_year,""))</f>
        <v/>
      </c>
      <c r="L575" s="187" t="str">
        <f t="shared" ref="L575:L638" si="88">IF(B575="","",$S$16*E575)</f>
        <v/>
      </c>
      <c r="M575" s="187" t="str">
        <f>IF(B575="","",SUM($L$63:L575))</f>
        <v/>
      </c>
      <c r="N575" s="190" t="str">
        <f t="shared" si="79"/>
        <v/>
      </c>
      <c r="O575" s="191"/>
      <c r="P575" s="192" t="str">
        <f t="shared" si="80"/>
        <v/>
      </c>
      <c r="Q575" s="193"/>
      <c r="S575" s="193"/>
      <c r="T575" s="193"/>
      <c r="U575" s="193"/>
      <c r="V575" s="67"/>
    </row>
    <row r="576" spans="2:22" x14ac:dyDescent="0.15">
      <c r="B576" s="194" t="str">
        <f t="shared" si="81"/>
        <v/>
      </c>
      <c r="C576" s="185" t="str">
        <f t="shared" si="82"/>
        <v/>
      </c>
      <c r="D576" s="186" t="str">
        <f>IF(B576="","",IF(variable,IF(OR(B576=1,B576&lt;$I$16*periods_per_year),start_rate,MIN($I$17,IF(MOD(B576-1,$I$19)=0,MAX($I$18,D575+$I$20),D575))),start_rate))</f>
        <v/>
      </c>
      <c r="E576" s="187" t="str">
        <f t="shared" si="83"/>
        <v/>
      </c>
      <c r="F576" s="187" t="str">
        <f>IF(B576="","",IF(B576=nper,J575+E576,MIN(J575+E576,IF(D576=D575,F575,IF($E$13="Acc Bi-Weekly",ROUND((-PMT(((1+D576/CP)^(CP/12))-1,(nper-B576+1)*12/26,J575))/2,2),IF($E$13="Acc Weekly",ROUND((-PMT(((1+D576/CP)^(CP/12))-1,(nper-B576+1)*12/52,J575))/4,2),ROUND(-PMT(((1+D576/CP)^(CP/periods_per_year))-1,nper-B576+1,J575),2)))))))</f>
        <v/>
      </c>
      <c r="G576" s="187" t="str">
        <f t="shared" si="84"/>
        <v/>
      </c>
      <c r="H576" s="188"/>
      <c r="I576" s="187" t="str">
        <f t="shared" si="85"/>
        <v/>
      </c>
      <c r="J576" s="187" t="str">
        <f t="shared" si="86"/>
        <v/>
      </c>
      <c r="K576" s="189" t="str">
        <f t="shared" si="87"/>
        <v/>
      </c>
      <c r="L576" s="187" t="str">
        <f t="shared" si="88"/>
        <v/>
      </c>
      <c r="M576" s="187" t="str">
        <f>IF(B576="","",SUM($L$63:L576))</f>
        <v/>
      </c>
      <c r="N576" s="190" t="str">
        <f t="shared" si="79"/>
        <v/>
      </c>
      <c r="O576" s="191"/>
      <c r="P576" s="192" t="str">
        <f t="shared" si="80"/>
        <v/>
      </c>
      <c r="Q576" s="193"/>
      <c r="S576" s="193"/>
      <c r="T576" s="193"/>
      <c r="U576" s="193"/>
      <c r="V576" s="67"/>
    </row>
    <row r="577" spans="2:22" x14ac:dyDescent="0.15">
      <c r="B577" s="194" t="str">
        <f t="shared" si="81"/>
        <v/>
      </c>
      <c r="C577" s="185" t="str">
        <f t="shared" si="82"/>
        <v/>
      </c>
      <c r="D577" s="186" t="str">
        <f>IF(B577="","",IF(variable,IF(OR(B577=1,B577&lt;$I$16*periods_per_year),start_rate,MIN($I$17,IF(MOD(B577-1,$I$19)=0,MAX($I$18,D576+$I$20),D576))),start_rate))</f>
        <v/>
      </c>
      <c r="E577" s="187" t="str">
        <f t="shared" si="83"/>
        <v/>
      </c>
      <c r="F577" s="187" t="str">
        <f>IF(B577="","",IF(B577=nper,J576+E577,MIN(J576+E577,IF(D577=D576,F576,IF($E$13="Acc Bi-Weekly",ROUND((-PMT(((1+D577/CP)^(CP/12))-1,(nper-B577+1)*12/26,J576))/2,2),IF($E$13="Acc Weekly",ROUND((-PMT(((1+D577/CP)^(CP/12))-1,(nper-B577+1)*12/52,J576))/4,2),ROUND(-PMT(((1+D577/CP)^(CP/periods_per_year))-1,nper-B577+1,J576),2)))))))</f>
        <v/>
      </c>
      <c r="G577" s="187" t="str">
        <f t="shared" si="84"/>
        <v/>
      </c>
      <c r="H577" s="188"/>
      <c r="I577" s="187" t="str">
        <f t="shared" si="85"/>
        <v/>
      </c>
      <c r="J577" s="187" t="str">
        <f t="shared" si="86"/>
        <v/>
      </c>
      <c r="K577" s="189" t="str">
        <f t="shared" si="87"/>
        <v/>
      </c>
      <c r="L577" s="187" t="str">
        <f t="shared" si="88"/>
        <v/>
      </c>
      <c r="M577" s="187" t="str">
        <f>IF(B577="","",SUM($L$63:L577))</f>
        <v/>
      </c>
      <c r="N577" s="190" t="str">
        <f t="shared" ref="N577:N640" si="89">IF(B577="","",I577+N576)</f>
        <v/>
      </c>
      <c r="O577" s="191"/>
      <c r="P577" s="192" t="str">
        <f t="shared" si="80"/>
        <v/>
      </c>
      <c r="Q577" s="193"/>
      <c r="S577" s="193"/>
      <c r="T577" s="193"/>
      <c r="U577" s="193"/>
      <c r="V577" s="67"/>
    </row>
    <row r="578" spans="2:22" x14ac:dyDescent="0.15">
      <c r="B578" s="194" t="str">
        <f t="shared" si="81"/>
        <v/>
      </c>
      <c r="C578" s="185" t="str">
        <f t="shared" si="82"/>
        <v/>
      </c>
      <c r="D578" s="186" t="str">
        <f>IF(B578="","",IF(variable,IF(OR(B578=1,B578&lt;$I$16*periods_per_year),start_rate,MIN($I$17,IF(MOD(B578-1,$I$19)=0,MAX($I$18,D577+$I$20),D577))),start_rate))</f>
        <v/>
      </c>
      <c r="E578" s="187" t="str">
        <f t="shared" si="83"/>
        <v/>
      </c>
      <c r="F578" s="187" t="str">
        <f>IF(B578="","",IF(B578=nper,J577+E578,MIN(J577+E578,IF(D578=D577,F577,IF($E$13="Acc Bi-Weekly",ROUND((-PMT(((1+D578/CP)^(CP/12))-1,(nper-B578+1)*12/26,J577))/2,2),IF($E$13="Acc Weekly",ROUND((-PMT(((1+D578/CP)^(CP/12))-1,(nper-B578+1)*12/52,J577))/4,2),ROUND(-PMT(((1+D578/CP)^(CP/periods_per_year))-1,nper-B578+1,J577),2)))))))</f>
        <v/>
      </c>
      <c r="G578" s="187" t="str">
        <f t="shared" si="84"/>
        <v/>
      </c>
      <c r="H578" s="188"/>
      <c r="I578" s="187" t="str">
        <f t="shared" si="85"/>
        <v/>
      </c>
      <c r="J578" s="187" t="str">
        <f t="shared" si="86"/>
        <v/>
      </c>
      <c r="K578" s="189" t="str">
        <f t="shared" si="87"/>
        <v/>
      </c>
      <c r="L578" s="187" t="str">
        <f t="shared" si="88"/>
        <v/>
      </c>
      <c r="M578" s="187" t="str">
        <f>IF(B578="","",SUM($L$63:L578))</f>
        <v/>
      </c>
      <c r="N578" s="190" t="str">
        <f t="shared" si="89"/>
        <v/>
      </c>
      <c r="O578" s="191"/>
      <c r="P578" s="192" t="str">
        <f t="shared" si="80"/>
        <v/>
      </c>
      <c r="Q578" s="193"/>
      <c r="S578" s="193"/>
      <c r="T578" s="193"/>
      <c r="U578" s="193"/>
      <c r="V578" s="67"/>
    </row>
    <row r="579" spans="2:22" x14ac:dyDescent="0.15">
      <c r="B579" s="194" t="str">
        <f t="shared" si="81"/>
        <v/>
      </c>
      <c r="C579" s="185" t="str">
        <f t="shared" si="82"/>
        <v/>
      </c>
      <c r="D579" s="186" t="str">
        <f>IF(B579="","",IF(variable,IF(OR(B579=1,B579&lt;$I$16*periods_per_year),start_rate,MIN($I$17,IF(MOD(B579-1,$I$19)=0,MAX($I$18,D578+$I$20),D578))),start_rate))</f>
        <v/>
      </c>
      <c r="E579" s="187" t="str">
        <f t="shared" si="83"/>
        <v/>
      </c>
      <c r="F579" s="187" t="str">
        <f>IF(B579="","",IF(B579=nper,J578+E579,MIN(J578+E579,IF(D579=D578,F578,IF($E$13="Acc Bi-Weekly",ROUND((-PMT(((1+D579/CP)^(CP/12))-1,(nper-B579+1)*12/26,J578))/2,2),IF($E$13="Acc Weekly",ROUND((-PMT(((1+D579/CP)^(CP/12))-1,(nper-B579+1)*12/52,J578))/4,2),ROUND(-PMT(((1+D579/CP)^(CP/periods_per_year))-1,nper-B579+1,J578),2)))))))</f>
        <v/>
      </c>
      <c r="G579" s="187" t="str">
        <f t="shared" si="84"/>
        <v/>
      </c>
      <c r="H579" s="188"/>
      <c r="I579" s="187" t="str">
        <f t="shared" si="85"/>
        <v/>
      </c>
      <c r="J579" s="187" t="str">
        <f t="shared" si="86"/>
        <v/>
      </c>
      <c r="K579" s="189" t="str">
        <f t="shared" si="87"/>
        <v/>
      </c>
      <c r="L579" s="187" t="str">
        <f t="shared" si="88"/>
        <v/>
      </c>
      <c r="M579" s="187" t="str">
        <f>IF(B579="","",SUM($L$63:L579))</f>
        <v/>
      </c>
      <c r="N579" s="190" t="str">
        <f t="shared" si="89"/>
        <v/>
      </c>
      <c r="O579" s="191"/>
      <c r="P579" s="192" t="str">
        <f t="shared" si="80"/>
        <v/>
      </c>
      <c r="Q579" s="193"/>
      <c r="S579" s="193"/>
      <c r="T579" s="193"/>
      <c r="U579" s="193"/>
      <c r="V579" s="67"/>
    </row>
    <row r="580" spans="2:22" x14ac:dyDescent="0.15">
      <c r="B580" s="194" t="str">
        <f t="shared" si="81"/>
        <v/>
      </c>
      <c r="C580" s="185" t="str">
        <f t="shared" si="82"/>
        <v/>
      </c>
      <c r="D580" s="186" t="str">
        <f>IF(B580="","",IF(variable,IF(OR(B580=1,B580&lt;$I$16*periods_per_year),start_rate,MIN($I$17,IF(MOD(B580-1,$I$19)=0,MAX($I$18,D579+$I$20),D579))),start_rate))</f>
        <v/>
      </c>
      <c r="E580" s="187" t="str">
        <f t="shared" si="83"/>
        <v/>
      </c>
      <c r="F580" s="187" t="str">
        <f>IF(B580="","",IF(B580=nper,J579+E580,MIN(J579+E580,IF(D580=D579,F579,IF($E$13="Acc Bi-Weekly",ROUND((-PMT(((1+D580/CP)^(CP/12))-1,(nper-B580+1)*12/26,J579))/2,2),IF($E$13="Acc Weekly",ROUND((-PMT(((1+D580/CP)^(CP/12))-1,(nper-B580+1)*12/52,J579))/4,2),ROUND(-PMT(((1+D580/CP)^(CP/periods_per_year))-1,nper-B580+1,J579),2)))))))</f>
        <v/>
      </c>
      <c r="G580" s="187" t="str">
        <f t="shared" si="84"/>
        <v/>
      </c>
      <c r="H580" s="188"/>
      <c r="I580" s="187" t="str">
        <f t="shared" si="85"/>
        <v/>
      </c>
      <c r="J580" s="187" t="str">
        <f t="shared" si="86"/>
        <v/>
      </c>
      <c r="K580" s="189" t="str">
        <f t="shared" si="87"/>
        <v/>
      </c>
      <c r="L580" s="187" t="str">
        <f t="shared" si="88"/>
        <v/>
      </c>
      <c r="M580" s="187" t="str">
        <f>IF(B580="","",SUM($L$63:L580))</f>
        <v/>
      </c>
      <c r="N580" s="190" t="str">
        <f t="shared" si="89"/>
        <v/>
      </c>
      <c r="O580" s="191"/>
      <c r="P580" s="192" t="str">
        <f t="shared" si="80"/>
        <v/>
      </c>
      <c r="Q580" s="193"/>
      <c r="S580" s="193"/>
      <c r="T580" s="193"/>
      <c r="U580" s="193"/>
      <c r="V580" s="67"/>
    </row>
    <row r="581" spans="2:22" x14ac:dyDescent="0.15">
      <c r="B581" s="194" t="str">
        <f t="shared" si="81"/>
        <v/>
      </c>
      <c r="C581" s="185" t="str">
        <f t="shared" si="82"/>
        <v/>
      </c>
      <c r="D581" s="186" t="str">
        <f>IF(B581="","",IF(variable,IF(OR(B581=1,B581&lt;$I$16*periods_per_year),start_rate,MIN($I$17,IF(MOD(B581-1,$I$19)=0,MAX($I$18,D580+$I$20),D580))),start_rate))</f>
        <v/>
      </c>
      <c r="E581" s="187" t="str">
        <f t="shared" si="83"/>
        <v/>
      </c>
      <c r="F581" s="187" t="str">
        <f>IF(B581="","",IF(B581=nper,J580+E581,MIN(J580+E581,IF(D581=D580,F580,IF($E$13="Acc Bi-Weekly",ROUND((-PMT(((1+D581/CP)^(CP/12))-1,(nper-B581+1)*12/26,J580))/2,2),IF($E$13="Acc Weekly",ROUND((-PMT(((1+D581/CP)^(CP/12))-1,(nper-B581+1)*12/52,J580))/4,2),ROUND(-PMT(((1+D581/CP)^(CP/periods_per_year))-1,nper-B581+1,J580),2)))))))</f>
        <v/>
      </c>
      <c r="G581" s="187" t="str">
        <f t="shared" si="84"/>
        <v/>
      </c>
      <c r="H581" s="188"/>
      <c r="I581" s="187" t="str">
        <f t="shared" si="85"/>
        <v/>
      </c>
      <c r="J581" s="187" t="str">
        <f t="shared" si="86"/>
        <v/>
      </c>
      <c r="K581" s="189" t="str">
        <f t="shared" si="87"/>
        <v/>
      </c>
      <c r="L581" s="187" t="str">
        <f t="shared" si="88"/>
        <v/>
      </c>
      <c r="M581" s="187" t="str">
        <f>IF(B581="","",SUM($L$63:L581))</f>
        <v/>
      </c>
      <c r="N581" s="190" t="str">
        <f t="shared" si="89"/>
        <v/>
      </c>
      <c r="O581" s="191"/>
      <c r="P581" s="192" t="str">
        <f t="shared" si="80"/>
        <v/>
      </c>
      <c r="Q581" s="193"/>
      <c r="S581" s="193"/>
      <c r="T581" s="193"/>
      <c r="U581" s="193"/>
      <c r="V581" s="67"/>
    </row>
    <row r="582" spans="2:22" x14ac:dyDescent="0.15">
      <c r="B582" s="194" t="str">
        <f t="shared" si="81"/>
        <v/>
      </c>
      <c r="C582" s="185" t="str">
        <f t="shared" si="82"/>
        <v/>
      </c>
      <c r="D582" s="186" t="str">
        <f>IF(B582="","",IF(variable,IF(OR(B582=1,B582&lt;$I$16*periods_per_year),start_rate,MIN($I$17,IF(MOD(B582-1,$I$19)=0,MAX($I$18,D581+$I$20),D581))),start_rate))</f>
        <v/>
      </c>
      <c r="E582" s="187" t="str">
        <f t="shared" si="83"/>
        <v/>
      </c>
      <c r="F582" s="187" t="str">
        <f>IF(B582="","",IF(B582=nper,J581+E582,MIN(J581+E582,IF(D582=D581,F581,IF($E$13="Acc Bi-Weekly",ROUND((-PMT(((1+D582/CP)^(CP/12))-1,(nper-B582+1)*12/26,J581))/2,2),IF($E$13="Acc Weekly",ROUND((-PMT(((1+D582/CP)^(CP/12))-1,(nper-B582+1)*12/52,J581))/4,2),ROUND(-PMT(((1+D582/CP)^(CP/periods_per_year))-1,nper-B582+1,J581),2)))))))</f>
        <v/>
      </c>
      <c r="G582" s="187" t="str">
        <f t="shared" si="84"/>
        <v/>
      </c>
      <c r="H582" s="188"/>
      <c r="I582" s="187" t="str">
        <f t="shared" si="85"/>
        <v/>
      </c>
      <c r="J582" s="187" t="str">
        <f t="shared" si="86"/>
        <v/>
      </c>
      <c r="K582" s="189" t="str">
        <f t="shared" si="87"/>
        <v/>
      </c>
      <c r="L582" s="187" t="str">
        <f t="shared" si="88"/>
        <v/>
      </c>
      <c r="M582" s="187" t="str">
        <f>IF(B582="","",SUM($L$63:L582))</f>
        <v/>
      </c>
      <c r="N582" s="190" t="str">
        <f t="shared" si="89"/>
        <v/>
      </c>
      <c r="O582" s="191"/>
      <c r="P582" s="192" t="str">
        <f t="shared" si="80"/>
        <v/>
      </c>
      <c r="Q582" s="193"/>
      <c r="S582" s="193"/>
      <c r="T582" s="193"/>
      <c r="U582" s="193"/>
      <c r="V582" s="67"/>
    </row>
    <row r="583" spans="2:22" x14ac:dyDescent="0.15">
      <c r="B583" s="194" t="str">
        <f t="shared" si="81"/>
        <v/>
      </c>
      <c r="C583" s="185" t="str">
        <f t="shared" si="82"/>
        <v/>
      </c>
      <c r="D583" s="186" t="str">
        <f>IF(B583="","",IF(variable,IF(OR(B583=1,B583&lt;$I$16*periods_per_year),start_rate,MIN($I$17,IF(MOD(B583-1,$I$19)=0,MAX($I$18,D582+$I$20),D582))),start_rate))</f>
        <v/>
      </c>
      <c r="E583" s="187" t="str">
        <f t="shared" si="83"/>
        <v/>
      </c>
      <c r="F583" s="187" t="str">
        <f>IF(B583="","",IF(B583=nper,J582+E583,MIN(J582+E583,IF(D583=D582,F582,IF($E$13="Acc Bi-Weekly",ROUND((-PMT(((1+D583/CP)^(CP/12))-1,(nper-B583+1)*12/26,J582))/2,2),IF($E$13="Acc Weekly",ROUND((-PMT(((1+D583/CP)^(CP/12))-1,(nper-B583+1)*12/52,J582))/4,2),ROUND(-PMT(((1+D583/CP)^(CP/periods_per_year))-1,nper-B583+1,J582),2)))))))</f>
        <v/>
      </c>
      <c r="G583" s="187" t="str">
        <f t="shared" si="84"/>
        <v/>
      </c>
      <c r="H583" s="188"/>
      <c r="I583" s="187" t="str">
        <f t="shared" si="85"/>
        <v/>
      </c>
      <c r="J583" s="187" t="str">
        <f t="shared" si="86"/>
        <v/>
      </c>
      <c r="K583" s="189" t="str">
        <f t="shared" si="87"/>
        <v/>
      </c>
      <c r="L583" s="187" t="str">
        <f t="shared" si="88"/>
        <v/>
      </c>
      <c r="M583" s="187" t="str">
        <f>IF(B583="","",SUM($L$63:L583))</f>
        <v/>
      </c>
      <c r="N583" s="190" t="str">
        <f t="shared" si="89"/>
        <v/>
      </c>
      <c r="O583" s="191"/>
      <c r="P583" s="192" t="str">
        <f t="shared" si="80"/>
        <v/>
      </c>
      <c r="Q583" s="193"/>
      <c r="S583" s="193"/>
      <c r="T583" s="193"/>
      <c r="U583" s="193"/>
      <c r="V583" s="67"/>
    </row>
    <row r="584" spans="2:22" x14ac:dyDescent="0.15">
      <c r="B584" s="194" t="str">
        <f t="shared" si="81"/>
        <v/>
      </c>
      <c r="C584" s="185" t="str">
        <f t="shared" si="82"/>
        <v/>
      </c>
      <c r="D584" s="186" t="str">
        <f>IF(B584="","",IF(variable,IF(OR(B584=1,B584&lt;$I$16*periods_per_year),start_rate,MIN($I$17,IF(MOD(B584-1,$I$19)=0,MAX($I$18,D583+$I$20),D583))),start_rate))</f>
        <v/>
      </c>
      <c r="E584" s="187" t="str">
        <f t="shared" si="83"/>
        <v/>
      </c>
      <c r="F584" s="187" t="str">
        <f>IF(B584="","",IF(B584=nper,J583+E584,MIN(J583+E584,IF(D584=D583,F583,IF($E$13="Acc Bi-Weekly",ROUND((-PMT(((1+D584/CP)^(CP/12))-1,(nper-B584+1)*12/26,J583))/2,2),IF($E$13="Acc Weekly",ROUND((-PMT(((1+D584/CP)^(CP/12))-1,(nper-B584+1)*12/52,J583))/4,2),ROUND(-PMT(((1+D584/CP)^(CP/periods_per_year))-1,nper-B584+1,J583),2)))))))</f>
        <v/>
      </c>
      <c r="G584" s="187" t="str">
        <f t="shared" si="84"/>
        <v/>
      </c>
      <c r="H584" s="188"/>
      <c r="I584" s="187" t="str">
        <f t="shared" si="85"/>
        <v/>
      </c>
      <c r="J584" s="187" t="str">
        <f t="shared" si="86"/>
        <v/>
      </c>
      <c r="K584" s="189" t="str">
        <f t="shared" si="87"/>
        <v/>
      </c>
      <c r="L584" s="187" t="str">
        <f t="shared" si="88"/>
        <v/>
      </c>
      <c r="M584" s="187" t="str">
        <f>IF(B584="","",SUM($L$63:L584))</f>
        <v/>
      </c>
      <c r="N584" s="190" t="str">
        <f t="shared" si="89"/>
        <v/>
      </c>
      <c r="O584" s="191"/>
      <c r="P584" s="192" t="str">
        <f t="shared" si="80"/>
        <v/>
      </c>
      <c r="Q584" s="193"/>
      <c r="S584" s="193"/>
      <c r="T584" s="193"/>
      <c r="U584" s="193"/>
      <c r="V584" s="67"/>
    </row>
    <row r="585" spans="2:22" x14ac:dyDescent="0.15">
      <c r="B585" s="194" t="str">
        <f t="shared" si="81"/>
        <v/>
      </c>
      <c r="C585" s="185" t="str">
        <f t="shared" si="82"/>
        <v/>
      </c>
      <c r="D585" s="186" t="str">
        <f>IF(B585="","",IF(variable,IF(OR(B585=1,B585&lt;$I$16*periods_per_year),start_rate,MIN($I$17,IF(MOD(B585-1,$I$19)=0,MAX($I$18,D584+$I$20),D584))),start_rate))</f>
        <v/>
      </c>
      <c r="E585" s="187" t="str">
        <f t="shared" si="83"/>
        <v/>
      </c>
      <c r="F585" s="187" t="str">
        <f>IF(B585="","",IF(B585=nper,J584+E585,MIN(J584+E585,IF(D585=D584,F584,IF($E$13="Acc Bi-Weekly",ROUND((-PMT(((1+D585/CP)^(CP/12))-1,(nper-B585+1)*12/26,J584))/2,2),IF($E$13="Acc Weekly",ROUND((-PMT(((1+D585/CP)^(CP/12))-1,(nper-B585+1)*12/52,J584))/4,2),ROUND(-PMT(((1+D585/CP)^(CP/periods_per_year))-1,nper-B585+1,J584),2)))))))</f>
        <v/>
      </c>
      <c r="G585" s="187" t="str">
        <f t="shared" si="84"/>
        <v/>
      </c>
      <c r="H585" s="188"/>
      <c r="I585" s="187" t="str">
        <f t="shared" si="85"/>
        <v/>
      </c>
      <c r="J585" s="187" t="str">
        <f t="shared" si="86"/>
        <v/>
      </c>
      <c r="K585" s="189" t="str">
        <f t="shared" si="87"/>
        <v/>
      </c>
      <c r="L585" s="187" t="str">
        <f t="shared" si="88"/>
        <v/>
      </c>
      <c r="M585" s="187" t="str">
        <f>IF(B585="","",SUM($L$63:L585))</f>
        <v/>
      </c>
      <c r="N585" s="190" t="str">
        <f t="shared" si="89"/>
        <v/>
      </c>
      <c r="O585" s="191"/>
      <c r="P585" s="192" t="str">
        <f t="shared" si="80"/>
        <v/>
      </c>
      <c r="Q585" s="193"/>
      <c r="S585" s="193"/>
      <c r="T585" s="193"/>
      <c r="U585" s="193"/>
      <c r="V585" s="67"/>
    </row>
    <row r="586" spans="2:22" x14ac:dyDescent="0.15">
      <c r="B586" s="194" t="str">
        <f t="shared" si="81"/>
        <v/>
      </c>
      <c r="C586" s="185" t="str">
        <f t="shared" si="82"/>
        <v/>
      </c>
      <c r="D586" s="186" t="str">
        <f>IF(B586="","",IF(variable,IF(OR(B586=1,B586&lt;$I$16*periods_per_year),start_rate,MIN($I$17,IF(MOD(B586-1,$I$19)=0,MAX($I$18,D585+$I$20),D585))),start_rate))</f>
        <v/>
      </c>
      <c r="E586" s="187" t="str">
        <f t="shared" si="83"/>
        <v/>
      </c>
      <c r="F586" s="187" t="str">
        <f>IF(B586="","",IF(B586=nper,J585+E586,MIN(J585+E586,IF(D586=D585,F585,IF($E$13="Acc Bi-Weekly",ROUND((-PMT(((1+D586/CP)^(CP/12))-1,(nper-B586+1)*12/26,J585))/2,2),IF($E$13="Acc Weekly",ROUND((-PMT(((1+D586/CP)^(CP/12))-1,(nper-B586+1)*12/52,J585))/4,2),ROUND(-PMT(((1+D586/CP)^(CP/periods_per_year))-1,nper-B586+1,J585),2)))))))</f>
        <v/>
      </c>
      <c r="G586" s="187" t="str">
        <f t="shared" si="84"/>
        <v/>
      </c>
      <c r="H586" s="188"/>
      <c r="I586" s="187" t="str">
        <f t="shared" si="85"/>
        <v/>
      </c>
      <c r="J586" s="187" t="str">
        <f t="shared" si="86"/>
        <v/>
      </c>
      <c r="K586" s="189" t="str">
        <f t="shared" si="87"/>
        <v/>
      </c>
      <c r="L586" s="187" t="str">
        <f t="shared" si="88"/>
        <v/>
      </c>
      <c r="M586" s="187" t="str">
        <f>IF(B586="","",SUM($L$63:L586))</f>
        <v/>
      </c>
      <c r="N586" s="190" t="str">
        <f t="shared" si="89"/>
        <v/>
      </c>
      <c r="O586" s="191"/>
      <c r="P586" s="192" t="str">
        <f t="shared" si="80"/>
        <v/>
      </c>
      <c r="Q586" s="193"/>
      <c r="S586" s="193"/>
      <c r="T586" s="193"/>
      <c r="U586" s="193"/>
      <c r="V586" s="67"/>
    </row>
    <row r="587" spans="2:22" x14ac:dyDescent="0.15">
      <c r="B587" s="194" t="str">
        <f t="shared" si="81"/>
        <v/>
      </c>
      <c r="C587" s="185" t="str">
        <f t="shared" si="82"/>
        <v/>
      </c>
      <c r="D587" s="186" t="str">
        <f>IF(B587="","",IF(variable,IF(OR(B587=1,B587&lt;$I$16*periods_per_year),start_rate,MIN($I$17,IF(MOD(B587-1,$I$19)=0,MAX($I$18,D586+$I$20),D586))),start_rate))</f>
        <v/>
      </c>
      <c r="E587" s="187" t="str">
        <f t="shared" si="83"/>
        <v/>
      </c>
      <c r="F587" s="187" t="str">
        <f>IF(B587="","",IF(B587=nper,J586+E587,MIN(J586+E587,IF(D587=D586,F586,IF($E$13="Acc Bi-Weekly",ROUND((-PMT(((1+D587/CP)^(CP/12))-1,(nper-B587+1)*12/26,J586))/2,2),IF($E$13="Acc Weekly",ROUND((-PMT(((1+D587/CP)^(CP/12))-1,(nper-B587+1)*12/52,J586))/4,2),ROUND(-PMT(((1+D587/CP)^(CP/periods_per_year))-1,nper-B587+1,J586),2)))))))</f>
        <v/>
      </c>
      <c r="G587" s="187" t="str">
        <f t="shared" si="84"/>
        <v/>
      </c>
      <c r="H587" s="188"/>
      <c r="I587" s="187" t="str">
        <f t="shared" si="85"/>
        <v/>
      </c>
      <c r="J587" s="187" t="str">
        <f t="shared" si="86"/>
        <v/>
      </c>
      <c r="K587" s="189" t="str">
        <f t="shared" si="87"/>
        <v/>
      </c>
      <c r="L587" s="187" t="str">
        <f t="shared" si="88"/>
        <v/>
      </c>
      <c r="M587" s="187" t="str">
        <f>IF(B587="","",SUM($L$63:L587))</f>
        <v/>
      </c>
      <c r="N587" s="190" t="str">
        <f t="shared" si="89"/>
        <v/>
      </c>
      <c r="O587" s="191"/>
      <c r="P587" s="192" t="str">
        <f t="shared" ref="P587:P650" si="90">IF(B587="","",IF(K587="",0,(N587-N575)*(1+$E$44)+P575*(1+$E$44)))</f>
        <v/>
      </c>
      <c r="Q587" s="193"/>
      <c r="S587" s="193"/>
      <c r="T587" s="193"/>
      <c r="U587" s="193"/>
      <c r="V587" s="67"/>
    </row>
    <row r="588" spans="2:22" x14ac:dyDescent="0.15">
      <c r="B588" s="194" t="str">
        <f t="shared" si="81"/>
        <v/>
      </c>
      <c r="C588" s="185" t="str">
        <f t="shared" si="82"/>
        <v/>
      </c>
      <c r="D588" s="186" t="str">
        <f>IF(B588="","",IF(variable,IF(OR(B588=1,B588&lt;$I$16*periods_per_year),start_rate,MIN($I$17,IF(MOD(B588-1,$I$19)=0,MAX($I$18,D587+$I$20),D587))),start_rate))</f>
        <v/>
      </c>
      <c r="E588" s="187" t="str">
        <f t="shared" si="83"/>
        <v/>
      </c>
      <c r="F588" s="187" t="str">
        <f>IF(B588="","",IF(B588=nper,J587+E588,MIN(J587+E588,IF(D588=D587,F587,IF($E$13="Acc Bi-Weekly",ROUND((-PMT(((1+D588/CP)^(CP/12))-1,(nper-B588+1)*12/26,J587))/2,2),IF($E$13="Acc Weekly",ROUND((-PMT(((1+D588/CP)^(CP/12))-1,(nper-B588+1)*12/52,J587))/4,2),ROUND(-PMT(((1+D588/CP)^(CP/periods_per_year))-1,nper-B588+1,J587),2)))))))</f>
        <v/>
      </c>
      <c r="G588" s="187" t="str">
        <f t="shared" si="84"/>
        <v/>
      </c>
      <c r="H588" s="188"/>
      <c r="I588" s="187" t="str">
        <f t="shared" si="85"/>
        <v/>
      </c>
      <c r="J588" s="187" t="str">
        <f t="shared" si="86"/>
        <v/>
      </c>
      <c r="K588" s="189" t="str">
        <f t="shared" si="87"/>
        <v/>
      </c>
      <c r="L588" s="187" t="str">
        <f t="shared" si="88"/>
        <v/>
      </c>
      <c r="M588" s="187" t="str">
        <f>IF(B588="","",SUM($L$63:L588))</f>
        <v/>
      </c>
      <c r="N588" s="190" t="str">
        <f t="shared" si="89"/>
        <v/>
      </c>
      <c r="O588" s="191"/>
      <c r="P588" s="192" t="str">
        <f t="shared" si="90"/>
        <v/>
      </c>
      <c r="Q588" s="193"/>
      <c r="S588" s="193"/>
      <c r="T588" s="193"/>
      <c r="U588" s="193"/>
      <c r="V588" s="67"/>
    </row>
    <row r="589" spans="2:22" x14ac:dyDescent="0.15">
      <c r="B589" s="194" t="str">
        <f t="shared" si="81"/>
        <v/>
      </c>
      <c r="C589" s="185" t="str">
        <f t="shared" si="82"/>
        <v/>
      </c>
      <c r="D589" s="186" t="str">
        <f>IF(B589="","",IF(variable,IF(OR(B589=1,B589&lt;$I$16*periods_per_year),start_rate,MIN($I$17,IF(MOD(B589-1,$I$19)=0,MAX($I$18,D588+$I$20),D588))),start_rate))</f>
        <v/>
      </c>
      <c r="E589" s="187" t="str">
        <f t="shared" si="83"/>
        <v/>
      </c>
      <c r="F589" s="187" t="str">
        <f>IF(B589="","",IF(B589=nper,J588+E589,MIN(J588+E589,IF(D589=D588,F588,IF($E$13="Acc Bi-Weekly",ROUND((-PMT(((1+D589/CP)^(CP/12))-1,(nper-B589+1)*12/26,J588))/2,2),IF($E$13="Acc Weekly",ROUND((-PMT(((1+D589/CP)^(CP/12))-1,(nper-B589+1)*12/52,J588))/4,2),ROUND(-PMT(((1+D589/CP)^(CP/periods_per_year))-1,nper-B589+1,J588),2)))))))</f>
        <v/>
      </c>
      <c r="G589" s="187" t="str">
        <f t="shared" si="84"/>
        <v/>
      </c>
      <c r="H589" s="188"/>
      <c r="I589" s="187" t="str">
        <f t="shared" si="85"/>
        <v/>
      </c>
      <c r="J589" s="187" t="str">
        <f t="shared" si="86"/>
        <v/>
      </c>
      <c r="K589" s="189" t="str">
        <f t="shared" si="87"/>
        <v/>
      </c>
      <c r="L589" s="187" t="str">
        <f t="shared" si="88"/>
        <v/>
      </c>
      <c r="M589" s="187" t="str">
        <f>IF(B589="","",SUM($L$63:L589))</f>
        <v/>
      </c>
      <c r="N589" s="190" t="str">
        <f t="shared" si="89"/>
        <v/>
      </c>
      <c r="O589" s="191"/>
      <c r="P589" s="192" t="str">
        <f t="shared" si="90"/>
        <v/>
      </c>
      <c r="Q589" s="193"/>
      <c r="S589" s="193"/>
      <c r="T589" s="193"/>
      <c r="U589" s="193"/>
      <c r="V589" s="67"/>
    </row>
    <row r="590" spans="2:22" x14ac:dyDescent="0.15">
      <c r="B590" s="194" t="str">
        <f t="shared" si="81"/>
        <v/>
      </c>
      <c r="C590" s="185" t="str">
        <f t="shared" si="82"/>
        <v/>
      </c>
      <c r="D590" s="186" t="str">
        <f>IF(B590="","",IF(variable,IF(OR(B590=1,B590&lt;$I$16*periods_per_year),start_rate,MIN($I$17,IF(MOD(B590-1,$I$19)=0,MAX($I$18,D589+$I$20),D589))),start_rate))</f>
        <v/>
      </c>
      <c r="E590" s="187" t="str">
        <f t="shared" si="83"/>
        <v/>
      </c>
      <c r="F590" s="187" t="str">
        <f>IF(B590="","",IF(B590=nper,J589+E590,MIN(J589+E590,IF(D590=D589,F589,IF($E$13="Acc Bi-Weekly",ROUND((-PMT(((1+D590/CP)^(CP/12))-1,(nper-B590+1)*12/26,J589))/2,2),IF($E$13="Acc Weekly",ROUND((-PMT(((1+D590/CP)^(CP/12))-1,(nper-B590+1)*12/52,J589))/4,2),ROUND(-PMT(((1+D590/CP)^(CP/periods_per_year))-1,nper-B590+1,J589),2)))))))</f>
        <v/>
      </c>
      <c r="G590" s="187" t="str">
        <f t="shared" si="84"/>
        <v/>
      </c>
      <c r="H590" s="188"/>
      <c r="I590" s="187" t="str">
        <f t="shared" si="85"/>
        <v/>
      </c>
      <c r="J590" s="187" t="str">
        <f t="shared" si="86"/>
        <v/>
      </c>
      <c r="K590" s="189" t="str">
        <f t="shared" si="87"/>
        <v/>
      </c>
      <c r="L590" s="187" t="str">
        <f t="shared" si="88"/>
        <v/>
      </c>
      <c r="M590" s="187" t="str">
        <f>IF(B590="","",SUM($L$63:L590))</f>
        <v/>
      </c>
      <c r="N590" s="190" t="str">
        <f t="shared" si="89"/>
        <v/>
      </c>
      <c r="O590" s="191"/>
      <c r="P590" s="192" t="str">
        <f t="shared" si="90"/>
        <v/>
      </c>
      <c r="Q590" s="193"/>
      <c r="S590" s="193"/>
      <c r="T590" s="193"/>
      <c r="U590" s="193"/>
      <c r="V590" s="67"/>
    </row>
    <row r="591" spans="2:22" x14ac:dyDescent="0.15">
      <c r="B591" s="194" t="str">
        <f t="shared" si="81"/>
        <v/>
      </c>
      <c r="C591" s="185" t="str">
        <f t="shared" si="82"/>
        <v/>
      </c>
      <c r="D591" s="186" t="str">
        <f>IF(B591="","",IF(variable,IF(OR(B591=1,B591&lt;$I$16*periods_per_year),start_rate,MIN($I$17,IF(MOD(B591-1,$I$19)=0,MAX($I$18,D590+$I$20),D590))),start_rate))</f>
        <v/>
      </c>
      <c r="E591" s="187" t="str">
        <f t="shared" si="83"/>
        <v/>
      </c>
      <c r="F591" s="187" t="str">
        <f>IF(B591="","",IF(B591=nper,J590+E591,MIN(J590+E591,IF(D591=D590,F590,IF($E$13="Acc Bi-Weekly",ROUND((-PMT(((1+D591/CP)^(CP/12))-1,(nper-B591+1)*12/26,J590))/2,2),IF($E$13="Acc Weekly",ROUND((-PMT(((1+D591/CP)^(CP/12))-1,(nper-B591+1)*12/52,J590))/4,2),ROUND(-PMT(((1+D591/CP)^(CP/periods_per_year))-1,nper-B591+1,J590),2)))))))</f>
        <v/>
      </c>
      <c r="G591" s="187" t="str">
        <f t="shared" si="84"/>
        <v/>
      </c>
      <c r="H591" s="188"/>
      <c r="I591" s="187" t="str">
        <f t="shared" si="85"/>
        <v/>
      </c>
      <c r="J591" s="187" t="str">
        <f t="shared" si="86"/>
        <v/>
      </c>
      <c r="K591" s="189" t="str">
        <f t="shared" si="87"/>
        <v/>
      </c>
      <c r="L591" s="187" t="str">
        <f t="shared" si="88"/>
        <v/>
      </c>
      <c r="M591" s="187" t="str">
        <f>IF(B591="","",SUM($L$63:L591))</f>
        <v/>
      </c>
      <c r="N591" s="190" t="str">
        <f t="shared" si="89"/>
        <v/>
      </c>
      <c r="O591" s="191"/>
      <c r="P591" s="192" t="str">
        <f t="shared" si="90"/>
        <v/>
      </c>
      <c r="Q591" s="193"/>
      <c r="S591" s="193"/>
      <c r="T591" s="193"/>
      <c r="U591" s="193"/>
      <c r="V591" s="67"/>
    </row>
    <row r="592" spans="2:22" x14ac:dyDescent="0.15">
      <c r="B592" s="194" t="str">
        <f t="shared" si="81"/>
        <v/>
      </c>
      <c r="C592" s="185" t="str">
        <f t="shared" si="82"/>
        <v/>
      </c>
      <c r="D592" s="186" t="str">
        <f>IF(B592="","",IF(variable,IF(OR(B592=1,B592&lt;$I$16*periods_per_year),start_rate,MIN($I$17,IF(MOD(B592-1,$I$19)=0,MAX($I$18,D591+$I$20),D591))),start_rate))</f>
        <v/>
      </c>
      <c r="E592" s="187" t="str">
        <f t="shared" si="83"/>
        <v/>
      </c>
      <c r="F592" s="187" t="str">
        <f>IF(B592="","",IF(B592=nper,J591+E592,MIN(J591+E592,IF(D592=D591,F591,IF($E$13="Acc Bi-Weekly",ROUND((-PMT(((1+D592/CP)^(CP/12))-1,(nper-B592+1)*12/26,J591))/2,2),IF($E$13="Acc Weekly",ROUND((-PMT(((1+D592/CP)^(CP/12))-1,(nper-B592+1)*12/52,J591))/4,2),ROUND(-PMT(((1+D592/CP)^(CP/periods_per_year))-1,nper-B592+1,J591),2)))))))</f>
        <v/>
      </c>
      <c r="G592" s="187" t="str">
        <f t="shared" si="84"/>
        <v/>
      </c>
      <c r="H592" s="188"/>
      <c r="I592" s="187" t="str">
        <f t="shared" si="85"/>
        <v/>
      </c>
      <c r="J592" s="187" t="str">
        <f t="shared" si="86"/>
        <v/>
      </c>
      <c r="K592" s="189" t="str">
        <f t="shared" si="87"/>
        <v/>
      </c>
      <c r="L592" s="187" t="str">
        <f t="shared" si="88"/>
        <v/>
      </c>
      <c r="M592" s="187" t="str">
        <f>IF(B592="","",SUM($L$63:L592))</f>
        <v/>
      </c>
      <c r="N592" s="190" t="str">
        <f t="shared" si="89"/>
        <v/>
      </c>
      <c r="O592" s="191"/>
      <c r="P592" s="192" t="str">
        <f t="shared" si="90"/>
        <v/>
      </c>
      <c r="Q592" s="193"/>
      <c r="S592" s="193"/>
      <c r="T592" s="193"/>
      <c r="U592" s="193"/>
      <c r="V592" s="67"/>
    </row>
    <row r="593" spans="2:22" x14ac:dyDescent="0.15">
      <c r="B593" s="194" t="str">
        <f t="shared" si="81"/>
        <v/>
      </c>
      <c r="C593" s="185" t="str">
        <f t="shared" si="82"/>
        <v/>
      </c>
      <c r="D593" s="186" t="str">
        <f>IF(B593="","",IF(variable,IF(OR(B593=1,B593&lt;$I$16*periods_per_year),start_rate,MIN($I$17,IF(MOD(B593-1,$I$19)=0,MAX($I$18,D592+$I$20),D592))),start_rate))</f>
        <v/>
      </c>
      <c r="E593" s="187" t="str">
        <f t="shared" si="83"/>
        <v/>
      </c>
      <c r="F593" s="187" t="str">
        <f>IF(B593="","",IF(B593=nper,J592+E593,MIN(J592+E593,IF(D593=D592,F592,IF($E$13="Acc Bi-Weekly",ROUND((-PMT(((1+D593/CP)^(CP/12))-1,(nper-B593+1)*12/26,J592))/2,2),IF($E$13="Acc Weekly",ROUND((-PMT(((1+D593/CP)^(CP/12))-1,(nper-B593+1)*12/52,J592))/4,2),ROUND(-PMT(((1+D593/CP)^(CP/periods_per_year))-1,nper-B593+1,J592),2)))))))</f>
        <v/>
      </c>
      <c r="G593" s="187" t="str">
        <f t="shared" si="84"/>
        <v/>
      </c>
      <c r="H593" s="188"/>
      <c r="I593" s="187" t="str">
        <f t="shared" si="85"/>
        <v/>
      </c>
      <c r="J593" s="187" t="str">
        <f t="shared" si="86"/>
        <v/>
      </c>
      <c r="K593" s="189" t="str">
        <f t="shared" si="87"/>
        <v/>
      </c>
      <c r="L593" s="187" t="str">
        <f t="shared" si="88"/>
        <v/>
      </c>
      <c r="M593" s="187" t="str">
        <f>IF(B593="","",SUM($L$63:L593))</f>
        <v/>
      </c>
      <c r="N593" s="190" t="str">
        <f t="shared" si="89"/>
        <v/>
      </c>
      <c r="O593" s="191"/>
      <c r="P593" s="192" t="str">
        <f t="shared" si="90"/>
        <v/>
      </c>
      <c r="Q593" s="193"/>
      <c r="S593" s="193"/>
      <c r="T593" s="193"/>
      <c r="U593" s="193"/>
      <c r="V593" s="67"/>
    </row>
    <row r="594" spans="2:22" x14ac:dyDescent="0.15">
      <c r="B594" s="194" t="str">
        <f t="shared" si="81"/>
        <v/>
      </c>
      <c r="C594" s="185" t="str">
        <f t="shared" si="82"/>
        <v/>
      </c>
      <c r="D594" s="186" t="str">
        <f>IF(B594="","",IF(variable,IF(OR(B594=1,B594&lt;$I$16*periods_per_year),start_rate,MIN($I$17,IF(MOD(B594-1,$I$19)=0,MAX($I$18,D593+$I$20),D593))),start_rate))</f>
        <v/>
      </c>
      <c r="E594" s="187" t="str">
        <f t="shared" si="83"/>
        <v/>
      </c>
      <c r="F594" s="187" t="str">
        <f>IF(B594="","",IF(B594=nper,J593+E594,MIN(J593+E594,IF(D594=D593,F593,IF($E$13="Acc Bi-Weekly",ROUND((-PMT(((1+D594/CP)^(CP/12))-1,(nper-B594+1)*12/26,J593))/2,2),IF($E$13="Acc Weekly",ROUND((-PMT(((1+D594/CP)^(CP/12))-1,(nper-B594+1)*12/52,J593))/4,2),ROUND(-PMT(((1+D594/CP)^(CP/periods_per_year))-1,nper-B594+1,J593),2)))))))</f>
        <v/>
      </c>
      <c r="G594" s="187" t="str">
        <f t="shared" si="84"/>
        <v/>
      </c>
      <c r="H594" s="188"/>
      <c r="I594" s="187" t="str">
        <f t="shared" si="85"/>
        <v/>
      </c>
      <c r="J594" s="187" t="str">
        <f t="shared" si="86"/>
        <v/>
      </c>
      <c r="K594" s="189" t="str">
        <f t="shared" si="87"/>
        <v/>
      </c>
      <c r="L594" s="187" t="str">
        <f t="shared" si="88"/>
        <v/>
      </c>
      <c r="M594" s="187" t="str">
        <f>IF(B594="","",SUM($L$63:L594))</f>
        <v/>
      </c>
      <c r="N594" s="190" t="str">
        <f t="shared" si="89"/>
        <v/>
      </c>
      <c r="O594" s="191"/>
      <c r="P594" s="192" t="str">
        <f t="shared" si="90"/>
        <v/>
      </c>
      <c r="Q594" s="193"/>
      <c r="S594" s="193"/>
      <c r="T594" s="193"/>
      <c r="U594" s="193"/>
      <c r="V594" s="67"/>
    </row>
    <row r="595" spans="2:22" x14ac:dyDescent="0.15">
      <c r="B595" s="194" t="str">
        <f t="shared" si="81"/>
        <v/>
      </c>
      <c r="C595" s="185" t="str">
        <f t="shared" si="82"/>
        <v/>
      </c>
      <c r="D595" s="186" t="str">
        <f>IF(B595="","",IF(variable,IF(OR(B595=1,B595&lt;$I$16*periods_per_year),start_rate,MIN($I$17,IF(MOD(B595-1,$I$19)=0,MAX($I$18,D594+$I$20),D594))),start_rate))</f>
        <v/>
      </c>
      <c r="E595" s="187" t="str">
        <f t="shared" si="83"/>
        <v/>
      </c>
      <c r="F595" s="187" t="str">
        <f>IF(B595="","",IF(B595=nper,J594+E595,MIN(J594+E595,IF(D595=D594,F594,IF($E$13="Acc Bi-Weekly",ROUND((-PMT(((1+D595/CP)^(CP/12))-1,(nper-B595+1)*12/26,J594))/2,2),IF($E$13="Acc Weekly",ROUND((-PMT(((1+D595/CP)^(CP/12))-1,(nper-B595+1)*12/52,J594))/4,2),ROUND(-PMT(((1+D595/CP)^(CP/periods_per_year))-1,nper-B595+1,J594),2)))))))</f>
        <v/>
      </c>
      <c r="G595" s="187" t="str">
        <f t="shared" si="84"/>
        <v/>
      </c>
      <c r="H595" s="188"/>
      <c r="I595" s="187" t="str">
        <f t="shared" si="85"/>
        <v/>
      </c>
      <c r="J595" s="187" t="str">
        <f t="shared" si="86"/>
        <v/>
      </c>
      <c r="K595" s="189" t="str">
        <f t="shared" si="87"/>
        <v/>
      </c>
      <c r="L595" s="187" t="str">
        <f t="shared" si="88"/>
        <v/>
      </c>
      <c r="M595" s="187" t="str">
        <f>IF(B595="","",SUM($L$63:L595))</f>
        <v/>
      </c>
      <c r="N595" s="190" t="str">
        <f t="shared" si="89"/>
        <v/>
      </c>
      <c r="O595" s="191"/>
      <c r="P595" s="192" t="str">
        <f t="shared" si="90"/>
        <v/>
      </c>
      <c r="Q595" s="193"/>
      <c r="S595" s="193"/>
      <c r="T595" s="193"/>
      <c r="U595" s="193"/>
      <c r="V595" s="67"/>
    </row>
    <row r="596" spans="2:22" x14ac:dyDescent="0.15">
      <c r="B596" s="194" t="str">
        <f t="shared" si="81"/>
        <v/>
      </c>
      <c r="C596" s="185" t="str">
        <f t="shared" si="82"/>
        <v/>
      </c>
      <c r="D596" s="186" t="str">
        <f>IF(B596="","",IF(variable,IF(OR(B596=1,B596&lt;$I$16*periods_per_year),start_rate,MIN($I$17,IF(MOD(B596-1,$I$19)=0,MAX($I$18,D595+$I$20),D595))),start_rate))</f>
        <v/>
      </c>
      <c r="E596" s="187" t="str">
        <f t="shared" si="83"/>
        <v/>
      </c>
      <c r="F596" s="187" t="str">
        <f>IF(B596="","",IF(B596=nper,J595+E596,MIN(J595+E596,IF(D596=D595,F595,IF($E$13="Acc Bi-Weekly",ROUND((-PMT(((1+D596/CP)^(CP/12))-1,(nper-B596+1)*12/26,J595))/2,2),IF($E$13="Acc Weekly",ROUND((-PMT(((1+D596/CP)^(CP/12))-1,(nper-B596+1)*12/52,J595))/4,2),ROUND(-PMT(((1+D596/CP)^(CP/periods_per_year))-1,nper-B596+1,J595),2)))))))</f>
        <v/>
      </c>
      <c r="G596" s="187" t="str">
        <f t="shared" si="84"/>
        <v/>
      </c>
      <c r="H596" s="188"/>
      <c r="I596" s="187" t="str">
        <f t="shared" si="85"/>
        <v/>
      </c>
      <c r="J596" s="187" t="str">
        <f t="shared" si="86"/>
        <v/>
      </c>
      <c r="K596" s="189" t="str">
        <f t="shared" si="87"/>
        <v/>
      </c>
      <c r="L596" s="187" t="str">
        <f t="shared" si="88"/>
        <v/>
      </c>
      <c r="M596" s="187" t="str">
        <f>IF(B596="","",SUM($L$63:L596))</f>
        <v/>
      </c>
      <c r="N596" s="190" t="str">
        <f t="shared" si="89"/>
        <v/>
      </c>
      <c r="O596" s="191"/>
      <c r="P596" s="192" t="str">
        <f t="shared" si="90"/>
        <v/>
      </c>
      <c r="Q596" s="193"/>
      <c r="S596" s="193"/>
      <c r="T596" s="193"/>
      <c r="U596" s="193"/>
      <c r="V596" s="67"/>
    </row>
    <row r="597" spans="2:22" x14ac:dyDescent="0.15">
      <c r="B597" s="194" t="str">
        <f t="shared" si="81"/>
        <v/>
      </c>
      <c r="C597" s="185" t="str">
        <f t="shared" si="82"/>
        <v/>
      </c>
      <c r="D597" s="186" t="str">
        <f>IF(B597="","",IF(variable,IF(OR(B597=1,B597&lt;$I$16*periods_per_year),start_rate,MIN($I$17,IF(MOD(B597-1,$I$19)=0,MAX($I$18,D596+$I$20),D596))),start_rate))</f>
        <v/>
      </c>
      <c r="E597" s="187" t="str">
        <f t="shared" si="83"/>
        <v/>
      </c>
      <c r="F597" s="187" t="str">
        <f>IF(B597="","",IF(B597=nper,J596+E597,MIN(J596+E597,IF(D597=D596,F596,IF($E$13="Acc Bi-Weekly",ROUND((-PMT(((1+D597/CP)^(CP/12))-1,(nper-B597+1)*12/26,J596))/2,2),IF($E$13="Acc Weekly",ROUND((-PMT(((1+D597/CP)^(CP/12))-1,(nper-B597+1)*12/52,J596))/4,2),ROUND(-PMT(((1+D597/CP)^(CP/periods_per_year))-1,nper-B597+1,J596),2)))))))</f>
        <v/>
      </c>
      <c r="G597" s="187" t="str">
        <f t="shared" si="84"/>
        <v/>
      </c>
      <c r="H597" s="188"/>
      <c r="I597" s="187" t="str">
        <f t="shared" si="85"/>
        <v/>
      </c>
      <c r="J597" s="187" t="str">
        <f t="shared" si="86"/>
        <v/>
      </c>
      <c r="K597" s="189" t="str">
        <f t="shared" si="87"/>
        <v/>
      </c>
      <c r="L597" s="187" t="str">
        <f t="shared" si="88"/>
        <v/>
      </c>
      <c r="M597" s="187" t="str">
        <f>IF(B597="","",SUM($L$63:L597))</f>
        <v/>
      </c>
      <c r="N597" s="190" t="str">
        <f t="shared" si="89"/>
        <v/>
      </c>
      <c r="O597" s="191"/>
      <c r="P597" s="192" t="str">
        <f t="shared" si="90"/>
        <v/>
      </c>
      <c r="Q597" s="193"/>
      <c r="S597" s="193"/>
      <c r="T597" s="193"/>
      <c r="U597" s="193"/>
      <c r="V597" s="67"/>
    </row>
    <row r="598" spans="2:22" x14ac:dyDescent="0.15">
      <c r="B598" s="194" t="str">
        <f t="shared" si="81"/>
        <v/>
      </c>
      <c r="C598" s="185" t="str">
        <f t="shared" si="82"/>
        <v/>
      </c>
      <c r="D598" s="186" t="str">
        <f>IF(B598="","",IF(variable,IF(OR(B598=1,B598&lt;$I$16*periods_per_year),start_rate,MIN($I$17,IF(MOD(B598-1,$I$19)=0,MAX($I$18,D597+$I$20),D597))),start_rate))</f>
        <v/>
      </c>
      <c r="E598" s="187" t="str">
        <f t="shared" si="83"/>
        <v/>
      </c>
      <c r="F598" s="187" t="str">
        <f>IF(B598="","",IF(B598=nper,J597+E598,MIN(J597+E598,IF(D598=D597,F597,IF($E$13="Acc Bi-Weekly",ROUND((-PMT(((1+D598/CP)^(CP/12))-1,(nper-B598+1)*12/26,J597))/2,2),IF($E$13="Acc Weekly",ROUND((-PMT(((1+D598/CP)^(CP/12))-1,(nper-B598+1)*12/52,J597))/4,2),ROUND(-PMT(((1+D598/CP)^(CP/periods_per_year))-1,nper-B598+1,J597),2)))))))</f>
        <v/>
      </c>
      <c r="G598" s="187" t="str">
        <f t="shared" si="84"/>
        <v/>
      </c>
      <c r="H598" s="188"/>
      <c r="I598" s="187" t="str">
        <f t="shared" si="85"/>
        <v/>
      </c>
      <c r="J598" s="187" t="str">
        <f t="shared" si="86"/>
        <v/>
      </c>
      <c r="K598" s="189" t="str">
        <f t="shared" si="87"/>
        <v/>
      </c>
      <c r="L598" s="187" t="str">
        <f t="shared" si="88"/>
        <v/>
      </c>
      <c r="M598" s="187" t="str">
        <f>IF(B598="","",SUM($L$63:L598))</f>
        <v/>
      </c>
      <c r="N598" s="190" t="str">
        <f t="shared" si="89"/>
        <v/>
      </c>
      <c r="O598" s="191"/>
      <c r="P598" s="192" t="str">
        <f t="shared" si="90"/>
        <v/>
      </c>
      <c r="Q598" s="193"/>
      <c r="S598" s="193"/>
      <c r="T598" s="193"/>
      <c r="U598" s="193"/>
      <c r="V598" s="67"/>
    </row>
    <row r="599" spans="2:22" x14ac:dyDescent="0.15">
      <c r="B599" s="194" t="str">
        <f t="shared" si="81"/>
        <v/>
      </c>
      <c r="C599" s="185" t="str">
        <f t="shared" si="82"/>
        <v/>
      </c>
      <c r="D599" s="186" t="str">
        <f>IF(B599="","",IF(variable,IF(OR(B599=1,B599&lt;$I$16*periods_per_year),start_rate,MIN($I$17,IF(MOD(B599-1,$I$19)=0,MAX($I$18,D598+$I$20),D598))),start_rate))</f>
        <v/>
      </c>
      <c r="E599" s="187" t="str">
        <f t="shared" si="83"/>
        <v/>
      </c>
      <c r="F599" s="187" t="str">
        <f>IF(B599="","",IF(B599=nper,J598+E599,MIN(J598+E599,IF(D599=D598,F598,IF($E$13="Acc Bi-Weekly",ROUND((-PMT(((1+D599/CP)^(CP/12))-1,(nper-B599+1)*12/26,J598))/2,2),IF($E$13="Acc Weekly",ROUND((-PMT(((1+D599/CP)^(CP/12))-1,(nper-B599+1)*12/52,J598))/4,2),ROUND(-PMT(((1+D599/CP)^(CP/periods_per_year))-1,nper-B599+1,J598),2)))))))</f>
        <v/>
      </c>
      <c r="G599" s="187" t="str">
        <f t="shared" si="84"/>
        <v/>
      </c>
      <c r="H599" s="188"/>
      <c r="I599" s="187" t="str">
        <f t="shared" si="85"/>
        <v/>
      </c>
      <c r="J599" s="187" t="str">
        <f t="shared" si="86"/>
        <v/>
      </c>
      <c r="K599" s="189" t="str">
        <f t="shared" si="87"/>
        <v/>
      </c>
      <c r="L599" s="187" t="str">
        <f t="shared" si="88"/>
        <v/>
      </c>
      <c r="M599" s="187" t="str">
        <f>IF(B599="","",SUM($L$63:L599))</f>
        <v/>
      </c>
      <c r="N599" s="190" t="str">
        <f t="shared" si="89"/>
        <v/>
      </c>
      <c r="O599" s="191"/>
      <c r="P599" s="192" t="str">
        <f t="shared" si="90"/>
        <v/>
      </c>
      <c r="Q599" s="193"/>
      <c r="S599" s="193"/>
      <c r="T599" s="193"/>
      <c r="U599" s="193"/>
      <c r="V599" s="67"/>
    </row>
    <row r="600" spans="2:22" x14ac:dyDescent="0.15">
      <c r="B600" s="194" t="str">
        <f t="shared" si="81"/>
        <v/>
      </c>
      <c r="C600" s="185" t="str">
        <f t="shared" si="82"/>
        <v/>
      </c>
      <c r="D600" s="186" t="str">
        <f>IF(B600="","",IF(variable,IF(OR(B600=1,B600&lt;$I$16*periods_per_year),start_rate,MIN($I$17,IF(MOD(B600-1,$I$19)=0,MAX($I$18,D599+$I$20),D599))),start_rate))</f>
        <v/>
      </c>
      <c r="E600" s="187" t="str">
        <f t="shared" si="83"/>
        <v/>
      </c>
      <c r="F600" s="187" t="str">
        <f>IF(B600="","",IF(B600=nper,J599+E600,MIN(J599+E600,IF(D600=D599,F599,IF($E$13="Acc Bi-Weekly",ROUND((-PMT(((1+D600/CP)^(CP/12))-1,(nper-B600+1)*12/26,J599))/2,2),IF($E$13="Acc Weekly",ROUND((-PMT(((1+D600/CP)^(CP/12))-1,(nper-B600+1)*12/52,J599))/4,2),ROUND(-PMT(((1+D600/CP)^(CP/periods_per_year))-1,nper-B600+1,J599),2)))))))</f>
        <v/>
      </c>
      <c r="G600" s="187" t="str">
        <f t="shared" si="84"/>
        <v/>
      </c>
      <c r="H600" s="188"/>
      <c r="I600" s="187" t="str">
        <f t="shared" si="85"/>
        <v/>
      </c>
      <c r="J600" s="187" t="str">
        <f t="shared" si="86"/>
        <v/>
      </c>
      <c r="K600" s="189" t="str">
        <f t="shared" si="87"/>
        <v/>
      </c>
      <c r="L600" s="187" t="str">
        <f t="shared" si="88"/>
        <v/>
      </c>
      <c r="M600" s="187" t="str">
        <f>IF(B600="","",SUM($L$63:L600))</f>
        <v/>
      </c>
      <c r="N600" s="190" t="str">
        <f t="shared" si="89"/>
        <v/>
      </c>
      <c r="O600" s="191"/>
      <c r="P600" s="192" t="str">
        <f t="shared" si="90"/>
        <v/>
      </c>
      <c r="Q600" s="193"/>
      <c r="S600" s="193"/>
      <c r="T600" s="193"/>
      <c r="U600" s="193"/>
      <c r="V600" s="67"/>
    </row>
    <row r="601" spans="2:22" x14ac:dyDescent="0.15">
      <c r="B601" s="194" t="str">
        <f t="shared" si="81"/>
        <v/>
      </c>
      <c r="C601" s="185" t="str">
        <f t="shared" si="82"/>
        <v/>
      </c>
      <c r="D601" s="186" t="str">
        <f>IF(B601="","",IF(variable,IF(OR(B601=1,B601&lt;$I$16*periods_per_year),start_rate,MIN($I$17,IF(MOD(B601-1,$I$19)=0,MAX($I$18,D600+$I$20),D600))),start_rate))</f>
        <v/>
      </c>
      <c r="E601" s="187" t="str">
        <f t="shared" si="83"/>
        <v/>
      </c>
      <c r="F601" s="187" t="str">
        <f>IF(B601="","",IF(B601=nper,J600+E601,MIN(J600+E601,IF(D601=D600,F600,IF($E$13="Acc Bi-Weekly",ROUND((-PMT(((1+D601/CP)^(CP/12))-1,(nper-B601+1)*12/26,J600))/2,2),IF($E$13="Acc Weekly",ROUND((-PMT(((1+D601/CP)^(CP/12))-1,(nper-B601+1)*12/52,J600))/4,2),ROUND(-PMT(((1+D601/CP)^(CP/periods_per_year))-1,nper-B601+1,J600),2)))))))</f>
        <v/>
      </c>
      <c r="G601" s="187" t="str">
        <f t="shared" si="84"/>
        <v/>
      </c>
      <c r="H601" s="188"/>
      <c r="I601" s="187" t="str">
        <f t="shared" si="85"/>
        <v/>
      </c>
      <c r="J601" s="187" t="str">
        <f t="shared" si="86"/>
        <v/>
      </c>
      <c r="K601" s="189" t="str">
        <f t="shared" si="87"/>
        <v/>
      </c>
      <c r="L601" s="187" t="str">
        <f t="shared" si="88"/>
        <v/>
      </c>
      <c r="M601" s="187" t="str">
        <f>IF(B601="","",SUM($L$63:L601))</f>
        <v/>
      </c>
      <c r="N601" s="190" t="str">
        <f t="shared" si="89"/>
        <v/>
      </c>
      <c r="O601" s="191"/>
      <c r="P601" s="192" t="str">
        <f t="shared" si="90"/>
        <v/>
      </c>
      <c r="Q601" s="193"/>
      <c r="S601" s="193"/>
      <c r="T601" s="193"/>
      <c r="U601" s="193"/>
      <c r="V601" s="67"/>
    </row>
    <row r="602" spans="2:22" x14ac:dyDescent="0.15">
      <c r="B602" s="194" t="str">
        <f t="shared" si="81"/>
        <v/>
      </c>
      <c r="C602" s="185" t="str">
        <f t="shared" si="82"/>
        <v/>
      </c>
      <c r="D602" s="186" t="str">
        <f>IF(B602="","",IF(variable,IF(OR(B602=1,B602&lt;$I$16*periods_per_year),start_rate,MIN($I$17,IF(MOD(B602-1,$I$19)=0,MAX($I$18,D601+$I$20),D601))),start_rate))</f>
        <v/>
      </c>
      <c r="E602" s="187" t="str">
        <f t="shared" si="83"/>
        <v/>
      </c>
      <c r="F602" s="187" t="str">
        <f>IF(B602="","",IF(B602=nper,J601+E602,MIN(J601+E602,IF(D602=D601,F601,IF($E$13="Acc Bi-Weekly",ROUND((-PMT(((1+D602/CP)^(CP/12))-1,(nper-B602+1)*12/26,J601))/2,2),IF($E$13="Acc Weekly",ROUND((-PMT(((1+D602/CP)^(CP/12))-1,(nper-B602+1)*12/52,J601))/4,2),ROUND(-PMT(((1+D602/CP)^(CP/periods_per_year))-1,nper-B602+1,J601),2)))))))</f>
        <v/>
      </c>
      <c r="G602" s="187" t="str">
        <f t="shared" si="84"/>
        <v/>
      </c>
      <c r="H602" s="188"/>
      <c r="I602" s="187" t="str">
        <f t="shared" si="85"/>
        <v/>
      </c>
      <c r="J602" s="187" t="str">
        <f t="shared" si="86"/>
        <v/>
      </c>
      <c r="K602" s="189" t="str">
        <f t="shared" si="87"/>
        <v/>
      </c>
      <c r="L602" s="187" t="str">
        <f t="shared" si="88"/>
        <v/>
      </c>
      <c r="M602" s="187" t="str">
        <f>IF(B602="","",SUM($L$63:L602))</f>
        <v/>
      </c>
      <c r="N602" s="190" t="str">
        <f t="shared" si="89"/>
        <v/>
      </c>
      <c r="O602" s="191"/>
      <c r="P602" s="192" t="str">
        <f t="shared" si="90"/>
        <v/>
      </c>
      <c r="Q602" s="193"/>
      <c r="S602" s="193"/>
      <c r="T602" s="193"/>
      <c r="U602" s="193"/>
      <c r="V602" s="67"/>
    </row>
    <row r="603" spans="2:22" x14ac:dyDescent="0.15">
      <c r="B603" s="194" t="str">
        <f t="shared" si="81"/>
        <v/>
      </c>
      <c r="C603" s="185" t="str">
        <f t="shared" si="82"/>
        <v/>
      </c>
      <c r="D603" s="186" t="str">
        <f>IF(B603="","",IF(variable,IF(OR(B603=1,B603&lt;$I$16*periods_per_year),start_rate,MIN($I$17,IF(MOD(B603-1,$I$19)=0,MAX($I$18,D602+$I$20),D602))),start_rate))</f>
        <v/>
      </c>
      <c r="E603" s="187" t="str">
        <f t="shared" si="83"/>
        <v/>
      </c>
      <c r="F603" s="187" t="str">
        <f>IF(B603="","",IF(B603=nper,J602+E603,MIN(J602+E603,IF(D603=D602,F602,IF($E$13="Acc Bi-Weekly",ROUND((-PMT(((1+D603/CP)^(CP/12))-1,(nper-B603+1)*12/26,J602))/2,2),IF($E$13="Acc Weekly",ROUND((-PMT(((1+D603/CP)^(CP/12))-1,(nper-B603+1)*12/52,J602))/4,2),ROUND(-PMT(((1+D603/CP)^(CP/periods_per_year))-1,nper-B603+1,J602),2)))))))</f>
        <v/>
      </c>
      <c r="G603" s="187" t="str">
        <f t="shared" si="84"/>
        <v/>
      </c>
      <c r="H603" s="188"/>
      <c r="I603" s="187" t="str">
        <f t="shared" si="85"/>
        <v/>
      </c>
      <c r="J603" s="187" t="str">
        <f t="shared" si="86"/>
        <v/>
      </c>
      <c r="K603" s="189" t="str">
        <f t="shared" si="87"/>
        <v/>
      </c>
      <c r="L603" s="187" t="str">
        <f t="shared" si="88"/>
        <v/>
      </c>
      <c r="M603" s="187" t="str">
        <f>IF(B603="","",SUM($L$63:L603))</f>
        <v/>
      </c>
      <c r="N603" s="190" t="str">
        <f t="shared" si="89"/>
        <v/>
      </c>
      <c r="O603" s="191"/>
      <c r="P603" s="192" t="str">
        <f t="shared" si="90"/>
        <v/>
      </c>
      <c r="Q603" s="193"/>
      <c r="S603" s="193"/>
      <c r="T603" s="193"/>
      <c r="U603" s="193"/>
      <c r="V603" s="67"/>
    </row>
    <row r="604" spans="2:22" x14ac:dyDescent="0.15">
      <c r="B604" s="194" t="str">
        <f t="shared" si="81"/>
        <v/>
      </c>
      <c r="C604" s="185" t="str">
        <f t="shared" si="82"/>
        <v/>
      </c>
      <c r="D604" s="186" t="str">
        <f>IF(B604="","",IF(variable,IF(OR(B604=1,B604&lt;$I$16*periods_per_year),start_rate,MIN($I$17,IF(MOD(B604-1,$I$19)=0,MAX($I$18,D603+$I$20),D603))),start_rate))</f>
        <v/>
      </c>
      <c r="E604" s="187" t="str">
        <f t="shared" si="83"/>
        <v/>
      </c>
      <c r="F604" s="187" t="str">
        <f>IF(B604="","",IF(B604=nper,J603+E604,MIN(J603+E604,IF(D604=D603,F603,IF($E$13="Acc Bi-Weekly",ROUND((-PMT(((1+D604/CP)^(CP/12))-1,(nper-B604+1)*12/26,J603))/2,2),IF($E$13="Acc Weekly",ROUND((-PMT(((1+D604/CP)^(CP/12))-1,(nper-B604+1)*12/52,J603))/4,2),ROUND(-PMT(((1+D604/CP)^(CP/periods_per_year))-1,nper-B604+1,J603),2)))))))</f>
        <v/>
      </c>
      <c r="G604" s="187" t="str">
        <f t="shared" si="84"/>
        <v/>
      </c>
      <c r="H604" s="188"/>
      <c r="I604" s="187" t="str">
        <f t="shared" si="85"/>
        <v/>
      </c>
      <c r="J604" s="187" t="str">
        <f t="shared" si="86"/>
        <v/>
      </c>
      <c r="K604" s="189" t="str">
        <f t="shared" si="87"/>
        <v/>
      </c>
      <c r="L604" s="187" t="str">
        <f t="shared" si="88"/>
        <v/>
      </c>
      <c r="M604" s="187" t="str">
        <f>IF(B604="","",SUM($L$63:L604))</f>
        <v/>
      </c>
      <c r="N604" s="190" t="str">
        <f t="shared" si="89"/>
        <v/>
      </c>
      <c r="O604" s="191"/>
      <c r="P604" s="192" t="str">
        <f t="shared" si="90"/>
        <v/>
      </c>
      <c r="Q604" s="193"/>
      <c r="S604" s="193"/>
      <c r="T604" s="193"/>
      <c r="U604" s="193"/>
      <c r="V604" s="67"/>
    </row>
    <row r="605" spans="2:22" x14ac:dyDescent="0.15">
      <c r="B605" s="194" t="str">
        <f t="shared" si="81"/>
        <v/>
      </c>
      <c r="C605" s="185" t="str">
        <f t="shared" si="82"/>
        <v/>
      </c>
      <c r="D605" s="186" t="str">
        <f>IF(B605="","",IF(variable,IF(OR(B605=1,B605&lt;$I$16*periods_per_year),start_rate,MIN($I$17,IF(MOD(B605-1,$I$19)=0,MAX($I$18,D604+$I$20),D604))),start_rate))</f>
        <v/>
      </c>
      <c r="E605" s="187" t="str">
        <f t="shared" si="83"/>
        <v/>
      </c>
      <c r="F605" s="187" t="str">
        <f>IF(B605="","",IF(B605=nper,J604+E605,MIN(J604+E605,IF(D605=D604,F604,IF($E$13="Acc Bi-Weekly",ROUND((-PMT(((1+D605/CP)^(CP/12))-1,(nper-B605+1)*12/26,J604))/2,2),IF($E$13="Acc Weekly",ROUND((-PMT(((1+D605/CP)^(CP/12))-1,(nper-B605+1)*12/52,J604))/4,2),ROUND(-PMT(((1+D605/CP)^(CP/periods_per_year))-1,nper-B605+1,J604),2)))))))</f>
        <v/>
      </c>
      <c r="G605" s="187" t="str">
        <f t="shared" si="84"/>
        <v/>
      </c>
      <c r="H605" s="188"/>
      <c r="I605" s="187" t="str">
        <f t="shared" si="85"/>
        <v/>
      </c>
      <c r="J605" s="187" t="str">
        <f t="shared" si="86"/>
        <v/>
      </c>
      <c r="K605" s="189" t="str">
        <f t="shared" si="87"/>
        <v/>
      </c>
      <c r="L605" s="187" t="str">
        <f t="shared" si="88"/>
        <v/>
      </c>
      <c r="M605" s="187" t="str">
        <f>IF(B605="","",SUM($L$63:L605))</f>
        <v/>
      </c>
      <c r="N605" s="190" t="str">
        <f t="shared" si="89"/>
        <v/>
      </c>
      <c r="O605" s="191"/>
      <c r="P605" s="192" t="str">
        <f t="shared" si="90"/>
        <v/>
      </c>
      <c r="Q605" s="193"/>
      <c r="S605" s="193"/>
      <c r="T605" s="193"/>
      <c r="U605" s="193"/>
      <c r="V605" s="67"/>
    </row>
    <row r="606" spans="2:22" x14ac:dyDescent="0.15">
      <c r="B606" s="194" t="str">
        <f t="shared" si="81"/>
        <v/>
      </c>
      <c r="C606" s="185" t="str">
        <f t="shared" si="82"/>
        <v/>
      </c>
      <c r="D606" s="186" t="str">
        <f>IF(B606="","",IF(variable,IF(OR(B606=1,B606&lt;$I$16*periods_per_year),start_rate,MIN($I$17,IF(MOD(B606-1,$I$19)=0,MAX($I$18,D605+$I$20),D605))),start_rate))</f>
        <v/>
      </c>
      <c r="E606" s="187" t="str">
        <f t="shared" si="83"/>
        <v/>
      </c>
      <c r="F606" s="187" t="str">
        <f>IF(B606="","",IF(B606=nper,J605+E606,MIN(J605+E606,IF(D606=D605,F605,IF($E$13="Acc Bi-Weekly",ROUND((-PMT(((1+D606/CP)^(CP/12))-1,(nper-B606+1)*12/26,J605))/2,2),IF($E$13="Acc Weekly",ROUND((-PMT(((1+D606/CP)^(CP/12))-1,(nper-B606+1)*12/52,J605))/4,2),ROUND(-PMT(((1+D606/CP)^(CP/periods_per_year))-1,nper-B606+1,J605),2)))))))</f>
        <v/>
      </c>
      <c r="G606" s="187" t="str">
        <f t="shared" si="84"/>
        <v/>
      </c>
      <c r="H606" s="188"/>
      <c r="I606" s="187" t="str">
        <f t="shared" si="85"/>
        <v/>
      </c>
      <c r="J606" s="187" t="str">
        <f t="shared" si="86"/>
        <v/>
      </c>
      <c r="K606" s="189" t="str">
        <f t="shared" si="87"/>
        <v/>
      </c>
      <c r="L606" s="187" t="str">
        <f t="shared" si="88"/>
        <v/>
      </c>
      <c r="M606" s="187" t="str">
        <f>IF(B606="","",SUM($L$63:L606))</f>
        <v/>
      </c>
      <c r="N606" s="190" t="str">
        <f t="shared" si="89"/>
        <v/>
      </c>
      <c r="O606" s="191"/>
      <c r="P606" s="192" t="str">
        <f t="shared" si="90"/>
        <v/>
      </c>
      <c r="Q606" s="193"/>
      <c r="S606" s="193"/>
      <c r="T606" s="193"/>
      <c r="U606" s="193"/>
      <c r="V606" s="67"/>
    </row>
    <row r="607" spans="2:22" x14ac:dyDescent="0.15">
      <c r="B607" s="194" t="str">
        <f t="shared" si="81"/>
        <v/>
      </c>
      <c r="C607" s="185" t="str">
        <f t="shared" si="82"/>
        <v/>
      </c>
      <c r="D607" s="186" t="str">
        <f>IF(B607="","",IF(variable,IF(OR(B607=1,B607&lt;$I$16*periods_per_year),start_rate,MIN($I$17,IF(MOD(B607-1,$I$19)=0,MAX($I$18,D606+$I$20),D606))),start_rate))</f>
        <v/>
      </c>
      <c r="E607" s="187" t="str">
        <f t="shared" si="83"/>
        <v/>
      </c>
      <c r="F607" s="187" t="str">
        <f>IF(B607="","",IF(B607=nper,J606+E607,MIN(J606+E607,IF(D607=D606,F606,IF($E$13="Acc Bi-Weekly",ROUND((-PMT(((1+D607/CP)^(CP/12))-1,(nper-B607+1)*12/26,J606))/2,2),IF($E$13="Acc Weekly",ROUND((-PMT(((1+D607/CP)^(CP/12))-1,(nper-B607+1)*12/52,J606))/4,2),ROUND(-PMT(((1+D607/CP)^(CP/periods_per_year))-1,nper-B607+1,J606),2)))))))</f>
        <v/>
      </c>
      <c r="G607" s="187" t="str">
        <f t="shared" si="84"/>
        <v/>
      </c>
      <c r="H607" s="188"/>
      <c r="I607" s="187" t="str">
        <f t="shared" si="85"/>
        <v/>
      </c>
      <c r="J607" s="187" t="str">
        <f t="shared" si="86"/>
        <v/>
      </c>
      <c r="K607" s="189" t="str">
        <f t="shared" si="87"/>
        <v/>
      </c>
      <c r="L607" s="187" t="str">
        <f t="shared" si="88"/>
        <v/>
      </c>
      <c r="M607" s="187" t="str">
        <f>IF(B607="","",SUM($L$63:L607))</f>
        <v/>
      </c>
      <c r="N607" s="190" t="str">
        <f t="shared" si="89"/>
        <v/>
      </c>
      <c r="O607" s="191"/>
      <c r="P607" s="192" t="str">
        <f t="shared" si="90"/>
        <v/>
      </c>
      <c r="Q607" s="193"/>
      <c r="S607" s="193"/>
      <c r="T607" s="193"/>
      <c r="U607" s="193"/>
      <c r="V607" s="67"/>
    </row>
    <row r="608" spans="2:22" x14ac:dyDescent="0.15">
      <c r="B608" s="194" t="str">
        <f t="shared" si="81"/>
        <v/>
      </c>
      <c r="C608" s="185" t="str">
        <f t="shared" si="82"/>
        <v/>
      </c>
      <c r="D608" s="186" t="str">
        <f>IF(B608="","",IF(variable,IF(OR(B608=1,B608&lt;$I$16*periods_per_year),start_rate,MIN($I$17,IF(MOD(B608-1,$I$19)=0,MAX($I$18,D607+$I$20),D607))),start_rate))</f>
        <v/>
      </c>
      <c r="E608" s="187" t="str">
        <f t="shared" si="83"/>
        <v/>
      </c>
      <c r="F608" s="187" t="str">
        <f>IF(B608="","",IF(B608=nper,J607+E608,MIN(J607+E608,IF(D608=D607,F607,IF($E$13="Acc Bi-Weekly",ROUND((-PMT(((1+D608/CP)^(CP/12))-1,(nper-B608+1)*12/26,J607))/2,2),IF($E$13="Acc Weekly",ROUND((-PMT(((1+D608/CP)^(CP/12))-1,(nper-B608+1)*12/52,J607))/4,2),ROUND(-PMT(((1+D608/CP)^(CP/periods_per_year))-1,nper-B608+1,J607),2)))))))</f>
        <v/>
      </c>
      <c r="G608" s="187" t="str">
        <f t="shared" si="84"/>
        <v/>
      </c>
      <c r="H608" s="188"/>
      <c r="I608" s="187" t="str">
        <f t="shared" si="85"/>
        <v/>
      </c>
      <c r="J608" s="187" t="str">
        <f t="shared" si="86"/>
        <v/>
      </c>
      <c r="K608" s="189" t="str">
        <f t="shared" si="87"/>
        <v/>
      </c>
      <c r="L608" s="187" t="str">
        <f t="shared" si="88"/>
        <v/>
      </c>
      <c r="M608" s="187" t="str">
        <f>IF(B608="","",SUM($L$63:L608))</f>
        <v/>
      </c>
      <c r="N608" s="190" t="str">
        <f t="shared" si="89"/>
        <v/>
      </c>
      <c r="O608" s="191"/>
      <c r="P608" s="192" t="str">
        <f t="shared" si="90"/>
        <v/>
      </c>
      <c r="Q608" s="193"/>
      <c r="S608" s="193"/>
      <c r="T608" s="193"/>
      <c r="U608" s="193"/>
      <c r="V608" s="67"/>
    </row>
    <row r="609" spans="2:22" x14ac:dyDescent="0.15">
      <c r="B609" s="194" t="str">
        <f t="shared" si="81"/>
        <v/>
      </c>
      <c r="C609" s="185" t="str">
        <f t="shared" si="82"/>
        <v/>
      </c>
      <c r="D609" s="186" t="str">
        <f>IF(B609="","",IF(variable,IF(OR(B609=1,B609&lt;$I$16*periods_per_year),start_rate,MIN($I$17,IF(MOD(B609-1,$I$19)=0,MAX($I$18,D608+$I$20),D608))),start_rate))</f>
        <v/>
      </c>
      <c r="E609" s="187" t="str">
        <f t="shared" si="83"/>
        <v/>
      </c>
      <c r="F609" s="187" t="str">
        <f>IF(B609="","",IF(B609=nper,J608+E609,MIN(J608+E609,IF(D609=D608,F608,IF($E$13="Acc Bi-Weekly",ROUND((-PMT(((1+D609/CP)^(CP/12))-1,(nper-B609+1)*12/26,J608))/2,2),IF($E$13="Acc Weekly",ROUND((-PMT(((1+D609/CP)^(CP/12))-1,(nper-B609+1)*12/52,J608))/4,2),ROUND(-PMT(((1+D609/CP)^(CP/periods_per_year))-1,nper-B609+1,J608),2)))))))</f>
        <v/>
      </c>
      <c r="G609" s="187" t="str">
        <f t="shared" si="84"/>
        <v/>
      </c>
      <c r="H609" s="188"/>
      <c r="I609" s="187" t="str">
        <f t="shared" si="85"/>
        <v/>
      </c>
      <c r="J609" s="187" t="str">
        <f t="shared" si="86"/>
        <v/>
      </c>
      <c r="K609" s="189" t="str">
        <f t="shared" si="87"/>
        <v/>
      </c>
      <c r="L609" s="187" t="str">
        <f t="shared" si="88"/>
        <v/>
      </c>
      <c r="M609" s="187" t="str">
        <f>IF(B609="","",SUM($L$63:L609))</f>
        <v/>
      </c>
      <c r="N609" s="190" t="str">
        <f t="shared" si="89"/>
        <v/>
      </c>
      <c r="O609" s="191"/>
      <c r="P609" s="192" t="str">
        <f t="shared" si="90"/>
        <v/>
      </c>
      <c r="Q609" s="193"/>
      <c r="S609" s="193"/>
      <c r="T609" s="193"/>
      <c r="U609" s="193"/>
      <c r="V609" s="67"/>
    </row>
    <row r="610" spans="2:22" x14ac:dyDescent="0.15">
      <c r="B610" s="194" t="str">
        <f t="shared" si="81"/>
        <v/>
      </c>
      <c r="C610" s="185" t="str">
        <f t="shared" si="82"/>
        <v/>
      </c>
      <c r="D610" s="186" t="str">
        <f>IF(B610="","",IF(variable,IF(OR(B610=1,B610&lt;$I$16*periods_per_year),start_rate,MIN($I$17,IF(MOD(B610-1,$I$19)=0,MAX($I$18,D609+$I$20),D609))),start_rate))</f>
        <v/>
      </c>
      <c r="E610" s="187" t="str">
        <f t="shared" si="83"/>
        <v/>
      </c>
      <c r="F610" s="187" t="str">
        <f>IF(B610="","",IF(B610=nper,J609+E610,MIN(J609+E610,IF(D610=D609,F609,IF($E$13="Acc Bi-Weekly",ROUND((-PMT(((1+D610/CP)^(CP/12))-1,(nper-B610+1)*12/26,J609))/2,2),IF($E$13="Acc Weekly",ROUND((-PMT(((1+D610/CP)^(CP/12))-1,(nper-B610+1)*12/52,J609))/4,2),ROUND(-PMT(((1+D610/CP)^(CP/periods_per_year))-1,nper-B610+1,J609),2)))))))</f>
        <v/>
      </c>
      <c r="G610" s="187" t="str">
        <f t="shared" si="84"/>
        <v/>
      </c>
      <c r="H610" s="188"/>
      <c r="I610" s="187" t="str">
        <f t="shared" si="85"/>
        <v/>
      </c>
      <c r="J610" s="187" t="str">
        <f t="shared" si="86"/>
        <v/>
      </c>
      <c r="K610" s="189" t="str">
        <f t="shared" si="87"/>
        <v/>
      </c>
      <c r="L610" s="187" t="str">
        <f t="shared" si="88"/>
        <v/>
      </c>
      <c r="M610" s="187" t="str">
        <f>IF(B610="","",SUM($L$63:L610))</f>
        <v/>
      </c>
      <c r="N610" s="190" t="str">
        <f t="shared" si="89"/>
        <v/>
      </c>
      <c r="O610" s="191"/>
      <c r="P610" s="192" t="str">
        <f t="shared" si="90"/>
        <v/>
      </c>
      <c r="Q610" s="193"/>
      <c r="S610" s="193"/>
      <c r="T610" s="193"/>
      <c r="U610" s="193"/>
      <c r="V610" s="67"/>
    </row>
    <row r="611" spans="2:22" x14ac:dyDescent="0.15">
      <c r="B611" s="194" t="str">
        <f t="shared" si="81"/>
        <v/>
      </c>
      <c r="C611" s="185" t="str">
        <f t="shared" si="82"/>
        <v/>
      </c>
      <c r="D611" s="186" t="str">
        <f>IF(B611="","",IF(variable,IF(OR(B611=1,B611&lt;$I$16*periods_per_year),start_rate,MIN($I$17,IF(MOD(B611-1,$I$19)=0,MAX($I$18,D610+$I$20),D610))),start_rate))</f>
        <v/>
      </c>
      <c r="E611" s="187" t="str">
        <f t="shared" si="83"/>
        <v/>
      </c>
      <c r="F611" s="187" t="str">
        <f>IF(B611="","",IF(B611=nper,J610+E611,MIN(J610+E611,IF(D611=D610,F610,IF($E$13="Acc Bi-Weekly",ROUND((-PMT(((1+D611/CP)^(CP/12))-1,(nper-B611+1)*12/26,J610))/2,2),IF($E$13="Acc Weekly",ROUND((-PMT(((1+D611/CP)^(CP/12))-1,(nper-B611+1)*12/52,J610))/4,2),ROUND(-PMT(((1+D611/CP)^(CP/periods_per_year))-1,nper-B611+1,J610),2)))))))</f>
        <v/>
      </c>
      <c r="G611" s="187" t="str">
        <f t="shared" si="84"/>
        <v/>
      </c>
      <c r="H611" s="188"/>
      <c r="I611" s="187" t="str">
        <f t="shared" si="85"/>
        <v/>
      </c>
      <c r="J611" s="187" t="str">
        <f t="shared" si="86"/>
        <v/>
      </c>
      <c r="K611" s="189" t="str">
        <f t="shared" si="87"/>
        <v/>
      </c>
      <c r="L611" s="187" t="str">
        <f t="shared" si="88"/>
        <v/>
      </c>
      <c r="M611" s="187" t="str">
        <f>IF(B611="","",SUM($L$63:L611))</f>
        <v/>
      </c>
      <c r="N611" s="190" t="str">
        <f t="shared" si="89"/>
        <v/>
      </c>
      <c r="O611" s="191"/>
      <c r="P611" s="192" t="str">
        <f t="shared" si="90"/>
        <v/>
      </c>
      <c r="Q611" s="193"/>
      <c r="S611" s="193"/>
      <c r="T611" s="193"/>
      <c r="U611" s="193"/>
      <c r="V611" s="67"/>
    </row>
    <row r="612" spans="2:22" x14ac:dyDescent="0.15">
      <c r="B612" s="194" t="str">
        <f t="shared" si="81"/>
        <v/>
      </c>
      <c r="C612" s="185" t="str">
        <f t="shared" si="82"/>
        <v/>
      </c>
      <c r="D612" s="186" t="str">
        <f>IF(B612="","",IF(variable,IF(OR(B612=1,B612&lt;$I$16*periods_per_year),start_rate,MIN($I$17,IF(MOD(B612-1,$I$19)=0,MAX($I$18,D611+$I$20),D611))),start_rate))</f>
        <v/>
      </c>
      <c r="E612" s="187" t="str">
        <f t="shared" si="83"/>
        <v/>
      </c>
      <c r="F612" s="187" t="str">
        <f>IF(B612="","",IF(B612=nper,J611+E612,MIN(J611+E612,IF(D612=D611,F611,IF($E$13="Acc Bi-Weekly",ROUND((-PMT(((1+D612/CP)^(CP/12))-1,(nper-B612+1)*12/26,J611))/2,2),IF($E$13="Acc Weekly",ROUND((-PMT(((1+D612/CP)^(CP/12))-1,(nper-B612+1)*12/52,J611))/4,2),ROUND(-PMT(((1+D612/CP)^(CP/periods_per_year))-1,nper-B612+1,J611),2)))))))</f>
        <v/>
      </c>
      <c r="G612" s="187" t="str">
        <f t="shared" si="84"/>
        <v/>
      </c>
      <c r="H612" s="188"/>
      <c r="I612" s="187" t="str">
        <f t="shared" si="85"/>
        <v/>
      </c>
      <c r="J612" s="187" t="str">
        <f t="shared" si="86"/>
        <v/>
      </c>
      <c r="K612" s="189" t="str">
        <f t="shared" si="87"/>
        <v/>
      </c>
      <c r="L612" s="187" t="str">
        <f t="shared" si="88"/>
        <v/>
      </c>
      <c r="M612" s="187" t="str">
        <f>IF(B612="","",SUM($L$63:L612))</f>
        <v/>
      </c>
      <c r="N612" s="190" t="str">
        <f t="shared" si="89"/>
        <v/>
      </c>
      <c r="O612" s="191"/>
      <c r="P612" s="192" t="str">
        <f t="shared" si="90"/>
        <v/>
      </c>
      <c r="Q612" s="193"/>
      <c r="S612" s="193"/>
      <c r="T612" s="193"/>
      <c r="U612" s="193"/>
      <c r="V612" s="67"/>
    </row>
    <row r="613" spans="2:22" x14ac:dyDescent="0.15">
      <c r="B613" s="194" t="str">
        <f t="shared" si="81"/>
        <v/>
      </c>
      <c r="C613" s="185" t="str">
        <f t="shared" si="82"/>
        <v/>
      </c>
      <c r="D613" s="186" t="str">
        <f>IF(B613="","",IF(variable,IF(OR(B613=1,B613&lt;$I$16*periods_per_year),start_rate,MIN($I$17,IF(MOD(B613-1,$I$19)=0,MAX($I$18,D612+$I$20),D612))),start_rate))</f>
        <v/>
      </c>
      <c r="E613" s="187" t="str">
        <f t="shared" si="83"/>
        <v/>
      </c>
      <c r="F613" s="187" t="str">
        <f>IF(B613="","",IF(B613=nper,J612+E613,MIN(J612+E613,IF(D613=D612,F612,IF($E$13="Acc Bi-Weekly",ROUND((-PMT(((1+D613/CP)^(CP/12))-1,(nper-B613+1)*12/26,J612))/2,2),IF($E$13="Acc Weekly",ROUND((-PMT(((1+D613/CP)^(CP/12))-1,(nper-B613+1)*12/52,J612))/4,2),ROUND(-PMT(((1+D613/CP)^(CP/periods_per_year))-1,nper-B613+1,J612),2)))))))</f>
        <v/>
      </c>
      <c r="G613" s="187" t="str">
        <f t="shared" si="84"/>
        <v/>
      </c>
      <c r="H613" s="188"/>
      <c r="I613" s="187" t="str">
        <f t="shared" si="85"/>
        <v/>
      </c>
      <c r="J613" s="187" t="str">
        <f t="shared" si="86"/>
        <v/>
      </c>
      <c r="K613" s="189" t="str">
        <f t="shared" si="87"/>
        <v/>
      </c>
      <c r="L613" s="187" t="str">
        <f t="shared" si="88"/>
        <v/>
      </c>
      <c r="M613" s="187" t="str">
        <f>IF(B613="","",SUM($L$63:L613))</f>
        <v/>
      </c>
      <c r="N613" s="190" t="str">
        <f t="shared" si="89"/>
        <v/>
      </c>
      <c r="O613" s="191"/>
      <c r="P613" s="192" t="str">
        <f t="shared" si="90"/>
        <v/>
      </c>
      <c r="Q613" s="193"/>
      <c r="S613" s="193"/>
      <c r="T613" s="193"/>
      <c r="U613" s="193"/>
      <c r="V613" s="67"/>
    </row>
    <row r="614" spans="2:22" x14ac:dyDescent="0.15">
      <c r="B614" s="194" t="str">
        <f t="shared" si="81"/>
        <v/>
      </c>
      <c r="C614" s="185" t="str">
        <f t="shared" si="82"/>
        <v/>
      </c>
      <c r="D614" s="186" t="str">
        <f>IF(B614="","",IF(variable,IF(OR(B614=1,B614&lt;$I$16*periods_per_year),start_rate,MIN($I$17,IF(MOD(B614-1,$I$19)=0,MAX($I$18,D613+$I$20),D613))),start_rate))</f>
        <v/>
      </c>
      <c r="E614" s="187" t="str">
        <f t="shared" si="83"/>
        <v/>
      </c>
      <c r="F614" s="187" t="str">
        <f>IF(B614="","",IF(B614=nper,J613+E614,MIN(J613+E614,IF(D614=D613,F613,IF($E$13="Acc Bi-Weekly",ROUND((-PMT(((1+D614/CP)^(CP/12))-1,(nper-B614+1)*12/26,J613))/2,2),IF($E$13="Acc Weekly",ROUND((-PMT(((1+D614/CP)^(CP/12))-1,(nper-B614+1)*12/52,J613))/4,2),ROUND(-PMT(((1+D614/CP)^(CP/periods_per_year))-1,nper-B614+1,J613),2)))))))</f>
        <v/>
      </c>
      <c r="G614" s="187" t="str">
        <f t="shared" si="84"/>
        <v/>
      </c>
      <c r="H614" s="188"/>
      <c r="I614" s="187" t="str">
        <f t="shared" si="85"/>
        <v/>
      </c>
      <c r="J614" s="187" t="str">
        <f t="shared" si="86"/>
        <v/>
      </c>
      <c r="K614" s="189" t="str">
        <f t="shared" si="87"/>
        <v/>
      </c>
      <c r="L614" s="187" t="str">
        <f t="shared" si="88"/>
        <v/>
      </c>
      <c r="M614" s="187" t="str">
        <f>IF(B614="","",SUM($L$63:L614))</f>
        <v/>
      </c>
      <c r="N614" s="190" t="str">
        <f t="shared" si="89"/>
        <v/>
      </c>
      <c r="O614" s="191"/>
      <c r="P614" s="192" t="str">
        <f t="shared" si="90"/>
        <v/>
      </c>
      <c r="Q614" s="193"/>
      <c r="S614" s="193"/>
      <c r="T614" s="193"/>
      <c r="U614" s="193"/>
      <c r="V614" s="67"/>
    </row>
    <row r="615" spans="2:22" x14ac:dyDescent="0.15">
      <c r="B615" s="194" t="str">
        <f t="shared" si="81"/>
        <v/>
      </c>
      <c r="C615" s="185" t="str">
        <f t="shared" si="82"/>
        <v/>
      </c>
      <c r="D615" s="186" t="str">
        <f>IF(B615="","",IF(variable,IF(OR(B615=1,B615&lt;$I$16*periods_per_year),start_rate,MIN($I$17,IF(MOD(B615-1,$I$19)=0,MAX($I$18,D614+$I$20),D614))),start_rate))</f>
        <v/>
      </c>
      <c r="E615" s="187" t="str">
        <f t="shared" si="83"/>
        <v/>
      </c>
      <c r="F615" s="187" t="str">
        <f>IF(B615="","",IF(B615=nper,J614+E615,MIN(J614+E615,IF(D615=D614,F614,IF($E$13="Acc Bi-Weekly",ROUND((-PMT(((1+D615/CP)^(CP/12))-1,(nper-B615+1)*12/26,J614))/2,2),IF($E$13="Acc Weekly",ROUND((-PMT(((1+D615/CP)^(CP/12))-1,(nper-B615+1)*12/52,J614))/4,2),ROUND(-PMT(((1+D615/CP)^(CP/periods_per_year))-1,nper-B615+1,J614),2)))))))</f>
        <v/>
      </c>
      <c r="G615" s="187" t="str">
        <f t="shared" si="84"/>
        <v/>
      </c>
      <c r="H615" s="188"/>
      <c r="I615" s="187" t="str">
        <f t="shared" si="85"/>
        <v/>
      </c>
      <c r="J615" s="187" t="str">
        <f t="shared" si="86"/>
        <v/>
      </c>
      <c r="K615" s="189" t="str">
        <f t="shared" si="87"/>
        <v/>
      </c>
      <c r="L615" s="187" t="str">
        <f t="shared" si="88"/>
        <v/>
      </c>
      <c r="M615" s="187" t="str">
        <f>IF(B615="","",SUM($L$63:L615))</f>
        <v/>
      </c>
      <c r="N615" s="190" t="str">
        <f t="shared" si="89"/>
        <v/>
      </c>
      <c r="O615" s="191"/>
      <c r="P615" s="192" t="str">
        <f t="shared" si="90"/>
        <v/>
      </c>
      <c r="Q615" s="193"/>
      <c r="S615" s="193"/>
      <c r="T615" s="193"/>
      <c r="U615" s="193"/>
      <c r="V615" s="67"/>
    </row>
    <row r="616" spans="2:22" x14ac:dyDescent="0.15">
      <c r="B616" s="194" t="str">
        <f t="shared" si="81"/>
        <v/>
      </c>
      <c r="C616" s="185" t="str">
        <f t="shared" si="82"/>
        <v/>
      </c>
      <c r="D616" s="186" t="str">
        <f>IF(B616="","",IF(variable,IF(OR(B616=1,B616&lt;$I$16*periods_per_year),start_rate,MIN($I$17,IF(MOD(B616-1,$I$19)=0,MAX($I$18,D615+$I$20),D615))),start_rate))</f>
        <v/>
      </c>
      <c r="E616" s="187" t="str">
        <f t="shared" si="83"/>
        <v/>
      </c>
      <c r="F616" s="187" t="str">
        <f>IF(B616="","",IF(B616=nper,J615+E616,MIN(J615+E616,IF(D616=D615,F615,IF($E$13="Acc Bi-Weekly",ROUND((-PMT(((1+D616/CP)^(CP/12))-1,(nper-B616+1)*12/26,J615))/2,2),IF($E$13="Acc Weekly",ROUND((-PMT(((1+D616/CP)^(CP/12))-1,(nper-B616+1)*12/52,J615))/4,2),ROUND(-PMT(((1+D616/CP)^(CP/periods_per_year))-1,nper-B616+1,J615),2)))))))</f>
        <v/>
      </c>
      <c r="G616" s="187" t="str">
        <f t="shared" si="84"/>
        <v/>
      </c>
      <c r="H616" s="188"/>
      <c r="I616" s="187" t="str">
        <f t="shared" si="85"/>
        <v/>
      </c>
      <c r="J616" s="187" t="str">
        <f t="shared" si="86"/>
        <v/>
      </c>
      <c r="K616" s="189" t="str">
        <f t="shared" si="87"/>
        <v/>
      </c>
      <c r="L616" s="187" t="str">
        <f t="shared" si="88"/>
        <v/>
      </c>
      <c r="M616" s="187" t="str">
        <f>IF(B616="","",SUM($L$63:L616))</f>
        <v/>
      </c>
      <c r="N616" s="190" t="str">
        <f t="shared" si="89"/>
        <v/>
      </c>
      <c r="O616" s="191"/>
      <c r="P616" s="192" t="str">
        <f t="shared" si="90"/>
        <v/>
      </c>
      <c r="Q616" s="193"/>
      <c r="S616" s="193"/>
      <c r="T616" s="193"/>
      <c r="U616" s="193"/>
      <c r="V616" s="67"/>
    </row>
    <row r="617" spans="2:22" x14ac:dyDescent="0.15">
      <c r="B617" s="194" t="str">
        <f t="shared" si="81"/>
        <v/>
      </c>
      <c r="C617" s="185" t="str">
        <f t="shared" si="82"/>
        <v/>
      </c>
      <c r="D617" s="186" t="str">
        <f>IF(B617="","",IF(variable,IF(OR(B617=1,B617&lt;$I$16*periods_per_year),start_rate,MIN($I$17,IF(MOD(B617-1,$I$19)=0,MAX($I$18,D616+$I$20),D616))),start_rate))</f>
        <v/>
      </c>
      <c r="E617" s="187" t="str">
        <f t="shared" si="83"/>
        <v/>
      </c>
      <c r="F617" s="187" t="str">
        <f>IF(B617="","",IF(B617=nper,J616+E617,MIN(J616+E617,IF(D617=D616,F616,IF($E$13="Acc Bi-Weekly",ROUND((-PMT(((1+D617/CP)^(CP/12))-1,(nper-B617+1)*12/26,J616))/2,2),IF($E$13="Acc Weekly",ROUND((-PMT(((1+D617/CP)^(CP/12))-1,(nper-B617+1)*12/52,J616))/4,2),ROUND(-PMT(((1+D617/CP)^(CP/periods_per_year))-1,nper-B617+1,J616),2)))))))</f>
        <v/>
      </c>
      <c r="G617" s="187" t="str">
        <f t="shared" si="84"/>
        <v/>
      </c>
      <c r="H617" s="188"/>
      <c r="I617" s="187" t="str">
        <f t="shared" si="85"/>
        <v/>
      </c>
      <c r="J617" s="187" t="str">
        <f t="shared" si="86"/>
        <v/>
      </c>
      <c r="K617" s="189" t="str">
        <f t="shared" si="87"/>
        <v/>
      </c>
      <c r="L617" s="187" t="str">
        <f t="shared" si="88"/>
        <v/>
      </c>
      <c r="M617" s="187" t="str">
        <f>IF(B617="","",SUM($L$63:L617))</f>
        <v/>
      </c>
      <c r="N617" s="190" t="str">
        <f t="shared" si="89"/>
        <v/>
      </c>
      <c r="O617" s="191"/>
      <c r="P617" s="192" t="str">
        <f t="shared" si="90"/>
        <v/>
      </c>
      <c r="Q617" s="193"/>
      <c r="S617" s="193"/>
      <c r="T617" s="193"/>
      <c r="U617" s="193"/>
      <c r="V617" s="67"/>
    </row>
    <row r="618" spans="2:22" x14ac:dyDescent="0.15">
      <c r="B618" s="194" t="str">
        <f t="shared" si="81"/>
        <v/>
      </c>
      <c r="C618" s="185" t="str">
        <f t="shared" si="82"/>
        <v/>
      </c>
      <c r="D618" s="186" t="str">
        <f>IF(B618="","",IF(variable,IF(OR(B618=1,B618&lt;$I$16*periods_per_year),start_rate,MIN($I$17,IF(MOD(B618-1,$I$19)=0,MAX($I$18,D617+$I$20),D617))),start_rate))</f>
        <v/>
      </c>
      <c r="E618" s="187" t="str">
        <f t="shared" si="83"/>
        <v/>
      </c>
      <c r="F618" s="187" t="str">
        <f>IF(B618="","",IF(B618=nper,J617+E618,MIN(J617+E618,IF(D618=D617,F617,IF($E$13="Acc Bi-Weekly",ROUND((-PMT(((1+D618/CP)^(CP/12))-1,(nper-B618+1)*12/26,J617))/2,2),IF($E$13="Acc Weekly",ROUND((-PMT(((1+D618/CP)^(CP/12))-1,(nper-B618+1)*12/52,J617))/4,2),ROUND(-PMT(((1+D618/CP)^(CP/periods_per_year))-1,nper-B618+1,J617),2)))))))</f>
        <v/>
      </c>
      <c r="G618" s="187" t="str">
        <f t="shared" si="84"/>
        <v/>
      </c>
      <c r="H618" s="188"/>
      <c r="I618" s="187" t="str">
        <f t="shared" si="85"/>
        <v/>
      </c>
      <c r="J618" s="187" t="str">
        <f t="shared" si="86"/>
        <v/>
      </c>
      <c r="K618" s="189" t="str">
        <f t="shared" si="87"/>
        <v/>
      </c>
      <c r="L618" s="187" t="str">
        <f t="shared" si="88"/>
        <v/>
      </c>
      <c r="M618" s="187" t="str">
        <f>IF(B618="","",SUM($L$63:L618))</f>
        <v/>
      </c>
      <c r="N618" s="190" t="str">
        <f t="shared" si="89"/>
        <v/>
      </c>
      <c r="O618" s="191"/>
      <c r="P618" s="192" t="str">
        <f t="shared" si="90"/>
        <v/>
      </c>
      <c r="Q618" s="193"/>
      <c r="S618" s="193"/>
      <c r="T618" s="193"/>
      <c r="U618" s="193"/>
      <c r="V618" s="67"/>
    </row>
    <row r="619" spans="2:22" x14ac:dyDescent="0.15">
      <c r="B619" s="194" t="str">
        <f t="shared" si="81"/>
        <v/>
      </c>
      <c r="C619" s="185" t="str">
        <f t="shared" si="82"/>
        <v/>
      </c>
      <c r="D619" s="186" t="str">
        <f>IF(B619="","",IF(variable,IF(OR(B619=1,B619&lt;$I$16*periods_per_year),start_rate,MIN($I$17,IF(MOD(B619-1,$I$19)=0,MAX($I$18,D618+$I$20),D618))),start_rate))</f>
        <v/>
      </c>
      <c r="E619" s="187" t="str">
        <f t="shared" si="83"/>
        <v/>
      </c>
      <c r="F619" s="187" t="str">
        <f>IF(B619="","",IF(B619=nper,J618+E619,MIN(J618+E619,IF(D619=D618,F618,IF($E$13="Acc Bi-Weekly",ROUND((-PMT(((1+D619/CP)^(CP/12))-1,(nper-B619+1)*12/26,J618))/2,2),IF($E$13="Acc Weekly",ROUND((-PMT(((1+D619/CP)^(CP/12))-1,(nper-B619+1)*12/52,J618))/4,2),ROUND(-PMT(((1+D619/CP)^(CP/periods_per_year))-1,nper-B619+1,J618),2)))))))</f>
        <v/>
      </c>
      <c r="G619" s="187" t="str">
        <f t="shared" si="84"/>
        <v/>
      </c>
      <c r="H619" s="188"/>
      <c r="I619" s="187" t="str">
        <f t="shared" si="85"/>
        <v/>
      </c>
      <c r="J619" s="187" t="str">
        <f t="shared" si="86"/>
        <v/>
      </c>
      <c r="K619" s="189" t="str">
        <f t="shared" si="87"/>
        <v/>
      </c>
      <c r="L619" s="187" t="str">
        <f t="shared" si="88"/>
        <v/>
      </c>
      <c r="M619" s="187" t="str">
        <f>IF(B619="","",SUM($L$63:L619))</f>
        <v/>
      </c>
      <c r="N619" s="190" t="str">
        <f t="shared" si="89"/>
        <v/>
      </c>
      <c r="O619" s="191"/>
      <c r="P619" s="192" t="str">
        <f t="shared" si="90"/>
        <v/>
      </c>
      <c r="Q619" s="193"/>
      <c r="S619" s="193"/>
      <c r="T619" s="193"/>
      <c r="U619" s="193"/>
      <c r="V619" s="67"/>
    </row>
    <row r="620" spans="2:22" x14ac:dyDescent="0.15">
      <c r="B620" s="194" t="str">
        <f t="shared" si="81"/>
        <v/>
      </c>
      <c r="C620" s="185" t="str">
        <f t="shared" si="82"/>
        <v/>
      </c>
      <c r="D620" s="186" t="str">
        <f>IF(B620="","",IF(variable,IF(OR(B620=1,B620&lt;$I$16*periods_per_year),start_rate,MIN($I$17,IF(MOD(B620-1,$I$19)=0,MAX($I$18,D619+$I$20),D619))),start_rate))</f>
        <v/>
      </c>
      <c r="E620" s="187" t="str">
        <f t="shared" si="83"/>
        <v/>
      </c>
      <c r="F620" s="187" t="str">
        <f>IF(B620="","",IF(B620=nper,J619+E620,MIN(J619+E620,IF(D620=D619,F619,IF($E$13="Acc Bi-Weekly",ROUND((-PMT(((1+D620/CP)^(CP/12))-1,(nper-B620+1)*12/26,J619))/2,2),IF($E$13="Acc Weekly",ROUND((-PMT(((1+D620/CP)^(CP/12))-1,(nper-B620+1)*12/52,J619))/4,2),ROUND(-PMT(((1+D620/CP)^(CP/periods_per_year))-1,nper-B620+1,J619),2)))))))</f>
        <v/>
      </c>
      <c r="G620" s="187" t="str">
        <f t="shared" si="84"/>
        <v/>
      </c>
      <c r="H620" s="188"/>
      <c r="I620" s="187" t="str">
        <f t="shared" si="85"/>
        <v/>
      </c>
      <c r="J620" s="187" t="str">
        <f t="shared" si="86"/>
        <v/>
      </c>
      <c r="K620" s="189" t="str">
        <f t="shared" si="87"/>
        <v/>
      </c>
      <c r="L620" s="187" t="str">
        <f t="shared" si="88"/>
        <v/>
      </c>
      <c r="M620" s="187" t="str">
        <f>IF(B620="","",SUM($L$63:L620))</f>
        <v/>
      </c>
      <c r="N620" s="190" t="str">
        <f t="shared" si="89"/>
        <v/>
      </c>
      <c r="O620" s="191"/>
      <c r="P620" s="192" t="str">
        <f t="shared" si="90"/>
        <v/>
      </c>
      <c r="Q620" s="193"/>
      <c r="S620" s="193"/>
      <c r="T620" s="193"/>
      <c r="U620" s="193"/>
      <c r="V620" s="67"/>
    </row>
    <row r="621" spans="2:22" x14ac:dyDescent="0.15">
      <c r="B621" s="194" t="str">
        <f t="shared" si="81"/>
        <v/>
      </c>
      <c r="C621" s="185" t="str">
        <f t="shared" si="82"/>
        <v/>
      </c>
      <c r="D621" s="186" t="str">
        <f>IF(B621="","",IF(variable,IF(OR(B621=1,B621&lt;$I$16*periods_per_year),start_rate,MIN($I$17,IF(MOD(B621-1,$I$19)=0,MAX($I$18,D620+$I$20),D620))),start_rate))</f>
        <v/>
      </c>
      <c r="E621" s="187" t="str">
        <f t="shared" si="83"/>
        <v/>
      </c>
      <c r="F621" s="187" t="str">
        <f>IF(B621="","",IF(B621=nper,J620+E621,MIN(J620+E621,IF(D621=D620,F620,IF($E$13="Acc Bi-Weekly",ROUND((-PMT(((1+D621/CP)^(CP/12))-1,(nper-B621+1)*12/26,J620))/2,2),IF($E$13="Acc Weekly",ROUND((-PMT(((1+D621/CP)^(CP/12))-1,(nper-B621+1)*12/52,J620))/4,2),ROUND(-PMT(((1+D621/CP)^(CP/periods_per_year))-1,nper-B621+1,J620),2)))))))</f>
        <v/>
      </c>
      <c r="G621" s="187" t="str">
        <f t="shared" si="84"/>
        <v/>
      </c>
      <c r="H621" s="188"/>
      <c r="I621" s="187" t="str">
        <f t="shared" si="85"/>
        <v/>
      </c>
      <c r="J621" s="187" t="str">
        <f t="shared" si="86"/>
        <v/>
      </c>
      <c r="K621" s="189" t="str">
        <f t="shared" si="87"/>
        <v/>
      </c>
      <c r="L621" s="187" t="str">
        <f t="shared" si="88"/>
        <v/>
      </c>
      <c r="M621" s="187" t="str">
        <f>IF(B621="","",SUM($L$63:L621))</f>
        <v/>
      </c>
      <c r="N621" s="190" t="str">
        <f t="shared" si="89"/>
        <v/>
      </c>
      <c r="O621" s="191"/>
      <c r="P621" s="192" t="str">
        <f t="shared" si="90"/>
        <v/>
      </c>
      <c r="Q621" s="193"/>
      <c r="S621" s="193"/>
      <c r="T621" s="193"/>
      <c r="U621" s="193"/>
      <c r="V621" s="67"/>
    </row>
    <row r="622" spans="2:22" x14ac:dyDescent="0.15">
      <c r="B622" s="194" t="str">
        <f t="shared" si="81"/>
        <v/>
      </c>
      <c r="C622" s="185" t="str">
        <f t="shared" si="82"/>
        <v/>
      </c>
      <c r="D622" s="186" t="str">
        <f>IF(B622="","",IF(variable,IF(OR(B622=1,B622&lt;$I$16*periods_per_year),start_rate,MIN($I$17,IF(MOD(B622-1,$I$19)=0,MAX($I$18,D621+$I$20),D621))),start_rate))</f>
        <v/>
      </c>
      <c r="E622" s="187" t="str">
        <f t="shared" si="83"/>
        <v/>
      </c>
      <c r="F622" s="187" t="str">
        <f>IF(B622="","",IF(B622=nper,J621+E622,MIN(J621+E622,IF(D622=D621,F621,IF($E$13="Acc Bi-Weekly",ROUND((-PMT(((1+D622/CP)^(CP/12))-1,(nper-B622+1)*12/26,J621))/2,2),IF($E$13="Acc Weekly",ROUND((-PMT(((1+D622/CP)^(CP/12))-1,(nper-B622+1)*12/52,J621))/4,2),ROUND(-PMT(((1+D622/CP)^(CP/periods_per_year))-1,nper-B622+1,J621),2)))))))</f>
        <v/>
      </c>
      <c r="G622" s="187" t="str">
        <f t="shared" si="84"/>
        <v/>
      </c>
      <c r="H622" s="188"/>
      <c r="I622" s="187" t="str">
        <f t="shared" si="85"/>
        <v/>
      </c>
      <c r="J622" s="187" t="str">
        <f t="shared" si="86"/>
        <v/>
      </c>
      <c r="K622" s="189" t="str">
        <f t="shared" si="87"/>
        <v/>
      </c>
      <c r="L622" s="187" t="str">
        <f t="shared" si="88"/>
        <v/>
      </c>
      <c r="M622" s="187" t="str">
        <f>IF(B622="","",SUM($L$63:L622))</f>
        <v/>
      </c>
      <c r="N622" s="190" t="str">
        <f t="shared" si="89"/>
        <v/>
      </c>
      <c r="O622" s="191"/>
      <c r="P622" s="192" t="str">
        <f t="shared" si="90"/>
        <v/>
      </c>
      <c r="Q622" s="193"/>
      <c r="S622" s="193"/>
      <c r="T622" s="193"/>
      <c r="U622" s="193"/>
      <c r="V622" s="67"/>
    </row>
    <row r="623" spans="2:22" x14ac:dyDescent="0.15">
      <c r="B623" s="194" t="str">
        <f t="shared" si="81"/>
        <v/>
      </c>
      <c r="C623" s="185" t="str">
        <f t="shared" si="82"/>
        <v/>
      </c>
      <c r="D623" s="186" t="str">
        <f>IF(B623="","",IF(variable,IF(OR(B623=1,B623&lt;$I$16*periods_per_year),start_rate,MIN($I$17,IF(MOD(B623-1,$I$19)=0,MAX($I$18,D622+$I$20),D622))),start_rate))</f>
        <v/>
      </c>
      <c r="E623" s="187" t="str">
        <f t="shared" si="83"/>
        <v/>
      </c>
      <c r="F623" s="187" t="str">
        <f>IF(B623="","",IF(B623=nper,J622+E623,MIN(J622+E623,IF(D623=D622,F622,IF($E$13="Acc Bi-Weekly",ROUND((-PMT(((1+D623/CP)^(CP/12))-1,(nper-B623+1)*12/26,J622))/2,2),IF($E$13="Acc Weekly",ROUND((-PMT(((1+D623/CP)^(CP/12))-1,(nper-B623+1)*12/52,J622))/4,2),ROUND(-PMT(((1+D623/CP)^(CP/periods_per_year))-1,nper-B623+1,J622),2)))))))</f>
        <v/>
      </c>
      <c r="G623" s="187" t="str">
        <f t="shared" si="84"/>
        <v/>
      </c>
      <c r="H623" s="188"/>
      <c r="I623" s="187" t="str">
        <f t="shared" si="85"/>
        <v/>
      </c>
      <c r="J623" s="187" t="str">
        <f t="shared" si="86"/>
        <v/>
      </c>
      <c r="K623" s="189" t="str">
        <f t="shared" si="87"/>
        <v/>
      </c>
      <c r="L623" s="187" t="str">
        <f t="shared" si="88"/>
        <v/>
      </c>
      <c r="M623" s="187" t="str">
        <f>IF(B623="","",SUM($L$63:L623))</f>
        <v/>
      </c>
      <c r="N623" s="190" t="str">
        <f t="shared" si="89"/>
        <v/>
      </c>
      <c r="O623" s="191"/>
      <c r="P623" s="192" t="str">
        <f t="shared" si="90"/>
        <v/>
      </c>
      <c r="Q623" s="193"/>
      <c r="S623" s="193"/>
      <c r="T623" s="193"/>
      <c r="U623" s="193"/>
      <c r="V623" s="67"/>
    </row>
    <row r="624" spans="2:22" x14ac:dyDescent="0.15">
      <c r="B624" s="194" t="str">
        <f t="shared" si="81"/>
        <v/>
      </c>
      <c r="C624" s="185" t="str">
        <f t="shared" si="82"/>
        <v/>
      </c>
      <c r="D624" s="186" t="str">
        <f>IF(B624="","",IF(variable,IF(OR(B624=1,B624&lt;$I$16*periods_per_year),start_rate,MIN($I$17,IF(MOD(B624-1,$I$19)=0,MAX($I$18,D623+$I$20),D623))),start_rate))</f>
        <v/>
      </c>
      <c r="E624" s="187" t="str">
        <f t="shared" si="83"/>
        <v/>
      </c>
      <c r="F624" s="187" t="str">
        <f>IF(B624="","",IF(B624=nper,J623+E624,MIN(J623+E624,IF(D624=D623,F623,IF($E$13="Acc Bi-Weekly",ROUND((-PMT(((1+D624/CP)^(CP/12))-1,(nper-B624+1)*12/26,J623))/2,2),IF($E$13="Acc Weekly",ROUND((-PMT(((1+D624/CP)^(CP/12))-1,(nper-B624+1)*12/52,J623))/4,2),ROUND(-PMT(((1+D624/CP)^(CP/periods_per_year))-1,nper-B624+1,J623),2)))))))</f>
        <v/>
      </c>
      <c r="G624" s="187" t="str">
        <f t="shared" si="84"/>
        <v/>
      </c>
      <c r="H624" s="188"/>
      <c r="I624" s="187" t="str">
        <f t="shared" si="85"/>
        <v/>
      </c>
      <c r="J624" s="187" t="str">
        <f t="shared" si="86"/>
        <v/>
      </c>
      <c r="K624" s="189" t="str">
        <f t="shared" si="87"/>
        <v/>
      </c>
      <c r="L624" s="187" t="str">
        <f t="shared" si="88"/>
        <v/>
      </c>
      <c r="M624" s="187" t="str">
        <f>IF(B624="","",SUM($L$63:L624))</f>
        <v/>
      </c>
      <c r="N624" s="190" t="str">
        <f t="shared" si="89"/>
        <v/>
      </c>
      <c r="O624" s="191"/>
      <c r="P624" s="192" t="str">
        <f t="shared" si="90"/>
        <v/>
      </c>
      <c r="Q624" s="193"/>
      <c r="S624" s="193"/>
      <c r="T624" s="193"/>
      <c r="U624" s="193"/>
      <c r="V624" s="67"/>
    </row>
    <row r="625" spans="2:22" x14ac:dyDescent="0.15">
      <c r="B625" s="194" t="str">
        <f t="shared" si="81"/>
        <v/>
      </c>
      <c r="C625" s="185" t="str">
        <f t="shared" si="82"/>
        <v/>
      </c>
      <c r="D625" s="186" t="str">
        <f>IF(B625="","",IF(variable,IF(OR(B625=1,B625&lt;$I$16*periods_per_year),start_rate,MIN($I$17,IF(MOD(B625-1,$I$19)=0,MAX($I$18,D624+$I$20),D624))),start_rate))</f>
        <v/>
      </c>
      <c r="E625" s="187" t="str">
        <f t="shared" si="83"/>
        <v/>
      </c>
      <c r="F625" s="187" t="str">
        <f>IF(B625="","",IF(B625=nper,J624+E625,MIN(J624+E625,IF(D625=D624,F624,IF($E$13="Acc Bi-Weekly",ROUND((-PMT(((1+D625/CP)^(CP/12))-1,(nper-B625+1)*12/26,J624))/2,2),IF($E$13="Acc Weekly",ROUND((-PMT(((1+D625/CP)^(CP/12))-1,(nper-B625+1)*12/52,J624))/4,2),ROUND(-PMT(((1+D625/CP)^(CP/periods_per_year))-1,nper-B625+1,J624),2)))))))</f>
        <v/>
      </c>
      <c r="G625" s="187" t="str">
        <f t="shared" si="84"/>
        <v/>
      </c>
      <c r="H625" s="188"/>
      <c r="I625" s="187" t="str">
        <f t="shared" si="85"/>
        <v/>
      </c>
      <c r="J625" s="187" t="str">
        <f t="shared" si="86"/>
        <v/>
      </c>
      <c r="K625" s="189" t="str">
        <f t="shared" si="87"/>
        <v/>
      </c>
      <c r="L625" s="187" t="str">
        <f t="shared" si="88"/>
        <v/>
      </c>
      <c r="M625" s="187" t="str">
        <f>IF(B625="","",SUM($L$63:L625))</f>
        <v/>
      </c>
      <c r="N625" s="190" t="str">
        <f t="shared" si="89"/>
        <v/>
      </c>
      <c r="O625" s="191"/>
      <c r="P625" s="192" t="str">
        <f t="shared" si="90"/>
        <v/>
      </c>
      <c r="Q625" s="193"/>
      <c r="S625" s="193"/>
      <c r="T625" s="193"/>
      <c r="U625" s="193"/>
      <c r="V625" s="67"/>
    </row>
    <row r="626" spans="2:22" x14ac:dyDescent="0.15">
      <c r="B626" s="194" t="str">
        <f t="shared" si="81"/>
        <v/>
      </c>
      <c r="C626" s="185" t="str">
        <f t="shared" si="82"/>
        <v/>
      </c>
      <c r="D626" s="186" t="str">
        <f>IF(B626="","",IF(variable,IF(OR(B626=1,B626&lt;$I$16*periods_per_year),start_rate,MIN($I$17,IF(MOD(B626-1,$I$19)=0,MAX($I$18,D625+$I$20),D625))),start_rate))</f>
        <v/>
      </c>
      <c r="E626" s="187" t="str">
        <f t="shared" si="83"/>
        <v/>
      </c>
      <c r="F626" s="187" t="str">
        <f>IF(B626="","",IF(B626=nper,J625+E626,MIN(J625+E626,IF(D626=D625,F625,IF($E$13="Acc Bi-Weekly",ROUND((-PMT(((1+D626/CP)^(CP/12))-1,(nper-B626+1)*12/26,J625))/2,2),IF($E$13="Acc Weekly",ROUND((-PMT(((1+D626/CP)^(CP/12))-1,(nper-B626+1)*12/52,J625))/4,2),ROUND(-PMT(((1+D626/CP)^(CP/periods_per_year))-1,nper-B626+1,J625),2)))))))</f>
        <v/>
      </c>
      <c r="G626" s="187" t="str">
        <f t="shared" si="84"/>
        <v/>
      </c>
      <c r="H626" s="188"/>
      <c r="I626" s="187" t="str">
        <f t="shared" si="85"/>
        <v/>
      </c>
      <c r="J626" s="187" t="str">
        <f t="shared" si="86"/>
        <v/>
      </c>
      <c r="K626" s="189" t="str">
        <f t="shared" si="87"/>
        <v/>
      </c>
      <c r="L626" s="187" t="str">
        <f t="shared" si="88"/>
        <v/>
      </c>
      <c r="M626" s="187" t="str">
        <f>IF(B626="","",SUM($L$63:L626))</f>
        <v/>
      </c>
      <c r="N626" s="190" t="str">
        <f t="shared" si="89"/>
        <v/>
      </c>
      <c r="O626" s="191"/>
      <c r="P626" s="192" t="str">
        <f t="shared" si="90"/>
        <v/>
      </c>
      <c r="Q626" s="193"/>
      <c r="S626" s="193"/>
      <c r="T626" s="193"/>
      <c r="U626" s="193"/>
      <c r="V626" s="67"/>
    </row>
    <row r="627" spans="2:22" x14ac:dyDescent="0.15">
      <c r="B627" s="194" t="str">
        <f t="shared" si="81"/>
        <v/>
      </c>
      <c r="C627" s="185" t="str">
        <f t="shared" si="82"/>
        <v/>
      </c>
      <c r="D627" s="186" t="str">
        <f>IF(B627="","",IF(variable,IF(OR(B627=1,B627&lt;$I$16*periods_per_year),start_rate,MIN($I$17,IF(MOD(B627-1,$I$19)=0,MAX($I$18,D626+$I$20),D626))),start_rate))</f>
        <v/>
      </c>
      <c r="E627" s="187" t="str">
        <f t="shared" si="83"/>
        <v/>
      </c>
      <c r="F627" s="187" t="str">
        <f>IF(B627="","",IF(B627=nper,J626+E627,MIN(J626+E627,IF(D627=D626,F626,IF($E$13="Acc Bi-Weekly",ROUND((-PMT(((1+D627/CP)^(CP/12))-1,(nper-B627+1)*12/26,J626))/2,2),IF($E$13="Acc Weekly",ROUND((-PMT(((1+D627/CP)^(CP/12))-1,(nper-B627+1)*12/52,J626))/4,2),ROUND(-PMT(((1+D627/CP)^(CP/periods_per_year))-1,nper-B627+1,J626),2)))))))</f>
        <v/>
      </c>
      <c r="G627" s="187" t="str">
        <f t="shared" si="84"/>
        <v/>
      </c>
      <c r="H627" s="188"/>
      <c r="I627" s="187" t="str">
        <f t="shared" si="85"/>
        <v/>
      </c>
      <c r="J627" s="187" t="str">
        <f t="shared" si="86"/>
        <v/>
      </c>
      <c r="K627" s="189" t="str">
        <f t="shared" si="87"/>
        <v/>
      </c>
      <c r="L627" s="187" t="str">
        <f t="shared" si="88"/>
        <v/>
      </c>
      <c r="M627" s="187" t="str">
        <f>IF(B627="","",SUM($L$63:L627))</f>
        <v/>
      </c>
      <c r="N627" s="190" t="str">
        <f t="shared" si="89"/>
        <v/>
      </c>
      <c r="O627" s="191"/>
      <c r="P627" s="192" t="str">
        <f t="shared" si="90"/>
        <v/>
      </c>
      <c r="Q627" s="193"/>
      <c r="S627" s="193"/>
      <c r="T627" s="193"/>
      <c r="U627" s="193"/>
      <c r="V627" s="67"/>
    </row>
    <row r="628" spans="2:22" x14ac:dyDescent="0.15">
      <c r="B628" s="194" t="str">
        <f t="shared" si="81"/>
        <v/>
      </c>
      <c r="C628" s="185" t="str">
        <f t="shared" si="82"/>
        <v/>
      </c>
      <c r="D628" s="186" t="str">
        <f>IF(B628="","",IF(variable,IF(OR(B628=1,B628&lt;$I$16*periods_per_year),start_rate,MIN($I$17,IF(MOD(B628-1,$I$19)=0,MAX($I$18,D627+$I$20),D627))),start_rate))</f>
        <v/>
      </c>
      <c r="E628" s="187" t="str">
        <f t="shared" si="83"/>
        <v/>
      </c>
      <c r="F628" s="187" t="str">
        <f>IF(B628="","",IF(B628=nper,J627+E628,MIN(J627+E628,IF(D628=D627,F627,IF($E$13="Acc Bi-Weekly",ROUND((-PMT(((1+D628/CP)^(CP/12))-1,(nper-B628+1)*12/26,J627))/2,2),IF($E$13="Acc Weekly",ROUND((-PMT(((1+D628/CP)^(CP/12))-1,(nper-B628+1)*12/52,J627))/4,2),ROUND(-PMT(((1+D628/CP)^(CP/periods_per_year))-1,nper-B628+1,J627),2)))))))</f>
        <v/>
      </c>
      <c r="G628" s="187" t="str">
        <f t="shared" si="84"/>
        <v/>
      </c>
      <c r="H628" s="188"/>
      <c r="I628" s="187" t="str">
        <f t="shared" si="85"/>
        <v/>
      </c>
      <c r="J628" s="187" t="str">
        <f t="shared" si="86"/>
        <v/>
      </c>
      <c r="K628" s="189" t="str">
        <f t="shared" si="87"/>
        <v/>
      </c>
      <c r="L628" s="187" t="str">
        <f t="shared" si="88"/>
        <v/>
      </c>
      <c r="M628" s="187" t="str">
        <f>IF(B628="","",SUM($L$63:L628))</f>
        <v/>
      </c>
      <c r="N628" s="190" t="str">
        <f t="shared" si="89"/>
        <v/>
      </c>
      <c r="O628" s="191"/>
      <c r="P628" s="192" t="str">
        <f t="shared" si="90"/>
        <v/>
      </c>
      <c r="Q628" s="193"/>
      <c r="S628" s="193"/>
      <c r="T628" s="193"/>
      <c r="U628" s="193"/>
      <c r="V628" s="67"/>
    </row>
    <row r="629" spans="2:22" x14ac:dyDescent="0.15">
      <c r="B629" s="194" t="str">
        <f t="shared" si="81"/>
        <v/>
      </c>
      <c r="C629" s="185" t="str">
        <f t="shared" si="82"/>
        <v/>
      </c>
      <c r="D629" s="186" t="str">
        <f>IF(B629="","",IF(variable,IF(OR(B629=1,B629&lt;$I$16*periods_per_year),start_rate,MIN($I$17,IF(MOD(B629-1,$I$19)=0,MAX($I$18,D628+$I$20),D628))),start_rate))</f>
        <v/>
      </c>
      <c r="E629" s="187" t="str">
        <f t="shared" si="83"/>
        <v/>
      </c>
      <c r="F629" s="187" t="str">
        <f>IF(B629="","",IF(B629=nper,J628+E629,MIN(J628+E629,IF(D629=D628,F628,IF($E$13="Acc Bi-Weekly",ROUND((-PMT(((1+D629/CP)^(CP/12))-1,(nper-B629+1)*12/26,J628))/2,2),IF($E$13="Acc Weekly",ROUND((-PMT(((1+D629/CP)^(CP/12))-1,(nper-B629+1)*12/52,J628))/4,2),ROUND(-PMT(((1+D629/CP)^(CP/periods_per_year))-1,nper-B629+1,J628),2)))))))</f>
        <v/>
      </c>
      <c r="G629" s="187" t="str">
        <f t="shared" si="84"/>
        <v/>
      </c>
      <c r="H629" s="188"/>
      <c r="I629" s="187" t="str">
        <f t="shared" si="85"/>
        <v/>
      </c>
      <c r="J629" s="187" t="str">
        <f t="shared" si="86"/>
        <v/>
      </c>
      <c r="K629" s="189" t="str">
        <f t="shared" si="87"/>
        <v/>
      </c>
      <c r="L629" s="187" t="str">
        <f t="shared" si="88"/>
        <v/>
      </c>
      <c r="M629" s="187" t="str">
        <f>IF(B629="","",SUM($L$63:L629))</f>
        <v/>
      </c>
      <c r="N629" s="190" t="str">
        <f t="shared" si="89"/>
        <v/>
      </c>
      <c r="O629" s="191"/>
      <c r="P629" s="192" t="str">
        <f t="shared" si="90"/>
        <v/>
      </c>
      <c r="Q629" s="193"/>
      <c r="S629" s="193"/>
      <c r="T629" s="193"/>
      <c r="U629" s="193"/>
      <c r="V629" s="67"/>
    </row>
    <row r="630" spans="2:22" x14ac:dyDescent="0.15">
      <c r="B630" s="194" t="str">
        <f t="shared" si="81"/>
        <v/>
      </c>
      <c r="C630" s="185" t="str">
        <f t="shared" si="82"/>
        <v/>
      </c>
      <c r="D630" s="186" t="str">
        <f>IF(B630="","",IF(variable,IF(OR(B630=1,B630&lt;$I$16*periods_per_year),start_rate,MIN($I$17,IF(MOD(B630-1,$I$19)=0,MAX($I$18,D629+$I$20),D629))),start_rate))</f>
        <v/>
      </c>
      <c r="E630" s="187" t="str">
        <f t="shared" si="83"/>
        <v/>
      </c>
      <c r="F630" s="187" t="str">
        <f>IF(B630="","",IF(B630=nper,J629+E630,MIN(J629+E630,IF(D630=D629,F629,IF($E$13="Acc Bi-Weekly",ROUND((-PMT(((1+D630/CP)^(CP/12))-1,(nper-B630+1)*12/26,J629))/2,2),IF($E$13="Acc Weekly",ROUND((-PMT(((1+D630/CP)^(CP/12))-1,(nper-B630+1)*12/52,J629))/4,2),ROUND(-PMT(((1+D630/CP)^(CP/periods_per_year))-1,nper-B630+1,J629),2)))))))</f>
        <v/>
      </c>
      <c r="G630" s="187" t="str">
        <f t="shared" si="84"/>
        <v/>
      </c>
      <c r="H630" s="188"/>
      <c r="I630" s="187" t="str">
        <f t="shared" si="85"/>
        <v/>
      </c>
      <c r="J630" s="187" t="str">
        <f t="shared" si="86"/>
        <v/>
      </c>
      <c r="K630" s="189" t="str">
        <f t="shared" si="87"/>
        <v/>
      </c>
      <c r="L630" s="187" t="str">
        <f t="shared" si="88"/>
        <v/>
      </c>
      <c r="M630" s="187" t="str">
        <f>IF(B630="","",SUM($L$63:L630))</f>
        <v/>
      </c>
      <c r="N630" s="190" t="str">
        <f t="shared" si="89"/>
        <v/>
      </c>
      <c r="O630" s="191"/>
      <c r="P630" s="192" t="str">
        <f t="shared" si="90"/>
        <v/>
      </c>
      <c r="Q630" s="193"/>
      <c r="S630" s="193"/>
      <c r="T630" s="193"/>
      <c r="U630" s="193"/>
      <c r="V630" s="67"/>
    </row>
    <row r="631" spans="2:22" x14ac:dyDescent="0.15">
      <c r="B631" s="194" t="str">
        <f t="shared" si="81"/>
        <v/>
      </c>
      <c r="C631" s="185" t="str">
        <f t="shared" si="82"/>
        <v/>
      </c>
      <c r="D631" s="186" t="str">
        <f>IF(B631="","",IF(variable,IF(OR(B631=1,B631&lt;$I$16*periods_per_year),start_rate,MIN($I$17,IF(MOD(B631-1,$I$19)=0,MAX($I$18,D630+$I$20),D630))),start_rate))</f>
        <v/>
      </c>
      <c r="E631" s="187" t="str">
        <f t="shared" si="83"/>
        <v/>
      </c>
      <c r="F631" s="187" t="str">
        <f>IF(B631="","",IF(B631=nper,J630+E631,MIN(J630+E631,IF(D631=D630,F630,IF($E$13="Acc Bi-Weekly",ROUND((-PMT(((1+D631/CP)^(CP/12))-1,(nper-B631+1)*12/26,J630))/2,2),IF($E$13="Acc Weekly",ROUND((-PMT(((1+D631/CP)^(CP/12))-1,(nper-B631+1)*12/52,J630))/4,2),ROUND(-PMT(((1+D631/CP)^(CP/periods_per_year))-1,nper-B631+1,J630),2)))))))</f>
        <v/>
      </c>
      <c r="G631" s="187" t="str">
        <f t="shared" si="84"/>
        <v/>
      </c>
      <c r="H631" s="188"/>
      <c r="I631" s="187" t="str">
        <f t="shared" si="85"/>
        <v/>
      </c>
      <c r="J631" s="187" t="str">
        <f t="shared" si="86"/>
        <v/>
      </c>
      <c r="K631" s="189" t="str">
        <f t="shared" si="87"/>
        <v/>
      </c>
      <c r="L631" s="187" t="str">
        <f t="shared" si="88"/>
        <v/>
      </c>
      <c r="M631" s="187" t="str">
        <f>IF(B631="","",SUM($L$63:L631))</f>
        <v/>
      </c>
      <c r="N631" s="190" t="str">
        <f t="shared" si="89"/>
        <v/>
      </c>
      <c r="O631" s="191"/>
      <c r="P631" s="192" t="str">
        <f t="shared" si="90"/>
        <v/>
      </c>
      <c r="Q631" s="193"/>
      <c r="S631" s="193"/>
      <c r="T631" s="193"/>
      <c r="U631" s="193"/>
      <c r="V631" s="67"/>
    </row>
    <row r="632" spans="2:22" x14ac:dyDescent="0.15">
      <c r="B632" s="194" t="str">
        <f t="shared" si="81"/>
        <v/>
      </c>
      <c r="C632" s="185" t="str">
        <f t="shared" si="82"/>
        <v/>
      </c>
      <c r="D632" s="186" t="str">
        <f>IF(B632="","",IF(variable,IF(OR(B632=1,B632&lt;$I$16*periods_per_year),start_rate,MIN($I$17,IF(MOD(B632-1,$I$19)=0,MAX($I$18,D631+$I$20),D631))),start_rate))</f>
        <v/>
      </c>
      <c r="E632" s="187" t="str">
        <f t="shared" si="83"/>
        <v/>
      </c>
      <c r="F632" s="187" t="str">
        <f>IF(B632="","",IF(B632=nper,J631+E632,MIN(J631+E632,IF(D632=D631,F631,IF($E$13="Acc Bi-Weekly",ROUND((-PMT(((1+D632/CP)^(CP/12))-1,(nper-B632+1)*12/26,J631))/2,2),IF($E$13="Acc Weekly",ROUND((-PMT(((1+D632/CP)^(CP/12))-1,(nper-B632+1)*12/52,J631))/4,2),ROUND(-PMT(((1+D632/CP)^(CP/periods_per_year))-1,nper-B632+1,J631),2)))))))</f>
        <v/>
      </c>
      <c r="G632" s="187" t="str">
        <f t="shared" si="84"/>
        <v/>
      </c>
      <c r="H632" s="188"/>
      <c r="I632" s="187" t="str">
        <f t="shared" si="85"/>
        <v/>
      </c>
      <c r="J632" s="187" t="str">
        <f t="shared" si="86"/>
        <v/>
      </c>
      <c r="K632" s="189" t="str">
        <f t="shared" si="87"/>
        <v/>
      </c>
      <c r="L632" s="187" t="str">
        <f t="shared" si="88"/>
        <v/>
      </c>
      <c r="M632" s="187" t="str">
        <f>IF(B632="","",SUM($L$63:L632))</f>
        <v/>
      </c>
      <c r="N632" s="190" t="str">
        <f t="shared" si="89"/>
        <v/>
      </c>
      <c r="O632" s="191"/>
      <c r="P632" s="192" t="str">
        <f t="shared" si="90"/>
        <v/>
      </c>
      <c r="Q632" s="193"/>
      <c r="S632" s="193"/>
      <c r="T632" s="193"/>
      <c r="U632" s="193"/>
      <c r="V632" s="67"/>
    </row>
    <row r="633" spans="2:22" x14ac:dyDescent="0.15">
      <c r="B633" s="194" t="str">
        <f t="shared" si="81"/>
        <v/>
      </c>
      <c r="C633" s="185" t="str">
        <f t="shared" si="82"/>
        <v/>
      </c>
      <c r="D633" s="186" t="str">
        <f>IF(B633="","",IF(variable,IF(OR(B633=1,B633&lt;$I$16*periods_per_year),start_rate,MIN($I$17,IF(MOD(B633-1,$I$19)=0,MAX($I$18,D632+$I$20),D632))),start_rate))</f>
        <v/>
      </c>
      <c r="E633" s="187" t="str">
        <f t="shared" si="83"/>
        <v/>
      </c>
      <c r="F633" s="187" t="str">
        <f>IF(B633="","",IF(B633=nper,J632+E633,MIN(J632+E633,IF(D633=D632,F632,IF($E$13="Acc Bi-Weekly",ROUND((-PMT(((1+D633/CP)^(CP/12))-1,(nper-B633+1)*12/26,J632))/2,2),IF($E$13="Acc Weekly",ROUND((-PMT(((1+D633/CP)^(CP/12))-1,(nper-B633+1)*12/52,J632))/4,2),ROUND(-PMT(((1+D633/CP)^(CP/periods_per_year))-1,nper-B633+1,J632),2)))))))</f>
        <v/>
      </c>
      <c r="G633" s="187" t="str">
        <f t="shared" si="84"/>
        <v/>
      </c>
      <c r="H633" s="188"/>
      <c r="I633" s="187" t="str">
        <f t="shared" si="85"/>
        <v/>
      </c>
      <c r="J633" s="187" t="str">
        <f t="shared" si="86"/>
        <v/>
      </c>
      <c r="K633" s="189" t="str">
        <f t="shared" si="87"/>
        <v/>
      </c>
      <c r="L633" s="187" t="str">
        <f t="shared" si="88"/>
        <v/>
      </c>
      <c r="M633" s="187" t="str">
        <f>IF(B633="","",SUM($L$63:L633))</f>
        <v/>
      </c>
      <c r="N633" s="190" t="str">
        <f t="shared" si="89"/>
        <v/>
      </c>
      <c r="O633" s="191"/>
      <c r="P633" s="192" t="str">
        <f t="shared" si="90"/>
        <v/>
      </c>
      <c r="Q633" s="193"/>
      <c r="S633" s="193"/>
      <c r="T633" s="193"/>
      <c r="U633" s="193"/>
      <c r="V633" s="67"/>
    </row>
    <row r="634" spans="2:22" x14ac:dyDescent="0.15">
      <c r="B634" s="194" t="str">
        <f t="shared" si="81"/>
        <v/>
      </c>
      <c r="C634" s="185" t="str">
        <f t="shared" si="82"/>
        <v/>
      </c>
      <c r="D634" s="186" t="str">
        <f>IF(B634="","",IF(variable,IF(OR(B634=1,B634&lt;$I$16*periods_per_year),start_rate,MIN($I$17,IF(MOD(B634-1,$I$19)=0,MAX($I$18,D633+$I$20),D633))),start_rate))</f>
        <v/>
      </c>
      <c r="E634" s="187" t="str">
        <f t="shared" si="83"/>
        <v/>
      </c>
      <c r="F634" s="187" t="str">
        <f>IF(B634="","",IF(B634=nper,J633+E634,MIN(J633+E634,IF(D634=D633,F633,IF($E$13="Acc Bi-Weekly",ROUND((-PMT(((1+D634/CP)^(CP/12))-1,(nper-B634+1)*12/26,J633))/2,2),IF($E$13="Acc Weekly",ROUND((-PMT(((1+D634/CP)^(CP/12))-1,(nper-B634+1)*12/52,J633))/4,2),ROUND(-PMT(((1+D634/CP)^(CP/periods_per_year))-1,nper-B634+1,J633),2)))))))</f>
        <v/>
      </c>
      <c r="G634" s="187" t="str">
        <f t="shared" si="84"/>
        <v/>
      </c>
      <c r="H634" s="188"/>
      <c r="I634" s="187" t="str">
        <f t="shared" si="85"/>
        <v/>
      </c>
      <c r="J634" s="187" t="str">
        <f t="shared" si="86"/>
        <v/>
      </c>
      <c r="K634" s="189" t="str">
        <f t="shared" si="87"/>
        <v/>
      </c>
      <c r="L634" s="187" t="str">
        <f t="shared" si="88"/>
        <v/>
      </c>
      <c r="M634" s="187" t="str">
        <f>IF(B634="","",SUM($L$63:L634))</f>
        <v/>
      </c>
      <c r="N634" s="190" t="str">
        <f t="shared" si="89"/>
        <v/>
      </c>
      <c r="O634" s="191"/>
      <c r="P634" s="192" t="str">
        <f t="shared" si="90"/>
        <v/>
      </c>
      <c r="Q634" s="193"/>
      <c r="S634" s="193"/>
      <c r="T634" s="193"/>
      <c r="U634" s="193"/>
      <c r="V634" s="67"/>
    </row>
    <row r="635" spans="2:22" x14ac:dyDescent="0.15">
      <c r="B635" s="194" t="str">
        <f t="shared" si="81"/>
        <v/>
      </c>
      <c r="C635" s="185" t="str">
        <f t="shared" si="82"/>
        <v/>
      </c>
      <c r="D635" s="186" t="str">
        <f>IF(B635="","",IF(variable,IF(OR(B635=1,B635&lt;$I$16*periods_per_year),start_rate,MIN($I$17,IF(MOD(B635-1,$I$19)=0,MAX($I$18,D634+$I$20),D634))),start_rate))</f>
        <v/>
      </c>
      <c r="E635" s="187" t="str">
        <f t="shared" si="83"/>
        <v/>
      </c>
      <c r="F635" s="187" t="str">
        <f>IF(B635="","",IF(B635=nper,J634+E635,MIN(J634+E635,IF(D635=D634,F634,IF($E$13="Acc Bi-Weekly",ROUND((-PMT(((1+D635/CP)^(CP/12))-1,(nper-B635+1)*12/26,J634))/2,2),IF($E$13="Acc Weekly",ROUND((-PMT(((1+D635/CP)^(CP/12))-1,(nper-B635+1)*12/52,J634))/4,2),ROUND(-PMT(((1+D635/CP)^(CP/periods_per_year))-1,nper-B635+1,J634),2)))))))</f>
        <v/>
      </c>
      <c r="G635" s="187" t="str">
        <f t="shared" si="84"/>
        <v/>
      </c>
      <c r="H635" s="188"/>
      <c r="I635" s="187" t="str">
        <f t="shared" si="85"/>
        <v/>
      </c>
      <c r="J635" s="187" t="str">
        <f t="shared" si="86"/>
        <v/>
      </c>
      <c r="K635" s="189" t="str">
        <f t="shared" si="87"/>
        <v/>
      </c>
      <c r="L635" s="187" t="str">
        <f t="shared" si="88"/>
        <v/>
      </c>
      <c r="M635" s="187" t="str">
        <f>IF(B635="","",SUM($L$63:L635))</f>
        <v/>
      </c>
      <c r="N635" s="190" t="str">
        <f t="shared" si="89"/>
        <v/>
      </c>
      <c r="O635" s="191"/>
      <c r="P635" s="192" t="str">
        <f t="shared" si="90"/>
        <v/>
      </c>
      <c r="Q635" s="193"/>
      <c r="S635" s="193"/>
      <c r="T635" s="193"/>
      <c r="U635" s="193"/>
      <c r="V635" s="67"/>
    </row>
    <row r="636" spans="2:22" x14ac:dyDescent="0.15">
      <c r="B636" s="194" t="str">
        <f t="shared" si="81"/>
        <v/>
      </c>
      <c r="C636" s="185" t="str">
        <f t="shared" si="82"/>
        <v/>
      </c>
      <c r="D636" s="186" t="str">
        <f>IF(B636="","",IF(variable,IF(OR(B636=1,B636&lt;$I$16*periods_per_year),start_rate,MIN($I$17,IF(MOD(B636-1,$I$19)=0,MAX($I$18,D635+$I$20),D635))),start_rate))</f>
        <v/>
      </c>
      <c r="E636" s="187" t="str">
        <f t="shared" si="83"/>
        <v/>
      </c>
      <c r="F636" s="187" t="str">
        <f>IF(B636="","",IF(B636=nper,J635+E636,MIN(J635+E636,IF(D636=D635,F635,IF($E$13="Acc Bi-Weekly",ROUND((-PMT(((1+D636/CP)^(CP/12))-1,(nper-B636+1)*12/26,J635))/2,2),IF($E$13="Acc Weekly",ROUND((-PMT(((1+D636/CP)^(CP/12))-1,(nper-B636+1)*12/52,J635))/4,2),ROUND(-PMT(((1+D636/CP)^(CP/periods_per_year))-1,nper-B636+1,J635),2)))))))</f>
        <v/>
      </c>
      <c r="G636" s="187" t="str">
        <f t="shared" si="84"/>
        <v/>
      </c>
      <c r="H636" s="188"/>
      <c r="I636" s="187" t="str">
        <f t="shared" si="85"/>
        <v/>
      </c>
      <c r="J636" s="187" t="str">
        <f t="shared" si="86"/>
        <v/>
      </c>
      <c r="K636" s="189" t="str">
        <f t="shared" si="87"/>
        <v/>
      </c>
      <c r="L636" s="187" t="str">
        <f t="shared" si="88"/>
        <v/>
      </c>
      <c r="M636" s="187" t="str">
        <f>IF(B636="","",SUM($L$63:L636))</f>
        <v/>
      </c>
      <c r="N636" s="190" t="str">
        <f t="shared" si="89"/>
        <v/>
      </c>
      <c r="O636" s="191"/>
      <c r="P636" s="192" t="str">
        <f t="shared" si="90"/>
        <v/>
      </c>
      <c r="Q636" s="193"/>
      <c r="S636" s="193"/>
      <c r="T636" s="193"/>
      <c r="U636" s="193"/>
      <c r="V636" s="67"/>
    </row>
    <row r="637" spans="2:22" x14ac:dyDescent="0.15">
      <c r="B637" s="194" t="str">
        <f t="shared" si="81"/>
        <v/>
      </c>
      <c r="C637" s="185" t="str">
        <f t="shared" si="82"/>
        <v/>
      </c>
      <c r="D637" s="186" t="str">
        <f>IF(B637="","",IF(variable,IF(OR(B637=1,B637&lt;$I$16*periods_per_year),start_rate,MIN($I$17,IF(MOD(B637-1,$I$19)=0,MAX($I$18,D636+$I$20),D636))),start_rate))</f>
        <v/>
      </c>
      <c r="E637" s="187" t="str">
        <f t="shared" si="83"/>
        <v/>
      </c>
      <c r="F637" s="187" t="str">
        <f>IF(B637="","",IF(B637=nper,J636+E637,MIN(J636+E637,IF(D637=D636,F636,IF($E$13="Acc Bi-Weekly",ROUND((-PMT(((1+D637/CP)^(CP/12))-1,(nper-B637+1)*12/26,J636))/2,2),IF($E$13="Acc Weekly",ROUND((-PMT(((1+D637/CP)^(CP/12))-1,(nper-B637+1)*12/52,J636))/4,2),ROUND(-PMT(((1+D637/CP)^(CP/periods_per_year))-1,nper-B637+1,J636),2)))))))</f>
        <v/>
      </c>
      <c r="G637" s="187" t="str">
        <f t="shared" si="84"/>
        <v/>
      </c>
      <c r="H637" s="188"/>
      <c r="I637" s="187" t="str">
        <f t="shared" si="85"/>
        <v/>
      </c>
      <c r="J637" s="187" t="str">
        <f t="shared" si="86"/>
        <v/>
      </c>
      <c r="K637" s="189" t="str">
        <f t="shared" si="87"/>
        <v/>
      </c>
      <c r="L637" s="187" t="str">
        <f t="shared" si="88"/>
        <v/>
      </c>
      <c r="M637" s="187" t="str">
        <f>IF(B637="","",SUM($L$63:L637))</f>
        <v/>
      </c>
      <c r="N637" s="190" t="str">
        <f t="shared" si="89"/>
        <v/>
      </c>
      <c r="O637" s="191"/>
      <c r="P637" s="192" t="str">
        <f t="shared" si="90"/>
        <v/>
      </c>
      <c r="Q637" s="193"/>
      <c r="S637" s="193"/>
      <c r="T637" s="193"/>
      <c r="U637" s="193"/>
      <c r="V637" s="67"/>
    </row>
    <row r="638" spans="2:22" x14ac:dyDescent="0.15">
      <c r="B638" s="194" t="str">
        <f t="shared" si="81"/>
        <v/>
      </c>
      <c r="C638" s="185" t="str">
        <f t="shared" si="82"/>
        <v/>
      </c>
      <c r="D638" s="186" t="str">
        <f>IF(B638="","",IF(variable,IF(OR(B638=1,B638&lt;$I$16*periods_per_year),start_rate,MIN($I$17,IF(MOD(B638-1,$I$19)=0,MAX($I$18,D637+$I$20),D637))),start_rate))</f>
        <v/>
      </c>
      <c r="E638" s="187" t="str">
        <f t="shared" si="83"/>
        <v/>
      </c>
      <c r="F638" s="187" t="str">
        <f>IF(B638="","",IF(B638=nper,J637+E638,MIN(J637+E638,IF(D638=D637,F637,IF($E$13="Acc Bi-Weekly",ROUND((-PMT(((1+D638/CP)^(CP/12))-1,(nper-B638+1)*12/26,J637))/2,2),IF($E$13="Acc Weekly",ROUND((-PMT(((1+D638/CP)^(CP/12))-1,(nper-B638+1)*12/52,J637))/4,2),ROUND(-PMT(((1+D638/CP)^(CP/periods_per_year))-1,nper-B638+1,J637),2)))))))</f>
        <v/>
      </c>
      <c r="G638" s="187" t="str">
        <f t="shared" si="84"/>
        <v/>
      </c>
      <c r="H638" s="188"/>
      <c r="I638" s="187" t="str">
        <f t="shared" si="85"/>
        <v/>
      </c>
      <c r="J638" s="187" t="str">
        <f t="shared" si="86"/>
        <v/>
      </c>
      <c r="K638" s="189" t="str">
        <f t="shared" si="87"/>
        <v/>
      </c>
      <c r="L638" s="187" t="str">
        <f t="shared" si="88"/>
        <v/>
      </c>
      <c r="M638" s="187" t="str">
        <f>IF(B638="","",SUM($L$63:L638))</f>
        <v/>
      </c>
      <c r="N638" s="190" t="str">
        <f t="shared" si="89"/>
        <v/>
      </c>
      <c r="O638" s="191"/>
      <c r="P638" s="192" t="str">
        <f t="shared" si="90"/>
        <v/>
      </c>
      <c r="Q638" s="193"/>
      <c r="S638" s="193"/>
      <c r="T638" s="193"/>
      <c r="U638" s="193"/>
      <c r="V638" s="67"/>
    </row>
    <row r="639" spans="2:22" x14ac:dyDescent="0.15">
      <c r="B639" s="194" t="str">
        <f t="shared" ref="B639:B702" si="91">IF(J638="","",IF(OR(B638&gt;=nper,ROUND(J638,2)&lt;=0),"",B638+1))</f>
        <v/>
      </c>
      <c r="C639" s="185" t="str">
        <f t="shared" ref="C639:C702" si="92">IF(B639="","",IF(OR(periods_per_year=26,periods_per_year=52),IF(periods_per_year=26,IF(B639=1,fpdate,C638+14),IF(periods_per_year=52,IF(B639=1,fpdate,C638+7),"n/a")),IF(periods_per_year=24,DATE(YEAR(fpdate),MONTH(fpdate)+(B639-1)/2+IF(AND(DAY(fpdate)&gt;=15,MOD(B639,2)=0),1,0),IF(MOD(B639,2)=0,IF(DAY(fpdate)&gt;=15,DAY(fpdate)-14,DAY(fpdate)+14),DAY(fpdate))),IF(DAY(DATE(YEAR(fpdate),MONTH(fpdate)+B639-1,DAY(fpdate)))&lt;&gt;DAY(fpdate),DATE(YEAR(fpdate),MONTH(fpdate)+B639,0),DATE(YEAR(fpdate),MONTH(fpdate)+B639-1,DAY(fpdate))))))</f>
        <v/>
      </c>
      <c r="D639" s="186" t="str">
        <f>IF(B639="","",IF(variable,IF(OR(B639=1,B639&lt;$I$16*periods_per_year),start_rate,MIN($I$17,IF(MOD(B639-1,$I$19)=0,MAX($I$18,D638+$I$20),D638))),start_rate))</f>
        <v/>
      </c>
      <c r="E639" s="187" t="str">
        <f t="shared" ref="E639:E702" si="93">IF(B639="","",ROUND((((1+D639/CP)^(CP/periods_per_year))-1)*J638,2))</f>
        <v/>
      </c>
      <c r="F639" s="187" t="str">
        <f>IF(B639="","",IF(B639=nper,J638+E639,MIN(J638+E639,IF(D639=D638,F638,IF($E$13="Acc Bi-Weekly",ROUND((-PMT(((1+D639/CP)^(CP/12))-1,(nper-B639+1)*12/26,J638))/2,2),IF($E$13="Acc Weekly",ROUND((-PMT(((1+D639/CP)^(CP/12))-1,(nper-B639+1)*12/52,J638))/4,2),ROUND(-PMT(((1+D639/CP)^(CP/periods_per_year))-1,nper-B639+1,J638),2)))))))</f>
        <v/>
      </c>
      <c r="G639" s="187" t="str">
        <f t="shared" ref="G639:G702" si="94">IF(B639="","",IF(J638&lt;=F639,0,IF(IF(MOD(B639,int)=0,$E$25,0)+F639&gt;=J638+E639,J638+E639-F639,IF(MOD(B639,int)=0,$E$25,0)+IF(IF(MOD(B639,int)=0,$E$25,0)+IF(MOD(B639-$E$28,periods_per_year)=0,$E$27,0)+F639&lt;J638+E639,IF(MOD(B639-$E$28,periods_per_year)=0,$E$27,0),J638+E639-IF(MOD(B639,int)=0,$E$25,0)-F639))))</f>
        <v/>
      </c>
      <c r="H639" s="188"/>
      <c r="I639" s="187" t="str">
        <f t="shared" ref="I639:I702" si="95">IF(B639="","",F639-E639+H639+IF(G639="",0,G639))</f>
        <v/>
      </c>
      <c r="J639" s="187" t="str">
        <f t="shared" ref="J639:J702" si="96">IF(B639="","",J638-I639)</f>
        <v/>
      </c>
      <c r="K639" s="189" t="str">
        <f t="shared" ref="K639:K702" si="97">IF(B639="","",IF(MOD(B639,periods_per_year)=0,B639/periods_per_year,""))</f>
        <v/>
      </c>
      <c r="L639" s="187" t="str">
        <f t="shared" ref="L639:L702" si="98">IF(B639="","",$S$16*E639)</f>
        <v/>
      </c>
      <c r="M639" s="187" t="str">
        <f>IF(B639="","",SUM($L$63:L639))</f>
        <v/>
      </c>
      <c r="N639" s="190" t="str">
        <f t="shared" si="89"/>
        <v/>
      </c>
      <c r="O639" s="191"/>
      <c r="P639" s="192" t="str">
        <f t="shared" si="90"/>
        <v/>
      </c>
      <c r="Q639" s="193"/>
      <c r="S639" s="193"/>
      <c r="T639" s="193"/>
      <c r="U639" s="193"/>
      <c r="V639" s="67"/>
    </row>
    <row r="640" spans="2:22" x14ac:dyDescent="0.15">
      <c r="B640" s="194" t="str">
        <f t="shared" si="91"/>
        <v/>
      </c>
      <c r="C640" s="185" t="str">
        <f t="shared" si="92"/>
        <v/>
      </c>
      <c r="D640" s="186" t="str">
        <f>IF(B640="","",IF(variable,IF(OR(B640=1,B640&lt;$I$16*periods_per_year),start_rate,MIN($I$17,IF(MOD(B640-1,$I$19)=0,MAX($I$18,D639+$I$20),D639))),start_rate))</f>
        <v/>
      </c>
      <c r="E640" s="187" t="str">
        <f t="shared" si="93"/>
        <v/>
      </c>
      <c r="F640" s="187" t="str">
        <f>IF(B640="","",IF(B640=nper,J639+E640,MIN(J639+E640,IF(D640=D639,F639,IF($E$13="Acc Bi-Weekly",ROUND((-PMT(((1+D640/CP)^(CP/12))-1,(nper-B640+1)*12/26,J639))/2,2),IF($E$13="Acc Weekly",ROUND((-PMT(((1+D640/CP)^(CP/12))-1,(nper-B640+1)*12/52,J639))/4,2),ROUND(-PMT(((1+D640/CP)^(CP/periods_per_year))-1,nper-B640+1,J639),2)))))))</f>
        <v/>
      </c>
      <c r="G640" s="187" t="str">
        <f t="shared" si="94"/>
        <v/>
      </c>
      <c r="H640" s="188"/>
      <c r="I640" s="187" t="str">
        <f t="shared" si="95"/>
        <v/>
      </c>
      <c r="J640" s="187" t="str">
        <f t="shared" si="96"/>
        <v/>
      </c>
      <c r="K640" s="189" t="str">
        <f t="shared" si="97"/>
        <v/>
      </c>
      <c r="L640" s="187" t="str">
        <f t="shared" si="98"/>
        <v/>
      </c>
      <c r="M640" s="187" t="str">
        <f>IF(B640="","",SUM($L$63:L640))</f>
        <v/>
      </c>
      <c r="N640" s="190" t="str">
        <f t="shared" si="89"/>
        <v/>
      </c>
      <c r="O640" s="191"/>
      <c r="P640" s="192" t="str">
        <f t="shared" si="90"/>
        <v/>
      </c>
      <c r="Q640" s="193"/>
      <c r="S640" s="193"/>
      <c r="T640" s="193"/>
      <c r="U640" s="193"/>
      <c r="V640" s="67"/>
    </row>
    <row r="641" spans="2:22" x14ac:dyDescent="0.15">
      <c r="B641" s="194" t="str">
        <f t="shared" si="91"/>
        <v/>
      </c>
      <c r="C641" s="185" t="str">
        <f t="shared" si="92"/>
        <v/>
      </c>
      <c r="D641" s="186" t="str">
        <f>IF(B641="","",IF(variable,IF(OR(B641=1,B641&lt;$I$16*periods_per_year),start_rate,MIN($I$17,IF(MOD(B641-1,$I$19)=0,MAX($I$18,D640+$I$20),D640))),start_rate))</f>
        <v/>
      </c>
      <c r="E641" s="187" t="str">
        <f t="shared" si="93"/>
        <v/>
      </c>
      <c r="F641" s="187" t="str">
        <f>IF(B641="","",IF(B641=nper,J640+E641,MIN(J640+E641,IF(D641=D640,F640,IF($E$13="Acc Bi-Weekly",ROUND((-PMT(((1+D641/CP)^(CP/12))-1,(nper-B641+1)*12/26,J640))/2,2),IF($E$13="Acc Weekly",ROUND((-PMT(((1+D641/CP)^(CP/12))-1,(nper-B641+1)*12/52,J640))/4,2),ROUND(-PMT(((1+D641/CP)^(CP/periods_per_year))-1,nper-B641+1,J640),2)))))))</f>
        <v/>
      </c>
      <c r="G641" s="187" t="str">
        <f t="shared" si="94"/>
        <v/>
      </c>
      <c r="H641" s="188"/>
      <c r="I641" s="187" t="str">
        <f t="shared" si="95"/>
        <v/>
      </c>
      <c r="J641" s="187" t="str">
        <f t="shared" si="96"/>
        <v/>
      </c>
      <c r="K641" s="189" t="str">
        <f t="shared" si="97"/>
        <v/>
      </c>
      <c r="L641" s="187" t="str">
        <f t="shared" si="98"/>
        <v/>
      </c>
      <c r="M641" s="187" t="str">
        <f>IF(B641="","",SUM($L$63:L641))</f>
        <v/>
      </c>
      <c r="N641" s="190" t="str">
        <f t="shared" ref="N641:N704" si="99">IF(B641="","",I641+N640)</f>
        <v/>
      </c>
      <c r="O641" s="191"/>
      <c r="P641" s="192" t="str">
        <f t="shared" si="90"/>
        <v/>
      </c>
      <c r="Q641" s="193"/>
      <c r="S641" s="193"/>
      <c r="T641" s="193"/>
      <c r="U641" s="193"/>
      <c r="V641" s="67"/>
    </row>
    <row r="642" spans="2:22" x14ac:dyDescent="0.15">
      <c r="B642" s="194" t="str">
        <f t="shared" si="91"/>
        <v/>
      </c>
      <c r="C642" s="185" t="str">
        <f t="shared" si="92"/>
        <v/>
      </c>
      <c r="D642" s="186" t="str">
        <f>IF(B642="","",IF(variable,IF(OR(B642=1,B642&lt;$I$16*periods_per_year),start_rate,MIN($I$17,IF(MOD(B642-1,$I$19)=0,MAX($I$18,D641+$I$20),D641))),start_rate))</f>
        <v/>
      </c>
      <c r="E642" s="187" t="str">
        <f t="shared" si="93"/>
        <v/>
      </c>
      <c r="F642" s="187" t="str">
        <f>IF(B642="","",IF(B642=nper,J641+E642,MIN(J641+E642,IF(D642=D641,F641,IF($E$13="Acc Bi-Weekly",ROUND((-PMT(((1+D642/CP)^(CP/12))-1,(nper-B642+1)*12/26,J641))/2,2),IF($E$13="Acc Weekly",ROUND((-PMT(((1+D642/CP)^(CP/12))-1,(nper-B642+1)*12/52,J641))/4,2),ROUND(-PMT(((1+D642/CP)^(CP/periods_per_year))-1,nper-B642+1,J641),2)))))))</f>
        <v/>
      </c>
      <c r="G642" s="187" t="str">
        <f t="shared" si="94"/>
        <v/>
      </c>
      <c r="H642" s="188"/>
      <c r="I642" s="187" t="str">
        <f t="shared" si="95"/>
        <v/>
      </c>
      <c r="J642" s="187" t="str">
        <f t="shared" si="96"/>
        <v/>
      </c>
      <c r="K642" s="189" t="str">
        <f t="shared" si="97"/>
        <v/>
      </c>
      <c r="L642" s="187" t="str">
        <f t="shared" si="98"/>
        <v/>
      </c>
      <c r="M642" s="187" t="str">
        <f>IF(B642="","",SUM($L$63:L642))</f>
        <v/>
      </c>
      <c r="N642" s="190" t="str">
        <f t="shared" si="99"/>
        <v/>
      </c>
      <c r="O642" s="191"/>
      <c r="P642" s="192" t="str">
        <f t="shared" si="90"/>
        <v/>
      </c>
      <c r="Q642" s="193"/>
      <c r="S642" s="193"/>
      <c r="T642" s="193"/>
      <c r="U642" s="193"/>
      <c r="V642" s="67"/>
    </row>
    <row r="643" spans="2:22" x14ac:dyDescent="0.15">
      <c r="B643" s="194" t="str">
        <f t="shared" si="91"/>
        <v/>
      </c>
      <c r="C643" s="185" t="str">
        <f t="shared" si="92"/>
        <v/>
      </c>
      <c r="D643" s="186" t="str">
        <f>IF(B643="","",IF(variable,IF(OR(B643=1,B643&lt;$I$16*periods_per_year),start_rate,MIN($I$17,IF(MOD(B643-1,$I$19)=0,MAX($I$18,D642+$I$20),D642))),start_rate))</f>
        <v/>
      </c>
      <c r="E643" s="187" t="str">
        <f t="shared" si="93"/>
        <v/>
      </c>
      <c r="F643" s="187" t="str">
        <f>IF(B643="","",IF(B643=nper,J642+E643,MIN(J642+E643,IF(D643=D642,F642,IF($E$13="Acc Bi-Weekly",ROUND((-PMT(((1+D643/CP)^(CP/12))-1,(nper-B643+1)*12/26,J642))/2,2),IF($E$13="Acc Weekly",ROUND((-PMT(((1+D643/CP)^(CP/12))-1,(nper-B643+1)*12/52,J642))/4,2),ROUND(-PMT(((1+D643/CP)^(CP/periods_per_year))-1,nper-B643+1,J642),2)))))))</f>
        <v/>
      </c>
      <c r="G643" s="187" t="str">
        <f t="shared" si="94"/>
        <v/>
      </c>
      <c r="H643" s="188"/>
      <c r="I643" s="187" t="str">
        <f t="shared" si="95"/>
        <v/>
      </c>
      <c r="J643" s="187" t="str">
        <f t="shared" si="96"/>
        <v/>
      </c>
      <c r="K643" s="189" t="str">
        <f t="shared" si="97"/>
        <v/>
      </c>
      <c r="L643" s="187" t="str">
        <f t="shared" si="98"/>
        <v/>
      </c>
      <c r="M643" s="187" t="str">
        <f>IF(B643="","",SUM($L$63:L643))</f>
        <v/>
      </c>
      <c r="N643" s="190" t="str">
        <f t="shared" si="99"/>
        <v/>
      </c>
      <c r="O643" s="191"/>
      <c r="P643" s="192" t="str">
        <f t="shared" si="90"/>
        <v/>
      </c>
      <c r="Q643" s="193"/>
      <c r="S643" s="193"/>
      <c r="T643" s="193"/>
      <c r="U643" s="193"/>
      <c r="V643" s="67"/>
    </row>
    <row r="644" spans="2:22" x14ac:dyDescent="0.15">
      <c r="B644" s="194" t="str">
        <f t="shared" si="91"/>
        <v/>
      </c>
      <c r="C644" s="185" t="str">
        <f t="shared" si="92"/>
        <v/>
      </c>
      <c r="D644" s="186" t="str">
        <f>IF(B644="","",IF(variable,IF(OR(B644=1,B644&lt;$I$16*periods_per_year),start_rate,MIN($I$17,IF(MOD(B644-1,$I$19)=0,MAX($I$18,D643+$I$20),D643))),start_rate))</f>
        <v/>
      </c>
      <c r="E644" s="187" t="str">
        <f t="shared" si="93"/>
        <v/>
      </c>
      <c r="F644" s="187" t="str">
        <f>IF(B644="","",IF(B644=nper,J643+E644,MIN(J643+E644,IF(D644=D643,F643,IF($E$13="Acc Bi-Weekly",ROUND((-PMT(((1+D644/CP)^(CP/12))-1,(nper-B644+1)*12/26,J643))/2,2),IF($E$13="Acc Weekly",ROUND((-PMT(((1+D644/CP)^(CP/12))-1,(nper-B644+1)*12/52,J643))/4,2),ROUND(-PMT(((1+D644/CP)^(CP/periods_per_year))-1,nper-B644+1,J643),2)))))))</f>
        <v/>
      </c>
      <c r="G644" s="187" t="str">
        <f t="shared" si="94"/>
        <v/>
      </c>
      <c r="H644" s="188"/>
      <c r="I644" s="187" t="str">
        <f t="shared" si="95"/>
        <v/>
      </c>
      <c r="J644" s="187" t="str">
        <f t="shared" si="96"/>
        <v/>
      </c>
      <c r="K644" s="189" t="str">
        <f t="shared" si="97"/>
        <v/>
      </c>
      <c r="L644" s="187" t="str">
        <f t="shared" si="98"/>
        <v/>
      </c>
      <c r="M644" s="187" t="str">
        <f>IF(B644="","",SUM($L$63:L644))</f>
        <v/>
      </c>
      <c r="N644" s="190" t="str">
        <f t="shared" si="99"/>
        <v/>
      </c>
      <c r="O644" s="191"/>
      <c r="P644" s="192" t="str">
        <f t="shared" si="90"/>
        <v/>
      </c>
      <c r="Q644" s="193"/>
      <c r="S644" s="193"/>
      <c r="T644" s="193"/>
      <c r="U644" s="193"/>
      <c r="V644" s="67"/>
    </row>
    <row r="645" spans="2:22" x14ac:dyDescent="0.15">
      <c r="B645" s="194" t="str">
        <f t="shared" si="91"/>
        <v/>
      </c>
      <c r="C645" s="185" t="str">
        <f t="shared" si="92"/>
        <v/>
      </c>
      <c r="D645" s="186" t="str">
        <f>IF(B645="","",IF(variable,IF(OR(B645=1,B645&lt;$I$16*periods_per_year),start_rate,MIN($I$17,IF(MOD(B645-1,$I$19)=0,MAX($I$18,D644+$I$20),D644))),start_rate))</f>
        <v/>
      </c>
      <c r="E645" s="187" t="str">
        <f t="shared" si="93"/>
        <v/>
      </c>
      <c r="F645" s="187" t="str">
        <f>IF(B645="","",IF(B645=nper,J644+E645,MIN(J644+E645,IF(D645=D644,F644,IF($E$13="Acc Bi-Weekly",ROUND((-PMT(((1+D645/CP)^(CP/12))-1,(nper-B645+1)*12/26,J644))/2,2),IF($E$13="Acc Weekly",ROUND((-PMT(((1+D645/CP)^(CP/12))-1,(nper-B645+1)*12/52,J644))/4,2),ROUND(-PMT(((1+D645/CP)^(CP/periods_per_year))-1,nper-B645+1,J644),2)))))))</f>
        <v/>
      </c>
      <c r="G645" s="187" t="str">
        <f t="shared" si="94"/>
        <v/>
      </c>
      <c r="H645" s="188"/>
      <c r="I645" s="187" t="str">
        <f t="shared" si="95"/>
        <v/>
      </c>
      <c r="J645" s="187" t="str">
        <f t="shared" si="96"/>
        <v/>
      </c>
      <c r="K645" s="189" t="str">
        <f t="shared" si="97"/>
        <v/>
      </c>
      <c r="L645" s="187" t="str">
        <f t="shared" si="98"/>
        <v/>
      </c>
      <c r="M645" s="187" t="str">
        <f>IF(B645="","",SUM($L$63:L645))</f>
        <v/>
      </c>
      <c r="N645" s="190" t="str">
        <f t="shared" si="99"/>
        <v/>
      </c>
      <c r="O645" s="191"/>
      <c r="P645" s="192" t="str">
        <f t="shared" si="90"/>
        <v/>
      </c>
      <c r="Q645" s="193"/>
      <c r="S645" s="193"/>
      <c r="T645" s="193"/>
      <c r="U645" s="193"/>
      <c r="V645" s="67"/>
    </row>
    <row r="646" spans="2:22" x14ac:dyDescent="0.15">
      <c r="B646" s="194" t="str">
        <f t="shared" si="91"/>
        <v/>
      </c>
      <c r="C646" s="185" t="str">
        <f t="shared" si="92"/>
        <v/>
      </c>
      <c r="D646" s="186" t="str">
        <f>IF(B646="","",IF(variable,IF(OR(B646=1,B646&lt;$I$16*periods_per_year),start_rate,MIN($I$17,IF(MOD(B646-1,$I$19)=0,MAX($I$18,D645+$I$20),D645))),start_rate))</f>
        <v/>
      </c>
      <c r="E646" s="187" t="str">
        <f t="shared" si="93"/>
        <v/>
      </c>
      <c r="F646" s="187" t="str">
        <f>IF(B646="","",IF(B646=nper,J645+E646,MIN(J645+E646,IF(D646=D645,F645,IF($E$13="Acc Bi-Weekly",ROUND((-PMT(((1+D646/CP)^(CP/12))-1,(nper-B646+1)*12/26,J645))/2,2),IF($E$13="Acc Weekly",ROUND((-PMT(((1+D646/CP)^(CP/12))-1,(nper-B646+1)*12/52,J645))/4,2),ROUND(-PMT(((1+D646/CP)^(CP/periods_per_year))-1,nper-B646+1,J645),2)))))))</f>
        <v/>
      </c>
      <c r="G646" s="187" t="str">
        <f t="shared" si="94"/>
        <v/>
      </c>
      <c r="H646" s="188"/>
      <c r="I646" s="187" t="str">
        <f t="shared" si="95"/>
        <v/>
      </c>
      <c r="J646" s="187" t="str">
        <f t="shared" si="96"/>
        <v/>
      </c>
      <c r="K646" s="189" t="str">
        <f t="shared" si="97"/>
        <v/>
      </c>
      <c r="L646" s="187" t="str">
        <f t="shared" si="98"/>
        <v/>
      </c>
      <c r="M646" s="187" t="str">
        <f>IF(B646="","",SUM($L$63:L646))</f>
        <v/>
      </c>
      <c r="N646" s="190" t="str">
        <f t="shared" si="99"/>
        <v/>
      </c>
      <c r="O646" s="191"/>
      <c r="P646" s="192" t="str">
        <f t="shared" si="90"/>
        <v/>
      </c>
      <c r="Q646" s="193"/>
      <c r="S646" s="193"/>
      <c r="T646" s="193"/>
      <c r="U646" s="193"/>
      <c r="V646" s="67"/>
    </row>
    <row r="647" spans="2:22" x14ac:dyDescent="0.15">
      <c r="B647" s="194" t="str">
        <f t="shared" si="91"/>
        <v/>
      </c>
      <c r="C647" s="185" t="str">
        <f t="shared" si="92"/>
        <v/>
      </c>
      <c r="D647" s="186" t="str">
        <f>IF(B647="","",IF(variable,IF(OR(B647=1,B647&lt;$I$16*periods_per_year),start_rate,MIN($I$17,IF(MOD(B647-1,$I$19)=0,MAX($I$18,D646+$I$20),D646))),start_rate))</f>
        <v/>
      </c>
      <c r="E647" s="187" t="str">
        <f t="shared" si="93"/>
        <v/>
      </c>
      <c r="F647" s="187" t="str">
        <f>IF(B647="","",IF(B647=nper,J646+E647,MIN(J646+E647,IF(D647=D646,F646,IF($E$13="Acc Bi-Weekly",ROUND((-PMT(((1+D647/CP)^(CP/12))-1,(nper-B647+1)*12/26,J646))/2,2),IF($E$13="Acc Weekly",ROUND((-PMT(((1+D647/CP)^(CP/12))-1,(nper-B647+1)*12/52,J646))/4,2),ROUND(-PMT(((1+D647/CP)^(CP/periods_per_year))-1,nper-B647+1,J646),2)))))))</f>
        <v/>
      </c>
      <c r="G647" s="187" t="str">
        <f t="shared" si="94"/>
        <v/>
      </c>
      <c r="H647" s="188"/>
      <c r="I647" s="187" t="str">
        <f t="shared" si="95"/>
        <v/>
      </c>
      <c r="J647" s="187" t="str">
        <f t="shared" si="96"/>
        <v/>
      </c>
      <c r="K647" s="189" t="str">
        <f t="shared" si="97"/>
        <v/>
      </c>
      <c r="L647" s="187" t="str">
        <f t="shared" si="98"/>
        <v/>
      </c>
      <c r="M647" s="187" t="str">
        <f>IF(B647="","",SUM($L$63:L647))</f>
        <v/>
      </c>
      <c r="N647" s="190" t="str">
        <f t="shared" si="99"/>
        <v/>
      </c>
      <c r="O647" s="191"/>
      <c r="P647" s="192" t="str">
        <f t="shared" si="90"/>
        <v/>
      </c>
      <c r="Q647" s="193"/>
      <c r="S647" s="193"/>
      <c r="T647" s="193"/>
      <c r="U647" s="193"/>
      <c r="V647" s="67"/>
    </row>
    <row r="648" spans="2:22" x14ac:dyDescent="0.15">
      <c r="B648" s="194" t="str">
        <f t="shared" si="91"/>
        <v/>
      </c>
      <c r="C648" s="185" t="str">
        <f t="shared" si="92"/>
        <v/>
      </c>
      <c r="D648" s="186" t="str">
        <f>IF(B648="","",IF(variable,IF(OR(B648=1,B648&lt;$I$16*periods_per_year),start_rate,MIN($I$17,IF(MOD(B648-1,$I$19)=0,MAX($I$18,D647+$I$20),D647))),start_rate))</f>
        <v/>
      </c>
      <c r="E648" s="187" t="str">
        <f t="shared" si="93"/>
        <v/>
      </c>
      <c r="F648" s="187" t="str">
        <f>IF(B648="","",IF(B648=nper,J647+E648,MIN(J647+E648,IF(D648=D647,F647,IF($E$13="Acc Bi-Weekly",ROUND((-PMT(((1+D648/CP)^(CP/12))-1,(nper-B648+1)*12/26,J647))/2,2),IF($E$13="Acc Weekly",ROUND((-PMT(((1+D648/CP)^(CP/12))-1,(nper-B648+1)*12/52,J647))/4,2),ROUND(-PMT(((1+D648/CP)^(CP/periods_per_year))-1,nper-B648+1,J647),2)))))))</f>
        <v/>
      </c>
      <c r="G648" s="187" t="str">
        <f t="shared" si="94"/>
        <v/>
      </c>
      <c r="H648" s="188"/>
      <c r="I648" s="187" t="str">
        <f t="shared" si="95"/>
        <v/>
      </c>
      <c r="J648" s="187" t="str">
        <f t="shared" si="96"/>
        <v/>
      </c>
      <c r="K648" s="189" t="str">
        <f t="shared" si="97"/>
        <v/>
      </c>
      <c r="L648" s="187" t="str">
        <f t="shared" si="98"/>
        <v/>
      </c>
      <c r="M648" s="187" t="str">
        <f>IF(B648="","",SUM($L$63:L648))</f>
        <v/>
      </c>
      <c r="N648" s="190" t="str">
        <f t="shared" si="99"/>
        <v/>
      </c>
      <c r="O648" s="191"/>
      <c r="P648" s="192" t="str">
        <f t="shared" si="90"/>
        <v/>
      </c>
      <c r="Q648" s="193"/>
      <c r="S648" s="193"/>
      <c r="T648" s="193"/>
      <c r="U648" s="193"/>
      <c r="V648" s="67"/>
    </row>
    <row r="649" spans="2:22" x14ac:dyDescent="0.15">
      <c r="B649" s="194" t="str">
        <f t="shared" si="91"/>
        <v/>
      </c>
      <c r="C649" s="185" t="str">
        <f t="shared" si="92"/>
        <v/>
      </c>
      <c r="D649" s="186" t="str">
        <f>IF(B649="","",IF(variable,IF(OR(B649=1,B649&lt;$I$16*periods_per_year),start_rate,MIN($I$17,IF(MOD(B649-1,$I$19)=0,MAX($I$18,D648+$I$20),D648))),start_rate))</f>
        <v/>
      </c>
      <c r="E649" s="187" t="str">
        <f t="shared" si="93"/>
        <v/>
      </c>
      <c r="F649" s="187" t="str">
        <f>IF(B649="","",IF(B649=nper,J648+E649,MIN(J648+E649,IF(D649=D648,F648,IF($E$13="Acc Bi-Weekly",ROUND((-PMT(((1+D649/CP)^(CP/12))-1,(nper-B649+1)*12/26,J648))/2,2),IF($E$13="Acc Weekly",ROUND((-PMT(((1+D649/CP)^(CP/12))-1,(nper-B649+1)*12/52,J648))/4,2),ROUND(-PMT(((1+D649/CP)^(CP/periods_per_year))-1,nper-B649+1,J648),2)))))))</f>
        <v/>
      </c>
      <c r="G649" s="187" t="str">
        <f t="shared" si="94"/>
        <v/>
      </c>
      <c r="H649" s="188"/>
      <c r="I649" s="187" t="str">
        <f t="shared" si="95"/>
        <v/>
      </c>
      <c r="J649" s="187" t="str">
        <f t="shared" si="96"/>
        <v/>
      </c>
      <c r="K649" s="189" t="str">
        <f t="shared" si="97"/>
        <v/>
      </c>
      <c r="L649" s="187" t="str">
        <f t="shared" si="98"/>
        <v/>
      </c>
      <c r="M649" s="187" t="str">
        <f>IF(B649="","",SUM($L$63:L649))</f>
        <v/>
      </c>
      <c r="N649" s="190" t="str">
        <f t="shared" si="99"/>
        <v/>
      </c>
      <c r="O649" s="191"/>
      <c r="P649" s="192" t="str">
        <f t="shared" si="90"/>
        <v/>
      </c>
      <c r="Q649" s="193"/>
      <c r="S649" s="193"/>
      <c r="T649" s="193"/>
      <c r="U649" s="193"/>
      <c r="V649" s="67"/>
    </row>
    <row r="650" spans="2:22" x14ac:dyDescent="0.15">
      <c r="B650" s="194" t="str">
        <f t="shared" si="91"/>
        <v/>
      </c>
      <c r="C650" s="185" t="str">
        <f t="shared" si="92"/>
        <v/>
      </c>
      <c r="D650" s="186" t="str">
        <f>IF(B650="","",IF(variable,IF(OR(B650=1,B650&lt;$I$16*periods_per_year),start_rate,MIN($I$17,IF(MOD(B650-1,$I$19)=0,MAX($I$18,D649+$I$20),D649))),start_rate))</f>
        <v/>
      </c>
      <c r="E650" s="187" t="str">
        <f t="shared" si="93"/>
        <v/>
      </c>
      <c r="F650" s="187" t="str">
        <f>IF(B650="","",IF(B650=nper,J649+E650,MIN(J649+E650,IF(D650=D649,F649,IF($E$13="Acc Bi-Weekly",ROUND((-PMT(((1+D650/CP)^(CP/12))-1,(nper-B650+1)*12/26,J649))/2,2),IF($E$13="Acc Weekly",ROUND((-PMT(((1+D650/CP)^(CP/12))-1,(nper-B650+1)*12/52,J649))/4,2),ROUND(-PMT(((1+D650/CP)^(CP/periods_per_year))-1,nper-B650+1,J649),2)))))))</f>
        <v/>
      </c>
      <c r="G650" s="187" t="str">
        <f t="shared" si="94"/>
        <v/>
      </c>
      <c r="H650" s="188"/>
      <c r="I650" s="187" t="str">
        <f t="shared" si="95"/>
        <v/>
      </c>
      <c r="J650" s="187" t="str">
        <f t="shared" si="96"/>
        <v/>
      </c>
      <c r="K650" s="189" t="str">
        <f t="shared" si="97"/>
        <v/>
      </c>
      <c r="L650" s="187" t="str">
        <f t="shared" si="98"/>
        <v/>
      </c>
      <c r="M650" s="187" t="str">
        <f>IF(B650="","",SUM($L$63:L650))</f>
        <v/>
      </c>
      <c r="N650" s="190" t="str">
        <f t="shared" si="99"/>
        <v/>
      </c>
      <c r="O650" s="191"/>
      <c r="P650" s="192" t="str">
        <f t="shared" si="90"/>
        <v/>
      </c>
      <c r="Q650" s="193"/>
      <c r="S650" s="193"/>
      <c r="T650" s="193"/>
      <c r="U650" s="193"/>
      <c r="V650" s="67"/>
    </row>
    <row r="651" spans="2:22" x14ac:dyDescent="0.15">
      <c r="B651" s="194" t="str">
        <f t="shared" si="91"/>
        <v/>
      </c>
      <c r="C651" s="185" t="str">
        <f t="shared" si="92"/>
        <v/>
      </c>
      <c r="D651" s="186" t="str">
        <f>IF(B651="","",IF(variable,IF(OR(B651=1,B651&lt;$I$16*periods_per_year),start_rate,MIN($I$17,IF(MOD(B651-1,$I$19)=0,MAX($I$18,D650+$I$20),D650))),start_rate))</f>
        <v/>
      </c>
      <c r="E651" s="187" t="str">
        <f t="shared" si="93"/>
        <v/>
      </c>
      <c r="F651" s="187" t="str">
        <f>IF(B651="","",IF(B651=nper,J650+E651,MIN(J650+E651,IF(D651=D650,F650,IF($E$13="Acc Bi-Weekly",ROUND((-PMT(((1+D651/CP)^(CP/12))-1,(nper-B651+1)*12/26,J650))/2,2),IF($E$13="Acc Weekly",ROUND((-PMT(((1+D651/CP)^(CP/12))-1,(nper-B651+1)*12/52,J650))/4,2),ROUND(-PMT(((1+D651/CP)^(CP/periods_per_year))-1,nper-B651+1,J650),2)))))))</f>
        <v/>
      </c>
      <c r="G651" s="187" t="str">
        <f t="shared" si="94"/>
        <v/>
      </c>
      <c r="H651" s="188"/>
      <c r="I651" s="187" t="str">
        <f t="shared" si="95"/>
        <v/>
      </c>
      <c r="J651" s="187" t="str">
        <f t="shared" si="96"/>
        <v/>
      </c>
      <c r="K651" s="189" t="str">
        <f t="shared" si="97"/>
        <v/>
      </c>
      <c r="L651" s="187" t="str">
        <f t="shared" si="98"/>
        <v/>
      </c>
      <c r="M651" s="187" t="str">
        <f>IF(B651="","",SUM($L$63:L651))</f>
        <v/>
      </c>
      <c r="N651" s="190" t="str">
        <f t="shared" si="99"/>
        <v/>
      </c>
      <c r="O651" s="191"/>
      <c r="P651" s="192" t="str">
        <f t="shared" ref="P651:P714" si="100">IF(B651="","",IF(K651="",0,(N651-N639)*(1+$E$44)+P639*(1+$E$44)))</f>
        <v/>
      </c>
      <c r="Q651" s="193"/>
      <c r="S651" s="193"/>
      <c r="T651" s="193"/>
      <c r="U651" s="193"/>
      <c r="V651" s="67"/>
    </row>
    <row r="652" spans="2:22" x14ac:dyDescent="0.15">
      <c r="B652" s="194" t="str">
        <f t="shared" si="91"/>
        <v/>
      </c>
      <c r="C652" s="185" t="str">
        <f t="shared" si="92"/>
        <v/>
      </c>
      <c r="D652" s="186" t="str">
        <f>IF(B652="","",IF(variable,IF(OR(B652=1,B652&lt;$I$16*periods_per_year),start_rate,MIN($I$17,IF(MOD(B652-1,$I$19)=0,MAX($I$18,D651+$I$20),D651))),start_rate))</f>
        <v/>
      </c>
      <c r="E652" s="187" t="str">
        <f t="shared" si="93"/>
        <v/>
      </c>
      <c r="F652" s="187" t="str">
        <f>IF(B652="","",IF(B652=nper,J651+E652,MIN(J651+E652,IF(D652=D651,F651,IF($E$13="Acc Bi-Weekly",ROUND((-PMT(((1+D652/CP)^(CP/12))-1,(nper-B652+1)*12/26,J651))/2,2),IF($E$13="Acc Weekly",ROUND((-PMT(((1+D652/CP)^(CP/12))-1,(nper-B652+1)*12/52,J651))/4,2),ROUND(-PMT(((1+D652/CP)^(CP/periods_per_year))-1,nper-B652+1,J651),2)))))))</f>
        <v/>
      </c>
      <c r="G652" s="187" t="str">
        <f t="shared" si="94"/>
        <v/>
      </c>
      <c r="H652" s="188"/>
      <c r="I652" s="187" t="str">
        <f t="shared" si="95"/>
        <v/>
      </c>
      <c r="J652" s="187" t="str">
        <f t="shared" si="96"/>
        <v/>
      </c>
      <c r="K652" s="189" t="str">
        <f t="shared" si="97"/>
        <v/>
      </c>
      <c r="L652" s="187" t="str">
        <f t="shared" si="98"/>
        <v/>
      </c>
      <c r="M652" s="187" t="str">
        <f>IF(B652="","",SUM($L$63:L652))</f>
        <v/>
      </c>
      <c r="N652" s="190" t="str">
        <f t="shared" si="99"/>
        <v/>
      </c>
      <c r="O652" s="191"/>
      <c r="P652" s="192" t="str">
        <f t="shared" si="100"/>
        <v/>
      </c>
      <c r="Q652" s="193"/>
      <c r="S652" s="193"/>
      <c r="T652" s="193"/>
      <c r="U652" s="193"/>
      <c r="V652" s="67"/>
    </row>
    <row r="653" spans="2:22" x14ac:dyDescent="0.15">
      <c r="B653" s="194" t="str">
        <f t="shared" si="91"/>
        <v/>
      </c>
      <c r="C653" s="185" t="str">
        <f t="shared" si="92"/>
        <v/>
      </c>
      <c r="D653" s="186" t="str">
        <f>IF(B653="","",IF(variable,IF(OR(B653=1,B653&lt;$I$16*periods_per_year),start_rate,MIN($I$17,IF(MOD(B653-1,$I$19)=0,MAX($I$18,D652+$I$20),D652))),start_rate))</f>
        <v/>
      </c>
      <c r="E653" s="187" t="str">
        <f t="shared" si="93"/>
        <v/>
      </c>
      <c r="F653" s="187" t="str">
        <f>IF(B653="","",IF(B653=nper,J652+E653,MIN(J652+E653,IF(D653=D652,F652,IF($E$13="Acc Bi-Weekly",ROUND((-PMT(((1+D653/CP)^(CP/12))-1,(nper-B653+1)*12/26,J652))/2,2),IF($E$13="Acc Weekly",ROUND((-PMT(((1+D653/CP)^(CP/12))-1,(nper-B653+1)*12/52,J652))/4,2),ROUND(-PMT(((1+D653/CP)^(CP/periods_per_year))-1,nper-B653+1,J652),2)))))))</f>
        <v/>
      </c>
      <c r="G653" s="187" t="str">
        <f t="shared" si="94"/>
        <v/>
      </c>
      <c r="H653" s="188"/>
      <c r="I653" s="187" t="str">
        <f t="shared" si="95"/>
        <v/>
      </c>
      <c r="J653" s="187" t="str">
        <f t="shared" si="96"/>
        <v/>
      </c>
      <c r="K653" s="189" t="str">
        <f t="shared" si="97"/>
        <v/>
      </c>
      <c r="L653" s="187" t="str">
        <f t="shared" si="98"/>
        <v/>
      </c>
      <c r="M653" s="187" t="str">
        <f>IF(B653="","",SUM($L$63:L653))</f>
        <v/>
      </c>
      <c r="N653" s="190" t="str">
        <f t="shared" si="99"/>
        <v/>
      </c>
      <c r="O653" s="191"/>
      <c r="P653" s="192" t="str">
        <f t="shared" si="100"/>
        <v/>
      </c>
      <c r="Q653" s="193"/>
      <c r="S653" s="193"/>
      <c r="T653" s="193"/>
      <c r="U653" s="193"/>
      <c r="V653" s="67"/>
    </row>
    <row r="654" spans="2:22" x14ac:dyDescent="0.15">
      <c r="B654" s="194" t="str">
        <f t="shared" si="91"/>
        <v/>
      </c>
      <c r="C654" s="185" t="str">
        <f t="shared" si="92"/>
        <v/>
      </c>
      <c r="D654" s="186" t="str">
        <f>IF(B654="","",IF(variable,IF(OR(B654=1,B654&lt;$I$16*periods_per_year),start_rate,MIN($I$17,IF(MOD(B654-1,$I$19)=0,MAX($I$18,D653+$I$20),D653))),start_rate))</f>
        <v/>
      </c>
      <c r="E654" s="187" t="str">
        <f t="shared" si="93"/>
        <v/>
      </c>
      <c r="F654" s="187" t="str">
        <f>IF(B654="","",IF(B654=nper,J653+E654,MIN(J653+E654,IF(D654=D653,F653,IF($E$13="Acc Bi-Weekly",ROUND((-PMT(((1+D654/CP)^(CP/12))-1,(nper-B654+1)*12/26,J653))/2,2),IF($E$13="Acc Weekly",ROUND((-PMT(((1+D654/CP)^(CP/12))-1,(nper-B654+1)*12/52,J653))/4,2),ROUND(-PMT(((1+D654/CP)^(CP/periods_per_year))-1,nper-B654+1,J653),2)))))))</f>
        <v/>
      </c>
      <c r="G654" s="187" t="str">
        <f t="shared" si="94"/>
        <v/>
      </c>
      <c r="H654" s="188"/>
      <c r="I654" s="187" t="str">
        <f t="shared" si="95"/>
        <v/>
      </c>
      <c r="J654" s="187" t="str">
        <f t="shared" si="96"/>
        <v/>
      </c>
      <c r="K654" s="189" t="str">
        <f t="shared" si="97"/>
        <v/>
      </c>
      <c r="L654" s="187" t="str">
        <f t="shared" si="98"/>
        <v/>
      </c>
      <c r="M654" s="187" t="str">
        <f>IF(B654="","",SUM($L$63:L654))</f>
        <v/>
      </c>
      <c r="N654" s="190" t="str">
        <f t="shared" si="99"/>
        <v/>
      </c>
      <c r="O654" s="191"/>
      <c r="P654" s="192" t="str">
        <f t="shared" si="100"/>
        <v/>
      </c>
      <c r="Q654" s="193"/>
      <c r="S654" s="193"/>
      <c r="T654" s="193"/>
      <c r="U654" s="193"/>
      <c r="V654" s="67"/>
    </row>
    <row r="655" spans="2:22" x14ac:dyDescent="0.15">
      <c r="B655" s="194" t="str">
        <f t="shared" si="91"/>
        <v/>
      </c>
      <c r="C655" s="185" t="str">
        <f t="shared" si="92"/>
        <v/>
      </c>
      <c r="D655" s="186" t="str">
        <f>IF(B655="","",IF(variable,IF(OR(B655=1,B655&lt;$I$16*periods_per_year),start_rate,MIN($I$17,IF(MOD(B655-1,$I$19)=0,MAX($I$18,D654+$I$20),D654))),start_rate))</f>
        <v/>
      </c>
      <c r="E655" s="187" t="str">
        <f t="shared" si="93"/>
        <v/>
      </c>
      <c r="F655" s="187" t="str">
        <f>IF(B655="","",IF(B655=nper,J654+E655,MIN(J654+E655,IF(D655=D654,F654,IF($E$13="Acc Bi-Weekly",ROUND((-PMT(((1+D655/CP)^(CP/12))-1,(nper-B655+1)*12/26,J654))/2,2),IF($E$13="Acc Weekly",ROUND((-PMT(((1+D655/CP)^(CP/12))-1,(nper-B655+1)*12/52,J654))/4,2),ROUND(-PMT(((1+D655/CP)^(CP/periods_per_year))-1,nper-B655+1,J654),2)))))))</f>
        <v/>
      </c>
      <c r="G655" s="187" t="str">
        <f t="shared" si="94"/>
        <v/>
      </c>
      <c r="H655" s="188"/>
      <c r="I655" s="187" t="str">
        <f t="shared" si="95"/>
        <v/>
      </c>
      <c r="J655" s="187" t="str">
        <f t="shared" si="96"/>
        <v/>
      </c>
      <c r="K655" s="189" t="str">
        <f t="shared" si="97"/>
        <v/>
      </c>
      <c r="L655" s="187" t="str">
        <f t="shared" si="98"/>
        <v/>
      </c>
      <c r="M655" s="187" t="str">
        <f>IF(B655="","",SUM($L$63:L655))</f>
        <v/>
      </c>
      <c r="N655" s="190" t="str">
        <f t="shared" si="99"/>
        <v/>
      </c>
      <c r="O655" s="191"/>
      <c r="P655" s="192" t="str">
        <f t="shared" si="100"/>
        <v/>
      </c>
      <c r="Q655" s="193"/>
      <c r="S655" s="193"/>
      <c r="T655" s="193"/>
      <c r="U655" s="193"/>
      <c r="V655" s="67"/>
    </row>
    <row r="656" spans="2:22" x14ac:dyDescent="0.15">
      <c r="B656" s="194" t="str">
        <f t="shared" si="91"/>
        <v/>
      </c>
      <c r="C656" s="185" t="str">
        <f t="shared" si="92"/>
        <v/>
      </c>
      <c r="D656" s="186" t="str">
        <f>IF(B656="","",IF(variable,IF(OR(B656=1,B656&lt;$I$16*periods_per_year),start_rate,MIN($I$17,IF(MOD(B656-1,$I$19)=0,MAX($I$18,D655+$I$20),D655))),start_rate))</f>
        <v/>
      </c>
      <c r="E656" s="187" t="str">
        <f t="shared" si="93"/>
        <v/>
      </c>
      <c r="F656" s="187" t="str">
        <f>IF(B656="","",IF(B656=nper,J655+E656,MIN(J655+E656,IF(D656=D655,F655,IF($E$13="Acc Bi-Weekly",ROUND((-PMT(((1+D656/CP)^(CP/12))-1,(nper-B656+1)*12/26,J655))/2,2),IF($E$13="Acc Weekly",ROUND((-PMT(((1+D656/CP)^(CP/12))-1,(nper-B656+1)*12/52,J655))/4,2),ROUND(-PMT(((1+D656/CP)^(CP/periods_per_year))-1,nper-B656+1,J655),2)))))))</f>
        <v/>
      </c>
      <c r="G656" s="187" t="str">
        <f t="shared" si="94"/>
        <v/>
      </c>
      <c r="H656" s="188"/>
      <c r="I656" s="187" t="str">
        <f t="shared" si="95"/>
        <v/>
      </c>
      <c r="J656" s="187" t="str">
        <f t="shared" si="96"/>
        <v/>
      </c>
      <c r="K656" s="189" t="str">
        <f t="shared" si="97"/>
        <v/>
      </c>
      <c r="L656" s="187" t="str">
        <f t="shared" si="98"/>
        <v/>
      </c>
      <c r="M656" s="187" t="str">
        <f>IF(B656="","",SUM($L$63:L656))</f>
        <v/>
      </c>
      <c r="N656" s="190" t="str">
        <f t="shared" si="99"/>
        <v/>
      </c>
      <c r="O656" s="191"/>
      <c r="P656" s="192" t="str">
        <f t="shared" si="100"/>
        <v/>
      </c>
      <c r="Q656" s="193"/>
      <c r="S656" s="193"/>
      <c r="T656" s="193"/>
      <c r="U656" s="193"/>
      <c r="V656" s="67"/>
    </row>
    <row r="657" spans="2:22" x14ac:dyDescent="0.15">
      <c r="B657" s="194" t="str">
        <f t="shared" si="91"/>
        <v/>
      </c>
      <c r="C657" s="185" t="str">
        <f t="shared" si="92"/>
        <v/>
      </c>
      <c r="D657" s="186" t="str">
        <f>IF(B657="","",IF(variable,IF(OR(B657=1,B657&lt;$I$16*periods_per_year),start_rate,MIN($I$17,IF(MOD(B657-1,$I$19)=0,MAX($I$18,D656+$I$20),D656))),start_rate))</f>
        <v/>
      </c>
      <c r="E657" s="187" t="str">
        <f t="shared" si="93"/>
        <v/>
      </c>
      <c r="F657" s="187" t="str">
        <f>IF(B657="","",IF(B657=nper,J656+E657,MIN(J656+E657,IF(D657=D656,F656,IF($E$13="Acc Bi-Weekly",ROUND((-PMT(((1+D657/CP)^(CP/12))-1,(nper-B657+1)*12/26,J656))/2,2),IF($E$13="Acc Weekly",ROUND((-PMT(((1+D657/CP)^(CP/12))-1,(nper-B657+1)*12/52,J656))/4,2),ROUND(-PMT(((1+D657/CP)^(CP/periods_per_year))-1,nper-B657+1,J656),2)))))))</f>
        <v/>
      </c>
      <c r="G657" s="187" t="str">
        <f t="shared" si="94"/>
        <v/>
      </c>
      <c r="H657" s="188"/>
      <c r="I657" s="187" t="str">
        <f t="shared" si="95"/>
        <v/>
      </c>
      <c r="J657" s="187" t="str">
        <f t="shared" si="96"/>
        <v/>
      </c>
      <c r="K657" s="189" t="str">
        <f t="shared" si="97"/>
        <v/>
      </c>
      <c r="L657" s="187" t="str">
        <f t="shared" si="98"/>
        <v/>
      </c>
      <c r="M657" s="187" t="str">
        <f>IF(B657="","",SUM($L$63:L657))</f>
        <v/>
      </c>
      <c r="N657" s="190" t="str">
        <f t="shared" si="99"/>
        <v/>
      </c>
      <c r="O657" s="191"/>
      <c r="P657" s="192" t="str">
        <f t="shared" si="100"/>
        <v/>
      </c>
      <c r="Q657" s="193"/>
      <c r="S657" s="193"/>
      <c r="T657" s="193"/>
      <c r="U657" s="193"/>
      <c r="V657" s="67"/>
    </row>
    <row r="658" spans="2:22" x14ac:dyDescent="0.15">
      <c r="B658" s="194" t="str">
        <f t="shared" si="91"/>
        <v/>
      </c>
      <c r="C658" s="185" t="str">
        <f t="shared" si="92"/>
        <v/>
      </c>
      <c r="D658" s="186" t="str">
        <f>IF(B658="","",IF(variable,IF(OR(B658=1,B658&lt;$I$16*periods_per_year),start_rate,MIN($I$17,IF(MOD(B658-1,$I$19)=0,MAX($I$18,D657+$I$20),D657))),start_rate))</f>
        <v/>
      </c>
      <c r="E658" s="187" t="str">
        <f t="shared" si="93"/>
        <v/>
      </c>
      <c r="F658" s="187" t="str">
        <f>IF(B658="","",IF(B658=nper,J657+E658,MIN(J657+E658,IF(D658=D657,F657,IF($E$13="Acc Bi-Weekly",ROUND((-PMT(((1+D658/CP)^(CP/12))-1,(nper-B658+1)*12/26,J657))/2,2),IF($E$13="Acc Weekly",ROUND((-PMT(((1+D658/CP)^(CP/12))-1,(nper-B658+1)*12/52,J657))/4,2),ROUND(-PMT(((1+D658/CP)^(CP/periods_per_year))-1,nper-B658+1,J657),2)))))))</f>
        <v/>
      </c>
      <c r="G658" s="187" t="str">
        <f t="shared" si="94"/>
        <v/>
      </c>
      <c r="H658" s="188"/>
      <c r="I658" s="187" t="str">
        <f t="shared" si="95"/>
        <v/>
      </c>
      <c r="J658" s="187" t="str">
        <f t="shared" si="96"/>
        <v/>
      </c>
      <c r="K658" s="189" t="str">
        <f t="shared" si="97"/>
        <v/>
      </c>
      <c r="L658" s="187" t="str">
        <f t="shared" si="98"/>
        <v/>
      </c>
      <c r="M658" s="187" t="str">
        <f>IF(B658="","",SUM($L$63:L658))</f>
        <v/>
      </c>
      <c r="N658" s="190" t="str">
        <f t="shared" si="99"/>
        <v/>
      </c>
      <c r="O658" s="191"/>
      <c r="P658" s="192" t="str">
        <f t="shared" si="100"/>
        <v/>
      </c>
      <c r="Q658" s="193"/>
      <c r="S658" s="193"/>
      <c r="T658" s="193"/>
      <c r="U658" s="193"/>
      <c r="V658" s="67"/>
    </row>
    <row r="659" spans="2:22" x14ac:dyDescent="0.15">
      <c r="B659" s="194" t="str">
        <f t="shared" si="91"/>
        <v/>
      </c>
      <c r="C659" s="185" t="str">
        <f t="shared" si="92"/>
        <v/>
      </c>
      <c r="D659" s="186" t="str">
        <f>IF(B659="","",IF(variable,IF(OR(B659=1,B659&lt;$I$16*periods_per_year),start_rate,MIN($I$17,IF(MOD(B659-1,$I$19)=0,MAX($I$18,D658+$I$20),D658))),start_rate))</f>
        <v/>
      </c>
      <c r="E659" s="187" t="str">
        <f t="shared" si="93"/>
        <v/>
      </c>
      <c r="F659" s="187" t="str">
        <f>IF(B659="","",IF(B659=nper,J658+E659,MIN(J658+E659,IF(D659=D658,F658,IF($E$13="Acc Bi-Weekly",ROUND((-PMT(((1+D659/CP)^(CP/12))-1,(nper-B659+1)*12/26,J658))/2,2),IF($E$13="Acc Weekly",ROUND((-PMT(((1+D659/CP)^(CP/12))-1,(nper-B659+1)*12/52,J658))/4,2),ROUND(-PMT(((1+D659/CP)^(CP/periods_per_year))-1,nper-B659+1,J658),2)))))))</f>
        <v/>
      </c>
      <c r="G659" s="187" t="str">
        <f t="shared" si="94"/>
        <v/>
      </c>
      <c r="H659" s="188"/>
      <c r="I659" s="187" t="str">
        <f t="shared" si="95"/>
        <v/>
      </c>
      <c r="J659" s="187" t="str">
        <f t="shared" si="96"/>
        <v/>
      </c>
      <c r="K659" s="189" t="str">
        <f t="shared" si="97"/>
        <v/>
      </c>
      <c r="L659" s="187" t="str">
        <f t="shared" si="98"/>
        <v/>
      </c>
      <c r="M659" s="187" t="str">
        <f>IF(B659="","",SUM($L$63:L659))</f>
        <v/>
      </c>
      <c r="N659" s="190" t="str">
        <f t="shared" si="99"/>
        <v/>
      </c>
      <c r="O659" s="191"/>
      <c r="P659" s="192" t="str">
        <f t="shared" si="100"/>
        <v/>
      </c>
      <c r="Q659" s="193"/>
      <c r="S659" s="193"/>
      <c r="T659" s="193"/>
      <c r="U659" s="193"/>
      <c r="V659" s="67"/>
    </row>
    <row r="660" spans="2:22" x14ac:dyDescent="0.15">
      <c r="B660" s="194" t="str">
        <f t="shared" si="91"/>
        <v/>
      </c>
      <c r="C660" s="185" t="str">
        <f t="shared" si="92"/>
        <v/>
      </c>
      <c r="D660" s="186" t="str">
        <f>IF(B660="","",IF(variable,IF(OR(B660=1,B660&lt;$I$16*periods_per_year),start_rate,MIN($I$17,IF(MOD(B660-1,$I$19)=0,MAX($I$18,D659+$I$20),D659))),start_rate))</f>
        <v/>
      </c>
      <c r="E660" s="187" t="str">
        <f t="shared" si="93"/>
        <v/>
      </c>
      <c r="F660" s="187" t="str">
        <f>IF(B660="","",IF(B660=nper,J659+E660,MIN(J659+E660,IF(D660=D659,F659,IF($E$13="Acc Bi-Weekly",ROUND((-PMT(((1+D660/CP)^(CP/12))-1,(nper-B660+1)*12/26,J659))/2,2),IF($E$13="Acc Weekly",ROUND((-PMT(((1+D660/CP)^(CP/12))-1,(nper-B660+1)*12/52,J659))/4,2),ROUND(-PMT(((1+D660/CP)^(CP/periods_per_year))-1,nper-B660+1,J659),2)))))))</f>
        <v/>
      </c>
      <c r="G660" s="187" t="str">
        <f t="shared" si="94"/>
        <v/>
      </c>
      <c r="H660" s="188"/>
      <c r="I660" s="187" t="str">
        <f t="shared" si="95"/>
        <v/>
      </c>
      <c r="J660" s="187" t="str">
        <f t="shared" si="96"/>
        <v/>
      </c>
      <c r="K660" s="189" t="str">
        <f t="shared" si="97"/>
        <v/>
      </c>
      <c r="L660" s="187" t="str">
        <f t="shared" si="98"/>
        <v/>
      </c>
      <c r="M660" s="187" t="str">
        <f>IF(B660="","",SUM($L$63:L660))</f>
        <v/>
      </c>
      <c r="N660" s="190" t="str">
        <f t="shared" si="99"/>
        <v/>
      </c>
      <c r="O660" s="191"/>
      <c r="P660" s="192" t="str">
        <f t="shared" si="100"/>
        <v/>
      </c>
      <c r="Q660" s="193"/>
      <c r="S660" s="193"/>
      <c r="T660" s="193"/>
      <c r="U660" s="193"/>
      <c r="V660" s="67"/>
    </row>
    <row r="661" spans="2:22" x14ac:dyDescent="0.15">
      <c r="B661" s="194" t="str">
        <f t="shared" si="91"/>
        <v/>
      </c>
      <c r="C661" s="185" t="str">
        <f t="shared" si="92"/>
        <v/>
      </c>
      <c r="D661" s="186" t="str">
        <f>IF(B661="","",IF(variable,IF(OR(B661=1,B661&lt;$I$16*periods_per_year),start_rate,MIN($I$17,IF(MOD(B661-1,$I$19)=0,MAX($I$18,D660+$I$20),D660))),start_rate))</f>
        <v/>
      </c>
      <c r="E661" s="187" t="str">
        <f t="shared" si="93"/>
        <v/>
      </c>
      <c r="F661" s="187" t="str">
        <f>IF(B661="","",IF(B661=nper,J660+E661,MIN(J660+E661,IF(D661=D660,F660,IF($E$13="Acc Bi-Weekly",ROUND((-PMT(((1+D661/CP)^(CP/12))-1,(nper-B661+1)*12/26,J660))/2,2),IF($E$13="Acc Weekly",ROUND((-PMT(((1+D661/CP)^(CP/12))-1,(nper-B661+1)*12/52,J660))/4,2),ROUND(-PMT(((1+D661/CP)^(CP/periods_per_year))-1,nper-B661+1,J660),2)))))))</f>
        <v/>
      </c>
      <c r="G661" s="187" t="str">
        <f t="shared" si="94"/>
        <v/>
      </c>
      <c r="H661" s="188"/>
      <c r="I661" s="187" t="str">
        <f t="shared" si="95"/>
        <v/>
      </c>
      <c r="J661" s="187" t="str">
        <f t="shared" si="96"/>
        <v/>
      </c>
      <c r="K661" s="189" t="str">
        <f t="shared" si="97"/>
        <v/>
      </c>
      <c r="L661" s="187" t="str">
        <f t="shared" si="98"/>
        <v/>
      </c>
      <c r="M661" s="187" t="str">
        <f>IF(B661="","",SUM($L$63:L661))</f>
        <v/>
      </c>
      <c r="N661" s="190" t="str">
        <f t="shared" si="99"/>
        <v/>
      </c>
      <c r="O661" s="191"/>
      <c r="P661" s="192" t="str">
        <f t="shared" si="100"/>
        <v/>
      </c>
      <c r="Q661" s="193"/>
      <c r="S661" s="193"/>
      <c r="T661" s="193"/>
      <c r="U661" s="193"/>
      <c r="V661" s="67"/>
    </row>
    <row r="662" spans="2:22" x14ac:dyDescent="0.15">
      <c r="B662" s="194" t="str">
        <f t="shared" si="91"/>
        <v/>
      </c>
      <c r="C662" s="185" t="str">
        <f t="shared" si="92"/>
        <v/>
      </c>
      <c r="D662" s="186" t="str">
        <f>IF(B662="","",IF(variable,IF(OR(B662=1,B662&lt;$I$16*periods_per_year),start_rate,MIN($I$17,IF(MOD(B662-1,$I$19)=0,MAX($I$18,D661+$I$20),D661))),start_rate))</f>
        <v/>
      </c>
      <c r="E662" s="187" t="str">
        <f t="shared" si="93"/>
        <v/>
      </c>
      <c r="F662" s="187" t="str">
        <f>IF(B662="","",IF(B662=nper,J661+E662,MIN(J661+E662,IF(D662=D661,F661,IF($E$13="Acc Bi-Weekly",ROUND((-PMT(((1+D662/CP)^(CP/12))-1,(nper-B662+1)*12/26,J661))/2,2),IF($E$13="Acc Weekly",ROUND((-PMT(((1+D662/CP)^(CP/12))-1,(nper-B662+1)*12/52,J661))/4,2),ROUND(-PMT(((1+D662/CP)^(CP/periods_per_year))-1,nper-B662+1,J661),2)))))))</f>
        <v/>
      </c>
      <c r="G662" s="187" t="str">
        <f t="shared" si="94"/>
        <v/>
      </c>
      <c r="H662" s="188"/>
      <c r="I662" s="187" t="str">
        <f t="shared" si="95"/>
        <v/>
      </c>
      <c r="J662" s="187" t="str">
        <f t="shared" si="96"/>
        <v/>
      </c>
      <c r="K662" s="189" t="str">
        <f t="shared" si="97"/>
        <v/>
      </c>
      <c r="L662" s="187" t="str">
        <f t="shared" si="98"/>
        <v/>
      </c>
      <c r="M662" s="187" t="str">
        <f>IF(B662="","",SUM($L$63:L662))</f>
        <v/>
      </c>
      <c r="N662" s="190" t="str">
        <f t="shared" si="99"/>
        <v/>
      </c>
      <c r="O662" s="191"/>
      <c r="P662" s="192" t="str">
        <f t="shared" si="100"/>
        <v/>
      </c>
      <c r="Q662" s="193"/>
      <c r="S662" s="193"/>
      <c r="T662" s="193"/>
      <c r="U662" s="193"/>
      <c r="V662" s="67"/>
    </row>
    <row r="663" spans="2:22" x14ac:dyDescent="0.15">
      <c r="B663" s="194" t="str">
        <f t="shared" si="91"/>
        <v/>
      </c>
      <c r="C663" s="185" t="str">
        <f t="shared" si="92"/>
        <v/>
      </c>
      <c r="D663" s="186" t="str">
        <f>IF(B663="","",IF(variable,IF(OR(B663=1,B663&lt;$I$16*periods_per_year),start_rate,MIN($I$17,IF(MOD(B663-1,$I$19)=0,MAX($I$18,D662+$I$20),D662))),start_rate))</f>
        <v/>
      </c>
      <c r="E663" s="187" t="str">
        <f t="shared" si="93"/>
        <v/>
      </c>
      <c r="F663" s="187" t="str">
        <f>IF(B663="","",IF(B663=nper,J662+E663,MIN(J662+E663,IF(D663=D662,F662,IF($E$13="Acc Bi-Weekly",ROUND((-PMT(((1+D663/CP)^(CP/12))-1,(nper-B663+1)*12/26,J662))/2,2),IF($E$13="Acc Weekly",ROUND((-PMT(((1+D663/CP)^(CP/12))-1,(nper-B663+1)*12/52,J662))/4,2),ROUND(-PMT(((1+D663/CP)^(CP/periods_per_year))-1,nper-B663+1,J662),2)))))))</f>
        <v/>
      </c>
      <c r="G663" s="187" t="str">
        <f t="shared" si="94"/>
        <v/>
      </c>
      <c r="H663" s="188"/>
      <c r="I663" s="187" t="str">
        <f t="shared" si="95"/>
        <v/>
      </c>
      <c r="J663" s="187" t="str">
        <f t="shared" si="96"/>
        <v/>
      </c>
      <c r="K663" s="189" t="str">
        <f t="shared" si="97"/>
        <v/>
      </c>
      <c r="L663" s="187" t="str">
        <f t="shared" si="98"/>
        <v/>
      </c>
      <c r="M663" s="187" t="str">
        <f>IF(B663="","",SUM($L$63:L663))</f>
        <v/>
      </c>
      <c r="N663" s="190" t="str">
        <f t="shared" si="99"/>
        <v/>
      </c>
      <c r="O663" s="191"/>
      <c r="P663" s="192" t="str">
        <f t="shared" si="100"/>
        <v/>
      </c>
      <c r="Q663" s="193"/>
      <c r="S663" s="193"/>
      <c r="T663" s="193"/>
      <c r="U663" s="193"/>
      <c r="V663" s="67"/>
    </row>
    <row r="664" spans="2:22" x14ac:dyDescent="0.15">
      <c r="B664" s="194" t="str">
        <f t="shared" si="91"/>
        <v/>
      </c>
      <c r="C664" s="185" t="str">
        <f t="shared" si="92"/>
        <v/>
      </c>
      <c r="D664" s="186" t="str">
        <f>IF(B664="","",IF(variable,IF(OR(B664=1,B664&lt;$I$16*periods_per_year),start_rate,MIN($I$17,IF(MOD(B664-1,$I$19)=0,MAX($I$18,D663+$I$20),D663))),start_rate))</f>
        <v/>
      </c>
      <c r="E664" s="187" t="str">
        <f t="shared" si="93"/>
        <v/>
      </c>
      <c r="F664" s="187" t="str">
        <f>IF(B664="","",IF(B664=nper,J663+E664,MIN(J663+E664,IF(D664=D663,F663,IF($E$13="Acc Bi-Weekly",ROUND((-PMT(((1+D664/CP)^(CP/12))-1,(nper-B664+1)*12/26,J663))/2,2),IF($E$13="Acc Weekly",ROUND((-PMT(((1+D664/CP)^(CP/12))-1,(nper-B664+1)*12/52,J663))/4,2),ROUND(-PMT(((1+D664/CP)^(CP/periods_per_year))-1,nper-B664+1,J663),2)))))))</f>
        <v/>
      </c>
      <c r="G664" s="187" t="str">
        <f t="shared" si="94"/>
        <v/>
      </c>
      <c r="H664" s="188"/>
      <c r="I664" s="187" t="str">
        <f t="shared" si="95"/>
        <v/>
      </c>
      <c r="J664" s="187" t="str">
        <f t="shared" si="96"/>
        <v/>
      </c>
      <c r="K664" s="189" t="str">
        <f t="shared" si="97"/>
        <v/>
      </c>
      <c r="L664" s="187" t="str">
        <f t="shared" si="98"/>
        <v/>
      </c>
      <c r="M664" s="187" t="str">
        <f>IF(B664="","",SUM($L$63:L664))</f>
        <v/>
      </c>
      <c r="N664" s="190" t="str">
        <f t="shared" si="99"/>
        <v/>
      </c>
      <c r="O664" s="191"/>
      <c r="P664" s="192" t="str">
        <f t="shared" si="100"/>
        <v/>
      </c>
      <c r="Q664" s="193"/>
      <c r="S664" s="193"/>
      <c r="T664" s="193"/>
      <c r="U664" s="193"/>
      <c r="V664" s="67"/>
    </row>
    <row r="665" spans="2:22" x14ac:dyDescent="0.15">
      <c r="B665" s="194" t="str">
        <f t="shared" si="91"/>
        <v/>
      </c>
      <c r="C665" s="185" t="str">
        <f t="shared" si="92"/>
        <v/>
      </c>
      <c r="D665" s="186" t="str">
        <f>IF(B665="","",IF(variable,IF(OR(B665=1,B665&lt;$I$16*periods_per_year),start_rate,MIN($I$17,IF(MOD(B665-1,$I$19)=0,MAX($I$18,D664+$I$20),D664))),start_rate))</f>
        <v/>
      </c>
      <c r="E665" s="187" t="str">
        <f t="shared" si="93"/>
        <v/>
      </c>
      <c r="F665" s="187" t="str">
        <f>IF(B665="","",IF(B665=nper,J664+E665,MIN(J664+E665,IF(D665=D664,F664,IF($E$13="Acc Bi-Weekly",ROUND((-PMT(((1+D665/CP)^(CP/12))-1,(nper-B665+1)*12/26,J664))/2,2),IF($E$13="Acc Weekly",ROUND((-PMT(((1+D665/CP)^(CP/12))-1,(nper-B665+1)*12/52,J664))/4,2),ROUND(-PMT(((1+D665/CP)^(CP/periods_per_year))-1,nper-B665+1,J664),2)))))))</f>
        <v/>
      </c>
      <c r="G665" s="187" t="str">
        <f t="shared" si="94"/>
        <v/>
      </c>
      <c r="H665" s="188"/>
      <c r="I665" s="187" t="str">
        <f t="shared" si="95"/>
        <v/>
      </c>
      <c r="J665" s="187" t="str">
        <f t="shared" si="96"/>
        <v/>
      </c>
      <c r="K665" s="189" t="str">
        <f t="shared" si="97"/>
        <v/>
      </c>
      <c r="L665" s="187" t="str">
        <f t="shared" si="98"/>
        <v/>
      </c>
      <c r="M665" s="187" t="str">
        <f>IF(B665="","",SUM($L$63:L665))</f>
        <v/>
      </c>
      <c r="N665" s="190" t="str">
        <f t="shared" si="99"/>
        <v/>
      </c>
      <c r="O665" s="191"/>
      <c r="P665" s="192" t="str">
        <f t="shared" si="100"/>
        <v/>
      </c>
      <c r="Q665" s="193"/>
      <c r="S665" s="193"/>
      <c r="T665" s="193"/>
      <c r="U665" s="193"/>
      <c r="V665" s="67"/>
    </row>
    <row r="666" spans="2:22" x14ac:dyDescent="0.15">
      <c r="B666" s="194" t="str">
        <f t="shared" si="91"/>
        <v/>
      </c>
      <c r="C666" s="185" t="str">
        <f t="shared" si="92"/>
        <v/>
      </c>
      <c r="D666" s="186" t="str">
        <f>IF(B666="","",IF(variable,IF(OR(B666=1,B666&lt;$I$16*periods_per_year),start_rate,MIN($I$17,IF(MOD(B666-1,$I$19)=0,MAX($I$18,D665+$I$20),D665))),start_rate))</f>
        <v/>
      </c>
      <c r="E666" s="187" t="str">
        <f t="shared" si="93"/>
        <v/>
      </c>
      <c r="F666" s="187" t="str">
        <f>IF(B666="","",IF(B666=nper,J665+E666,MIN(J665+E666,IF(D666=D665,F665,IF($E$13="Acc Bi-Weekly",ROUND((-PMT(((1+D666/CP)^(CP/12))-1,(nper-B666+1)*12/26,J665))/2,2),IF($E$13="Acc Weekly",ROUND((-PMT(((1+D666/CP)^(CP/12))-1,(nper-B666+1)*12/52,J665))/4,2),ROUND(-PMT(((1+D666/CP)^(CP/periods_per_year))-1,nper-B666+1,J665),2)))))))</f>
        <v/>
      </c>
      <c r="G666" s="187" t="str">
        <f t="shared" si="94"/>
        <v/>
      </c>
      <c r="H666" s="188"/>
      <c r="I666" s="187" t="str">
        <f t="shared" si="95"/>
        <v/>
      </c>
      <c r="J666" s="187" t="str">
        <f t="shared" si="96"/>
        <v/>
      </c>
      <c r="K666" s="189" t="str">
        <f t="shared" si="97"/>
        <v/>
      </c>
      <c r="L666" s="187" t="str">
        <f t="shared" si="98"/>
        <v/>
      </c>
      <c r="M666" s="187" t="str">
        <f>IF(B666="","",SUM($L$63:L666))</f>
        <v/>
      </c>
      <c r="N666" s="190" t="str">
        <f t="shared" si="99"/>
        <v/>
      </c>
      <c r="O666" s="191"/>
      <c r="P666" s="192" t="str">
        <f t="shared" si="100"/>
        <v/>
      </c>
      <c r="Q666" s="193"/>
      <c r="S666" s="193"/>
      <c r="T666" s="193"/>
      <c r="U666" s="193"/>
      <c r="V666" s="67"/>
    </row>
    <row r="667" spans="2:22" x14ac:dyDescent="0.15">
      <c r="B667" s="194" t="str">
        <f t="shared" si="91"/>
        <v/>
      </c>
      <c r="C667" s="185" t="str">
        <f t="shared" si="92"/>
        <v/>
      </c>
      <c r="D667" s="186" t="str">
        <f>IF(B667="","",IF(variable,IF(OR(B667=1,B667&lt;$I$16*periods_per_year),start_rate,MIN($I$17,IF(MOD(B667-1,$I$19)=0,MAX($I$18,D666+$I$20),D666))),start_rate))</f>
        <v/>
      </c>
      <c r="E667" s="187" t="str">
        <f t="shared" si="93"/>
        <v/>
      </c>
      <c r="F667" s="187" t="str">
        <f>IF(B667="","",IF(B667=nper,J666+E667,MIN(J666+E667,IF(D667=D666,F666,IF($E$13="Acc Bi-Weekly",ROUND((-PMT(((1+D667/CP)^(CP/12))-1,(nper-B667+1)*12/26,J666))/2,2),IF($E$13="Acc Weekly",ROUND((-PMT(((1+D667/CP)^(CP/12))-1,(nper-B667+1)*12/52,J666))/4,2),ROUND(-PMT(((1+D667/CP)^(CP/periods_per_year))-1,nper-B667+1,J666),2)))))))</f>
        <v/>
      </c>
      <c r="G667" s="187" t="str">
        <f t="shared" si="94"/>
        <v/>
      </c>
      <c r="H667" s="188"/>
      <c r="I667" s="187" t="str">
        <f t="shared" si="95"/>
        <v/>
      </c>
      <c r="J667" s="187" t="str">
        <f t="shared" si="96"/>
        <v/>
      </c>
      <c r="K667" s="189" t="str">
        <f t="shared" si="97"/>
        <v/>
      </c>
      <c r="L667" s="187" t="str">
        <f t="shared" si="98"/>
        <v/>
      </c>
      <c r="M667" s="187" t="str">
        <f>IF(B667="","",SUM($L$63:L667))</f>
        <v/>
      </c>
      <c r="N667" s="190" t="str">
        <f t="shared" si="99"/>
        <v/>
      </c>
      <c r="O667" s="191"/>
      <c r="P667" s="192" t="str">
        <f t="shared" si="100"/>
        <v/>
      </c>
      <c r="Q667" s="193"/>
      <c r="S667" s="193"/>
      <c r="T667" s="193"/>
      <c r="U667" s="193"/>
      <c r="V667" s="67"/>
    </row>
    <row r="668" spans="2:22" x14ac:dyDescent="0.15">
      <c r="B668" s="194" t="str">
        <f t="shared" si="91"/>
        <v/>
      </c>
      <c r="C668" s="185" t="str">
        <f t="shared" si="92"/>
        <v/>
      </c>
      <c r="D668" s="186" t="str">
        <f>IF(B668="","",IF(variable,IF(OR(B668=1,B668&lt;$I$16*periods_per_year),start_rate,MIN($I$17,IF(MOD(B668-1,$I$19)=0,MAX($I$18,D667+$I$20),D667))),start_rate))</f>
        <v/>
      </c>
      <c r="E668" s="187" t="str">
        <f t="shared" si="93"/>
        <v/>
      </c>
      <c r="F668" s="187" t="str">
        <f>IF(B668="","",IF(B668=nper,J667+E668,MIN(J667+E668,IF(D668=D667,F667,IF($E$13="Acc Bi-Weekly",ROUND((-PMT(((1+D668/CP)^(CP/12))-1,(nper-B668+1)*12/26,J667))/2,2),IF($E$13="Acc Weekly",ROUND((-PMT(((1+D668/CP)^(CP/12))-1,(nper-B668+1)*12/52,J667))/4,2),ROUND(-PMT(((1+D668/CP)^(CP/periods_per_year))-1,nper-B668+1,J667),2)))))))</f>
        <v/>
      </c>
      <c r="G668" s="187" t="str">
        <f t="shared" si="94"/>
        <v/>
      </c>
      <c r="H668" s="188"/>
      <c r="I668" s="187" t="str">
        <f t="shared" si="95"/>
        <v/>
      </c>
      <c r="J668" s="187" t="str">
        <f t="shared" si="96"/>
        <v/>
      </c>
      <c r="K668" s="189" t="str">
        <f t="shared" si="97"/>
        <v/>
      </c>
      <c r="L668" s="187" t="str">
        <f t="shared" si="98"/>
        <v/>
      </c>
      <c r="M668" s="187" t="str">
        <f>IF(B668="","",SUM($L$63:L668))</f>
        <v/>
      </c>
      <c r="N668" s="190" t="str">
        <f t="shared" si="99"/>
        <v/>
      </c>
      <c r="O668" s="191"/>
      <c r="P668" s="192" t="str">
        <f t="shared" si="100"/>
        <v/>
      </c>
      <c r="Q668" s="193"/>
      <c r="S668" s="193"/>
      <c r="T668" s="193"/>
      <c r="U668" s="193"/>
      <c r="V668" s="67"/>
    </row>
    <row r="669" spans="2:22" x14ac:dyDescent="0.15">
      <c r="B669" s="194" t="str">
        <f t="shared" si="91"/>
        <v/>
      </c>
      <c r="C669" s="185" t="str">
        <f t="shared" si="92"/>
        <v/>
      </c>
      <c r="D669" s="186" t="str">
        <f>IF(B669="","",IF(variable,IF(OR(B669=1,B669&lt;$I$16*periods_per_year),start_rate,MIN($I$17,IF(MOD(B669-1,$I$19)=0,MAX($I$18,D668+$I$20),D668))),start_rate))</f>
        <v/>
      </c>
      <c r="E669" s="187" t="str">
        <f t="shared" si="93"/>
        <v/>
      </c>
      <c r="F669" s="187" t="str">
        <f>IF(B669="","",IF(B669=nper,J668+E669,MIN(J668+E669,IF(D669=D668,F668,IF($E$13="Acc Bi-Weekly",ROUND((-PMT(((1+D669/CP)^(CP/12))-1,(nper-B669+1)*12/26,J668))/2,2),IF($E$13="Acc Weekly",ROUND((-PMT(((1+D669/CP)^(CP/12))-1,(nper-B669+1)*12/52,J668))/4,2),ROUND(-PMT(((1+D669/CP)^(CP/periods_per_year))-1,nper-B669+1,J668),2)))))))</f>
        <v/>
      </c>
      <c r="G669" s="187" t="str">
        <f t="shared" si="94"/>
        <v/>
      </c>
      <c r="H669" s="188"/>
      <c r="I669" s="187" t="str">
        <f t="shared" si="95"/>
        <v/>
      </c>
      <c r="J669" s="187" t="str">
        <f t="shared" si="96"/>
        <v/>
      </c>
      <c r="K669" s="189" t="str">
        <f t="shared" si="97"/>
        <v/>
      </c>
      <c r="L669" s="187" t="str">
        <f t="shared" si="98"/>
        <v/>
      </c>
      <c r="M669" s="187" t="str">
        <f>IF(B669="","",SUM($L$63:L669))</f>
        <v/>
      </c>
      <c r="N669" s="190" t="str">
        <f t="shared" si="99"/>
        <v/>
      </c>
      <c r="O669" s="191"/>
      <c r="P669" s="192" t="str">
        <f t="shared" si="100"/>
        <v/>
      </c>
      <c r="Q669" s="193"/>
      <c r="S669" s="193"/>
      <c r="T669" s="193"/>
      <c r="U669" s="193"/>
      <c r="V669" s="67"/>
    </row>
    <row r="670" spans="2:22" x14ac:dyDescent="0.15">
      <c r="B670" s="194" t="str">
        <f t="shared" si="91"/>
        <v/>
      </c>
      <c r="C670" s="185" t="str">
        <f t="shared" si="92"/>
        <v/>
      </c>
      <c r="D670" s="186" t="str">
        <f>IF(B670="","",IF(variable,IF(OR(B670=1,B670&lt;$I$16*periods_per_year),start_rate,MIN($I$17,IF(MOD(B670-1,$I$19)=0,MAX($I$18,D669+$I$20),D669))),start_rate))</f>
        <v/>
      </c>
      <c r="E670" s="187" t="str">
        <f t="shared" si="93"/>
        <v/>
      </c>
      <c r="F670" s="187" t="str">
        <f>IF(B670="","",IF(B670=nper,J669+E670,MIN(J669+E670,IF(D670=D669,F669,IF($E$13="Acc Bi-Weekly",ROUND((-PMT(((1+D670/CP)^(CP/12))-1,(nper-B670+1)*12/26,J669))/2,2),IF($E$13="Acc Weekly",ROUND((-PMT(((1+D670/CP)^(CP/12))-1,(nper-B670+1)*12/52,J669))/4,2),ROUND(-PMT(((1+D670/CP)^(CP/periods_per_year))-1,nper-B670+1,J669),2)))))))</f>
        <v/>
      </c>
      <c r="G670" s="187" t="str">
        <f t="shared" si="94"/>
        <v/>
      </c>
      <c r="H670" s="188"/>
      <c r="I670" s="187" t="str">
        <f t="shared" si="95"/>
        <v/>
      </c>
      <c r="J670" s="187" t="str">
        <f t="shared" si="96"/>
        <v/>
      </c>
      <c r="K670" s="189" t="str">
        <f t="shared" si="97"/>
        <v/>
      </c>
      <c r="L670" s="187" t="str">
        <f t="shared" si="98"/>
        <v/>
      </c>
      <c r="M670" s="187" t="str">
        <f>IF(B670="","",SUM($L$63:L670))</f>
        <v/>
      </c>
      <c r="N670" s="190" t="str">
        <f t="shared" si="99"/>
        <v/>
      </c>
      <c r="O670" s="191"/>
      <c r="P670" s="192" t="str">
        <f t="shared" si="100"/>
        <v/>
      </c>
      <c r="Q670" s="193"/>
      <c r="S670" s="193"/>
      <c r="T670" s="193"/>
      <c r="U670" s="193"/>
      <c r="V670" s="67"/>
    </row>
    <row r="671" spans="2:22" x14ac:dyDescent="0.15">
      <c r="B671" s="194" t="str">
        <f t="shared" si="91"/>
        <v/>
      </c>
      <c r="C671" s="185" t="str">
        <f t="shared" si="92"/>
        <v/>
      </c>
      <c r="D671" s="186" t="str">
        <f>IF(B671="","",IF(variable,IF(OR(B671=1,B671&lt;$I$16*periods_per_year),start_rate,MIN($I$17,IF(MOD(B671-1,$I$19)=0,MAX($I$18,D670+$I$20),D670))),start_rate))</f>
        <v/>
      </c>
      <c r="E671" s="187" t="str">
        <f t="shared" si="93"/>
        <v/>
      </c>
      <c r="F671" s="187" t="str">
        <f>IF(B671="","",IF(B671=nper,J670+E671,MIN(J670+E671,IF(D671=D670,F670,IF($E$13="Acc Bi-Weekly",ROUND((-PMT(((1+D671/CP)^(CP/12))-1,(nper-B671+1)*12/26,J670))/2,2),IF($E$13="Acc Weekly",ROUND((-PMT(((1+D671/CP)^(CP/12))-1,(nper-B671+1)*12/52,J670))/4,2),ROUND(-PMT(((1+D671/CP)^(CP/periods_per_year))-1,nper-B671+1,J670),2)))))))</f>
        <v/>
      </c>
      <c r="G671" s="187" t="str">
        <f t="shared" si="94"/>
        <v/>
      </c>
      <c r="H671" s="188"/>
      <c r="I671" s="187" t="str">
        <f t="shared" si="95"/>
        <v/>
      </c>
      <c r="J671" s="187" t="str">
        <f t="shared" si="96"/>
        <v/>
      </c>
      <c r="K671" s="189" t="str">
        <f t="shared" si="97"/>
        <v/>
      </c>
      <c r="L671" s="187" t="str">
        <f t="shared" si="98"/>
        <v/>
      </c>
      <c r="M671" s="187" t="str">
        <f>IF(B671="","",SUM($L$63:L671))</f>
        <v/>
      </c>
      <c r="N671" s="190" t="str">
        <f t="shared" si="99"/>
        <v/>
      </c>
      <c r="O671" s="191"/>
      <c r="P671" s="192" t="str">
        <f t="shared" si="100"/>
        <v/>
      </c>
      <c r="Q671" s="193"/>
      <c r="S671" s="193"/>
      <c r="T671" s="193"/>
      <c r="U671" s="193"/>
      <c r="V671" s="67"/>
    </row>
    <row r="672" spans="2:22" x14ac:dyDescent="0.15">
      <c r="B672" s="194" t="str">
        <f t="shared" si="91"/>
        <v/>
      </c>
      <c r="C672" s="185" t="str">
        <f t="shared" si="92"/>
        <v/>
      </c>
      <c r="D672" s="186" t="str">
        <f>IF(B672="","",IF(variable,IF(OR(B672=1,B672&lt;$I$16*periods_per_year),start_rate,MIN($I$17,IF(MOD(B672-1,$I$19)=0,MAX($I$18,D671+$I$20),D671))),start_rate))</f>
        <v/>
      </c>
      <c r="E672" s="187" t="str">
        <f t="shared" si="93"/>
        <v/>
      </c>
      <c r="F672" s="187" t="str">
        <f>IF(B672="","",IF(B672=nper,J671+E672,MIN(J671+E672,IF(D672=D671,F671,IF($E$13="Acc Bi-Weekly",ROUND((-PMT(((1+D672/CP)^(CP/12))-1,(nper-B672+1)*12/26,J671))/2,2),IF($E$13="Acc Weekly",ROUND((-PMT(((1+D672/CP)^(CP/12))-1,(nper-B672+1)*12/52,J671))/4,2),ROUND(-PMT(((1+D672/CP)^(CP/periods_per_year))-1,nper-B672+1,J671),2)))))))</f>
        <v/>
      </c>
      <c r="G672" s="187" t="str">
        <f t="shared" si="94"/>
        <v/>
      </c>
      <c r="H672" s="188"/>
      <c r="I672" s="187" t="str">
        <f t="shared" si="95"/>
        <v/>
      </c>
      <c r="J672" s="187" t="str">
        <f t="shared" si="96"/>
        <v/>
      </c>
      <c r="K672" s="189" t="str">
        <f t="shared" si="97"/>
        <v/>
      </c>
      <c r="L672" s="187" t="str">
        <f t="shared" si="98"/>
        <v/>
      </c>
      <c r="M672" s="187" t="str">
        <f>IF(B672="","",SUM($L$63:L672))</f>
        <v/>
      </c>
      <c r="N672" s="190" t="str">
        <f t="shared" si="99"/>
        <v/>
      </c>
      <c r="O672" s="191"/>
      <c r="P672" s="192" t="str">
        <f t="shared" si="100"/>
        <v/>
      </c>
      <c r="Q672" s="193"/>
      <c r="S672" s="193"/>
      <c r="T672" s="193"/>
      <c r="U672" s="193"/>
      <c r="V672" s="67"/>
    </row>
    <row r="673" spans="2:22" x14ac:dyDescent="0.15">
      <c r="B673" s="194" t="str">
        <f t="shared" si="91"/>
        <v/>
      </c>
      <c r="C673" s="185" t="str">
        <f t="shared" si="92"/>
        <v/>
      </c>
      <c r="D673" s="186" t="str">
        <f>IF(B673="","",IF(variable,IF(OR(B673=1,B673&lt;$I$16*periods_per_year),start_rate,MIN($I$17,IF(MOD(B673-1,$I$19)=0,MAX($I$18,D672+$I$20),D672))),start_rate))</f>
        <v/>
      </c>
      <c r="E673" s="187" t="str">
        <f t="shared" si="93"/>
        <v/>
      </c>
      <c r="F673" s="187" t="str">
        <f>IF(B673="","",IF(B673=nper,J672+E673,MIN(J672+E673,IF(D673=D672,F672,IF($E$13="Acc Bi-Weekly",ROUND((-PMT(((1+D673/CP)^(CP/12))-1,(nper-B673+1)*12/26,J672))/2,2),IF($E$13="Acc Weekly",ROUND((-PMT(((1+D673/CP)^(CP/12))-1,(nper-B673+1)*12/52,J672))/4,2),ROUND(-PMT(((1+D673/CP)^(CP/periods_per_year))-1,nper-B673+1,J672),2)))))))</f>
        <v/>
      </c>
      <c r="G673" s="187" t="str">
        <f t="shared" si="94"/>
        <v/>
      </c>
      <c r="H673" s="188"/>
      <c r="I673" s="187" t="str">
        <f t="shared" si="95"/>
        <v/>
      </c>
      <c r="J673" s="187" t="str">
        <f t="shared" si="96"/>
        <v/>
      </c>
      <c r="K673" s="189" t="str">
        <f t="shared" si="97"/>
        <v/>
      </c>
      <c r="L673" s="187" t="str">
        <f t="shared" si="98"/>
        <v/>
      </c>
      <c r="M673" s="187" t="str">
        <f>IF(B673="","",SUM($L$63:L673))</f>
        <v/>
      </c>
      <c r="N673" s="190" t="str">
        <f t="shared" si="99"/>
        <v/>
      </c>
      <c r="O673" s="191"/>
      <c r="P673" s="192" t="str">
        <f t="shared" si="100"/>
        <v/>
      </c>
      <c r="Q673" s="193"/>
      <c r="S673" s="193"/>
      <c r="T673" s="193"/>
      <c r="U673" s="193"/>
      <c r="V673" s="67"/>
    </row>
    <row r="674" spans="2:22" x14ac:dyDescent="0.15">
      <c r="B674" s="194" t="str">
        <f t="shared" si="91"/>
        <v/>
      </c>
      <c r="C674" s="185" t="str">
        <f t="shared" si="92"/>
        <v/>
      </c>
      <c r="D674" s="186" t="str">
        <f>IF(B674="","",IF(variable,IF(OR(B674=1,B674&lt;$I$16*periods_per_year),start_rate,MIN($I$17,IF(MOD(B674-1,$I$19)=0,MAX($I$18,D673+$I$20),D673))),start_rate))</f>
        <v/>
      </c>
      <c r="E674" s="187" t="str">
        <f t="shared" si="93"/>
        <v/>
      </c>
      <c r="F674" s="187" t="str">
        <f>IF(B674="","",IF(B674=nper,J673+E674,MIN(J673+E674,IF(D674=D673,F673,IF($E$13="Acc Bi-Weekly",ROUND((-PMT(((1+D674/CP)^(CP/12))-1,(nper-B674+1)*12/26,J673))/2,2),IF($E$13="Acc Weekly",ROUND((-PMT(((1+D674/CP)^(CP/12))-1,(nper-B674+1)*12/52,J673))/4,2),ROUND(-PMT(((1+D674/CP)^(CP/periods_per_year))-1,nper-B674+1,J673),2)))))))</f>
        <v/>
      </c>
      <c r="G674" s="187" t="str">
        <f t="shared" si="94"/>
        <v/>
      </c>
      <c r="H674" s="188"/>
      <c r="I674" s="187" t="str">
        <f t="shared" si="95"/>
        <v/>
      </c>
      <c r="J674" s="187" t="str">
        <f t="shared" si="96"/>
        <v/>
      </c>
      <c r="K674" s="189" t="str">
        <f t="shared" si="97"/>
        <v/>
      </c>
      <c r="L674" s="187" t="str">
        <f t="shared" si="98"/>
        <v/>
      </c>
      <c r="M674" s="187" t="str">
        <f>IF(B674="","",SUM($L$63:L674))</f>
        <v/>
      </c>
      <c r="N674" s="190" t="str">
        <f t="shared" si="99"/>
        <v/>
      </c>
      <c r="O674" s="191"/>
      <c r="P674" s="192" t="str">
        <f t="shared" si="100"/>
        <v/>
      </c>
      <c r="Q674" s="193"/>
      <c r="S674" s="193"/>
      <c r="T674" s="193"/>
      <c r="U674" s="193"/>
      <c r="V674" s="67"/>
    </row>
    <row r="675" spans="2:22" x14ac:dyDescent="0.15">
      <c r="B675" s="194" t="str">
        <f t="shared" si="91"/>
        <v/>
      </c>
      <c r="C675" s="185" t="str">
        <f t="shared" si="92"/>
        <v/>
      </c>
      <c r="D675" s="186" t="str">
        <f>IF(B675="","",IF(variable,IF(OR(B675=1,B675&lt;$I$16*periods_per_year),start_rate,MIN($I$17,IF(MOD(B675-1,$I$19)=0,MAX($I$18,D674+$I$20),D674))),start_rate))</f>
        <v/>
      </c>
      <c r="E675" s="187" t="str">
        <f t="shared" si="93"/>
        <v/>
      </c>
      <c r="F675" s="187" t="str">
        <f>IF(B675="","",IF(B675=nper,J674+E675,MIN(J674+E675,IF(D675=D674,F674,IF($E$13="Acc Bi-Weekly",ROUND((-PMT(((1+D675/CP)^(CP/12))-1,(nper-B675+1)*12/26,J674))/2,2),IF($E$13="Acc Weekly",ROUND((-PMT(((1+D675/CP)^(CP/12))-1,(nper-B675+1)*12/52,J674))/4,2),ROUND(-PMT(((1+D675/CP)^(CP/periods_per_year))-1,nper-B675+1,J674),2)))))))</f>
        <v/>
      </c>
      <c r="G675" s="187" t="str">
        <f t="shared" si="94"/>
        <v/>
      </c>
      <c r="H675" s="188"/>
      <c r="I675" s="187" t="str">
        <f t="shared" si="95"/>
        <v/>
      </c>
      <c r="J675" s="187" t="str">
        <f t="shared" si="96"/>
        <v/>
      </c>
      <c r="K675" s="189" t="str">
        <f t="shared" si="97"/>
        <v/>
      </c>
      <c r="L675" s="187" t="str">
        <f t="shared" si="98"/>
        <v/>
      </c>
      <c r="M675" s="187" t="str">
        <f>IF(B675="","",SUM($L$63:L675))</f>
        <v/>
      </c>
      <c r="N675" s="190" t="str">
        <f t="shared" si="99"/>
        <v/>
      </c>
      <c r="O675" s="191"/>
      <c r="P675" s="192" t="str">
        <f t="shared" si="100"/>
        <v/>
      </c>
      <c r="Q675" s="193"/>
      <c r="S675" s="193"/>
      <c r="T675" s="193"/>
      <c r="U675" s="193"/>
      <c r="V675" s="67"/>
    </row>
    <row r="676" spans="2:22" x14ac:dyDescent="0.15">
      <c r="B676" s="194" t="str">
        <f t="shared" si="91"/>
        <v/>
      </c>
      <c r="C676" s="185" t="str">
        <f t="shared" si="92"/>
        <v/>
      </c>
      <c r="D676" s="186" t="str">
        <f>IF(B676="","",IF(variable,IF(OR(B676=1,B676&lt;$I$16*periods_per_year),start_rate,MIN($I$17,IF(MOD(B676-1,$I$19)=0,MAX($I$18,D675+$I$20),D675))),start_rate))</f>
        <v/>
      </c>
      <c r="E676" s="187" t="str">
        <f t="shared" si="93"/>
        <v/>
      </c>
      <c r="F676" s="187" t="str">
        <f>IF(B676="","",IF(B676=nper,J675+E676,MIN(J675+E676,IF(D676=D675,F675,IF($E$13="Acc Bi-Weekly",ROUND((-PMT(((1+D676/CP)^(CP/12))-1,(nper-B676+1)*12/26,J675))/2,2),IF($E$13="Acc Weekly",ROUND((-PMT(((1+D676/CP)^(CP/12))-1,(nper-B676+1)*12/52,J675))/4,2),ROUND(-PMT(((1+D676/CP)^(CP/periods_per_year))-1,nper-B676+1,J675),2)))))))</f>
        <v/>
      </c>
      <c r="G676" s="187" t="str">
        <f t="shared" si="94"/>
        <v/>
      </c>
      <c r="H676" s="188"/>
      <c r="I676" s="187" t="str">
        <f t="shared" si="95"/>
        <v/>
      </c>
      <c r="J676" s="187" t="str">
        <f t="shared" si="96"/>
        <v/>
      </c>
      <c r="K676" s="189" t="str">
        <f t="shared" si="97"/>
        <v/>
      </c>
      <c r="L676" s="187" t="str">
        <f t="shared" si="98"/>
        <v/>
      </c>
      <c r="M676" s="187" t="str">
        <f>IF(B676="","",SUM($L$63:L676))</f>
        <v/>
      </c>
      <c r="N676" s="190" t="str">
        <f t="shared" si="99"/>
        <v/>
      </c>
      <c r="O676" s="191"/>
      <c r="P676" s="192" t="str">
        <f t="shared" si="100"/>
        <v/>
      </c>
      <c r="Q676" s="193"/>
      <c r="S676" s="193"/>
      <c r="T676" s="193"/>
      <c r="U676" s="193"/>
      <c r="V676" s="67"/>
    </row>
    <row r="677" spans="2:22" x14ac:dyDescent="0.15">
      <c r="B677" s="194" t="str">
        <f t="shared" si="91"/>
        <v/>
      </c>
      <c r="C677" s="185" t="str">
        <f t="shared" si="92"/>
        <v/>
      </c>
      <c r="D677" s="186" t="str">
        <f>IF(B677="","",IF(variable,IF(OR(B677=1,B677&lt;$I$16*periods_per_year),start_rate,MIN($I$17,IF(MOD(B677-1,$I$19)=0,MAX($I$18,D676+$I$20),D676))),start_rate))</f>
        <v/>
      </c>
      <c r="E677" s="187" t="str">
        <f t="shared" si="93"/>
        <v/>
      </c>
      <c r="F677" s="187" t="str">
        <f>IF(B677="","",IF(B677=nper,J676+E677,MIN(J676+E677,IF(D677=D676,F676,IF($E$13="Acc Bi-Weekly",ROUND((-PMT(((1+D677/CP)^(CP/12))-1,(nper-B677+1)*12/26,J676))/2,2),IF($E$13="Acc Weekly",ROUND((-PMT(((1+D677/CP)^(CP/12))-1,(nper-B677+1)*12/52,J676))/4,2),ROUND(-PMT(((1+D677/CP)^(CP/periods_per_year))-1,nper-B677+1,J676),2)))))))</f>
        <v/>
      </c>
      <c r="G677" s="187" t="str">
        <f t="shared" si="94"/>
        <v/>
      </c>
      <c r="H677" s="188"/>
      <c r="I677" s="187" t="str">
        <f t="shared" si="95"/>
        <v/>
      </c>
      <c r="J677" s="187" t="str">
        <f t="shared" si="96"/>
        <v/>
      </c>
      <c r="K677" s="189" t="str">
        <f t="shared" si="97"/>
        <v/>
      </c>
      <c r="L677" s="187" t="str">
        <f t="shared" si="98"/>
        <v/>
      </c>
      <c r="M677" s="187" t="str">
        <f>IF(B677="","",SUM($L$63:L677))</f>
        <v/>
      </c>
      <c r="N677" s="190" t="str">
        <f t="shared" si="99"/>
        <v/>
      </c>
      <c r="O677" s="191"/>
      <c r="P677" s="192" t="str">
        <f t="shared" si="100"/>
        <v/>
      </c>
      <c r="Q677" s="193"/>
      <c r="S677" s="193"/>
      <c r="T677" s="193"/>
      <c r="U677" s="193"/>
      <c r="V677" s="67"/>
    </row>
    <row r="678" spans="2:22" x14ac:dyDescent="0.15">
      <c r="B678" s="194" t="str">
        <f t="shared" si="91"/>
        <v/>
      </c>
      <c r="C678" s="185" t="str">
        <f t="shared" si="92"/>
        <v/>
      </c>
      <c r="D678" s="186" t="str">
        <f>IF(B678="","",IF(variable,IF(OR(B678=1,B678&lt;$I$16*periods_per_year),start_rate,MIN($I$17,IF(MOD(B678-1,$I$19)=0,MAX($I$18,D677+$I$20),D677))),start_rate))</f>
        <v/>
      </c>
      <c r="E678" s="187" t="str">
        <f t="shared" si="93"/>
        <v/>
      </c>
      <c r="F678" s="187" t="str">
        <f>IF(B678="","",IF(B678=nper,J677+E678,MIN(J677+E678,IF(D678=D677,F677,IF($E$13="Acc Bi-Weekly",ROUND((-PMT(((1+D678/CP)^(CP/12))-1,(nper-B678+1)*12/26,J677))/2,2),IF($E$13="Acc Weekly",ROUND((-PMT(((1+D678/CP)^(CP/12))-1,(nper-B678+1)*12/52,J677))/4,2),ROUND(-PMT(((1+D678/CP)^(CP/periods_per_year))-1,nper-B678+1,J677),2)))))))</f>
        <v/>
      </c>
      <c r="G678" s="187" t="str">
        <f t="shared" si="94"/>
        <v/>
      </c>
      <c r="H678" s="188"/>
      <c r="I678" s="187" t="str">
        <f t="shared" si="95"/>
        <v/>
      </c>
      <c r="J678" s="187" t="str">
        <f t="shared" si="96"/>
        <v/>
      </c>
      <c r="K678" s="189" t="str">
        <f t="shared" si="97"/>
        <v/>
      </c>
      <c r="L678" s="187" t="str">
        <f t="shared" si="98"/>
        <v/>
      </c>
      <c r="M678" s="187" t="str">
        <f>IF(B678="","",SUM($L$63:L678))</f>
        <v/>
      </c>
      <c r="N678" s="190" t="str">
        <f t="shared" si="99"/>
        <v/>
      </c>
      <c r="O678" s="191"/>
      <c r="P678" s="192" t="str">
        <f t="shared" si="100"/>
        <v/>
      </c>
      <c r="Q678" s="193"/>
      <c r="S678" s="193"/>
      <c r="T678" s="193"/>
      <c r="U678" s="193"/>
      <c r="V678" s="67"/>
    </row>
    <row r="679" spans="2:22" x14ac:dyDescent="0.15">
      <c r="B679" s="194" t="str">
        <f t="shared" si="91"/>
        <v/>
      </c>
      <c r="C679" s="185" t="str">
        <f t="shared" si="92"/>
        <v/>
      </c>
      <c r="D679" s="186" t="str">
        <f>IF(B679="","",IF(variable,IF(OR(B679=1,B679&lt;$I$16*periods_per_year),start_rate,MIN($I$17,IF(MOD(B679-1,$I$19)=0,MAX($I$18,D678+$I$20),D678))),start_rate))</f>
        <v/>
      </c>
      <c r="E679" s="187" t="str">
        <f t="shared" si="93"/>
        <v/>
      </c>
      <c r="F679" s="187" t="str">
        <f>IF(B679="","",IF(B679=nper,J678+E679,MIN(J678+E679,IF(D679=D678,F678,IF($E$13="Acc Bi-Weekly",ROUND((-PMT(((1+D679/CP)^(CP/12))-1,(nper-B679+1)*12/26,J678))/2,2),IF($E$13="Acc Weekly",ROUND((-PMT(((1+D679/CP)^(CP/12))-1,(nper-B679+1)*12/52,J678))/4,2),ROUND(-PMT(((1+D679/CP)^(CP/periods_per_year))-1,nper-B679+1,J678),2)))))))</f>
        <v/>
      </c>
      <c r="G679" s="187" t="str">
        <f t="shared" si="94"/>
        <v/>
      </c>
      <c r="H679" s="188"/>
      <c r="I679" s="187" t="str">
        <f t="shared" si="95"/>
        <v/>
      </c>
      <c r="J679" s="187" t="str">
        <f t="shared" si="96"/>
        <v/>
      </c>
      <c r="K679" s="189" t="str">
        <f t="shared" si="97"/>
        <v/>
      </c>
      <c r="L679" s="187" t="str">
        <f t="shared" si="98"/>
        <v/>
      </c>
      <c r="M679" s="187" t="str">
        <f>IF(B679="","",SUM($L$63:L679))</f>
        <v/>
      </c>
      <c r="N679" s="190" t="str">
        <f t="shared" si="99"/>
        <v/>
      </c>
      <c r="O679" s="191"/>
      <c r="P679" s="192" t="str">
        <f t="shared" si="100"/>
        <v/>
      </c>
      <c r="Q679" s="193"/>
      <c r="S679" s="193"/>
      <c r="T679" s="193"/>
      <c r="U679" s="193"/>
      <c r="V679" s="67"/>
    </row>
    <row r="680" spans="2:22" x14ac:dyDescent="0.15">
      <c r="B680" s="194" t="str">
        <f t="shared" si="91"/>
        <v/>
      </c>
      <c r="C680" s="185" t="str">
        <f t="shared" si="92"/>
        <v/>
      </c>
      <c r="D680" s="186" t="str">
        <f>IF(B680="","",IF(variable,IF(OR(B680=1,B680&lt;$I$16*periods_per_year),start_rate,MIN($I$17,IF(MOD(B680-1,$I$19)=0,MAX($I$18,D679+$I$20),D679))),start_rate))</f>
        <v/>
      </c>
      <c r="E680" s="187" t="str">
        <f t="shared" si="93"/>
        <v/>
      </c>
      <c r="F680" s="187" t="str">
        <f>IF(B680="","",IF(B680=nper,J679+E680,MIN(J679+E680,IF(D680=D679,F679,IF($E$13="Acc Bi-Weekly",ROUND((-PMT(((1+D680/CP)^(CP/12))-1,(nper-B680+1)*12/26,J679))/2,2),IF($E$13="Acc Weekly",ROUND((-PMT(((1+D680/CP)^(CP/12))-1,(nper-B680+1)*12/52,J679))/4,2),ROUND(-PMT(((1+D680/CP)^(CP/periods_per_year))-1,nper-B680+1,J679),2)))))))</f>
        <v/>
      </c>
      <c r="G680" s="187" t="str">
        <f t="shared" si="94"/>
        <v/>
      </c>
      <c r="H680" s="188"/>
      <c r="I680" s="187" t="str">
        <f t="shared" si="95"/>
        <v/>
      </c>
      <c r="J680" s="187" t="str">
        <f t="shared" si="96"/>
        <v/>
      </c>
      <c r="K680" s="189" t="str">
        <f t="shared" si="97"/>
        <v/>
      </c>
      <c r="L680" s="187" t="str">
        <f t="shared" si="98"/>
        <v/>
      </c>
      <c r="M680" s="187" t="str">
        <f>IF(B680="","",SUM($L$63:L680))</f>
        <v/>
      </c>
      <c r="N680" s="190" t="str">
        <f t="shared" si="99"/>
        <v/>
      </c>
      <c r="O680" s="191"/>
      <c r="P680" s="192" t="str">
        <f t="shared" si="100"/>
        <v/>
      </c>
      <c r="Q680" s="193"/>
      <c r="S680" s="193"/>
      <c r="T680" s="193"/>
      <c r="U680" s="193"/>
      <c r="V680" s="67"/>
    </row>
    <row r="681" spans="2:22" x14ac:dyDescent="0.15">
      <c r="B681" s="194" t="str">
        <f t="shared" si="91"/>
        <v/>
      </c>
      <c r="C681" s="185" t="str">
        <f t="shared" si="92"/>
        <v/>
      </c>
      <c r="D681" s="186" t="str">
        <f>IF(B681="","",IF(variable,IF(OR(B681=1,B681&lt;$I$16*periods_per_year),start_rate,MIN($I$17,IF(MOD(B681-1,$I$19)=0,MAX($I$18,D680+$I$20),D680))),start_rate))</f>
        <v/>
      </c>
      <c r="E681" s="187" t="str">
        <f t="shared" si="93"/>
        <v/>
      </c>
      <c r="F681" s="187" t="str">
        <f>IF(B681="","",IF(B681=nper,J680+E681,MIN(J680+E681,IF(D681=D680,F680,IF($E$13="Acc Bi-Weekly",ROUND((-PMT(((1+D681/CP)^(CP/12))-1,(nper-B681+1)*12/26,J680))/2,2),IF($E$13="Acc Weekly",ROUND((-PMT(((1+D681/CP)^(CP/12))-1,(nper-B681+1)*12/52,J680))/4,2),ROUND(-PMT(((1+D681/CP)^(CP/periods_per_year))-1,nper-B681+1,J680),2)))))))</f>
        <v/>
      </c>
      <c r="G681" s="187" t="str">
        <f t="shared" si="94"/>
        <v/>
      </c>
      <c r="H681" s="188"/>
      <c r="I681" s="187" t="str">
        <f t="shared" si="95"/>
        <v/>
      </c>
      <c r="J681" s="187" t="str">
        <f t="shared" si="96"/>
        <v/>
      </c>
      <c r="K681" s="189" t="str">
        <f t="shared" si="97"/>
        <v/>
      </c>
      <c r="L681" s="187" t="str">
        <f t="shared" si="98"/>
        <v/>
      </c>
      <c r="M681" s="187" t="str">
        <f>IF(B681="","",SUM($L$63:L681))</f>
        <v/>
      </c>
      <c r="N681" s="190" t="str">
        <f t="shared" si="99"/>
        <v/>
      </c>
      <c r="O681" s="191"/>
      <c r="P681" s="192" t="str">
        <f t="shared" si="100"/>
        <v/>
      </c>
      <c r="Q681" s="193"/>
      <c r="S681" s="193"/>
      <c r="T681" s="193"/>
      <c r="U681" s="193"/>
      <c r="V681" s="67"/>
    </row>
    <row r="682" spans="2:22" x14ac:dyDescent="0.15">
      <c r="B682" s="194" t="str">
        <f t="shared" si="91"/>
        <v/>
      </c>
      <c r="C682" s="185" t="str">
        <f t="shared" si="92"/>
        <v/>
      </c>
      <c r="D682" s="186" t="str">
        <f>IF(B682="","",IF(variable,IF(OR(B682=1,B682&lt;$I$16*periods_per_year),start_rate,MIN($I$17,IF(MOD(B682-1,$I$19)=0,MAX($I$18,D681+$I$20),D681))),start_rate))</f>
        <v/>
      </c>
      <c r="E682" s="187" t="str">
        <f t="shared" si="93"/>
        <v/>
      </c>
      <c r="F682" s="187" t="str">
        <f>IF(B682="","",IF(B682=nper,J681+E682,MIN(J681+E682,IF(D682=D681,F681,IF($E$13="Acc Bi-Weekly",ROUND((-PMT(((1+D682/CP)^(CP/12))-1,(nper-B682+1)*12/26,J681))/2,2),IF($E$13="Acc Weekly",ROUND((-PMT(((1+D682/CP)^(CP/12))-1,(nper-B682+1)*12/52,J681))/4,2),ROUND(-PMT(((1+D682/CP)^(CP/periods_per_year))-1,nper-B682+1,J681),2)))))))</f>
        <v/>
      </c>
      <c r="G682" s="187" t="str">
        <f t="shared" si="94"/>
        <v/>
      </c>
      <c r="H682" s="188"/>
      <c r="I682" s="187" t="str">
        <f t="shared" si="95"/>
        <v/>
      </c>
      <c r="J682" s="187" t="str">
        <f t="shared" si="96"/>
        <v/>
      </c>
      <c r="K682" s="189" t="str">
        <f t="shared" si="97"/>
        <v/>
      </c>
      <c r="L682" s="187" t="str">
        <f t="shared" si="98"/>
        <v/>
      </c>
      <c r="M682" s="187" t="str">
        <f>IF(B682="","",SUM($L$63:L682))</f>
        <v/>
      </c>
      <c r="N682" s="190" t="str">
        <f t="shared" si="99"/>
        <v/>
      </c>
      <c r="O682" s="191"/>
      <c r="P682" s="192" t="str">
        <f t="shared" si="100"/>
        <v/>
      </c>
      <c r="Q682" s="193"/>
      <c r="S682" s="193"/>
      <c r="T682" s="193"/>
      <c r="U682" s="193"/>
      <c r="V682" s="67"/>
    </row>
    <row r="683" spans="2:22" x14ac:dyDescent="0.15">
      <c r="B683" s="194" t="str">
        <f t="shared" si="91"/>
        <v/>
      </c>
      <c r="C683" s="185" t="str">
        <f t="shared" si="92"/>
        <v/>
      </c>
      <c r="D683" s="186" t="str">
        <f>IF(B683="","",IF(variable,IF(OR(B683=1,B683&lt;$I$16*periods_per_year),start_rate,MIN($I$17,IF(MOD(B683-1,$I$19)=0,MAX($I$18,D682+$I$20),D682))),start_rate))</f>
        <v/>
      </c>
      <c r="E683" s="187" t="str">
        <f t="shared" si="93"/>
        <v/>
      </c>
      <c r="F683" s="187" t="str">
        <f>IF(B683="","",IF(B683=nper,J682+E683,MIN(J682+E683,IF(D683=D682,F682,IF($E$13="Acc Bi-Weekly",ROUND((-PMT(((1+D683/CP)^(CP/12))-1,(nper-B683+1)*12/26,J682))/2,2),IF($E$13="Acc Weekly",ROUND((-PMT(((1+D683/CP)^(CP/12))-1,(nper-B683+1)*12/52,J682))/4,2),ROUND(-PMT(((1+D683/CP)^(CP/periods_per_year))-1,nper-B683+1,J682),2)))))))</f>
        <v/>
      </c>
      <c r="G683" s="187" t="str">
        <f t="shared" si="94"/>
        <v/>
      </c>
      <c r="H683" s="188"/>
      <c r="I683" s="187" t="str">
        <f t="shared" si="95"/>
        <v/>
      </c>
      <c r="J683" s="187" t="str">
        <f t="shared" si="96"/>
        <v/>
      </c>
      <c r="K683" s="189" t="str">
        <f t="shared" si="97"/>
        <v/>
      </c>
      <c r="L683" s="187" t="str">
        <f t="shared" si="98"/>
        <v/>
      </c>
      <c r="M683" s="187" t="str">
        <f>IF(B683="","",SUM($L$63:L683))</f>
        <v/>
      </c>
      <c r="N683" s="190" t="str">
        <f t="shared" si="99"/>
        <v/>
      </c>
      <c r="O683" s="191"/>
      <c r="P683" s="192" t="str">
        <f t="shared" si="100"/>
        <v/>
      </c>
      <c r="Q683" s="193"/>
      <c r="S683" s="193"/>
      <c r="T683" s="193"/>
      <c r="U683" s="193"/>
      <c r="V683" s="67"/>
    </row>
    <row r="684" spans="2:22" x14ac:dyDescent="0.15">
      <c r="B684" s="194" t="str">
        <f t="shared" si="91"/>
        <v/>
      </c>
      <c r="C684" s="185" t="str">
        <f t="shared" si="92"/>
        <v/>
      </c>
      <c r="D684" s="186" t="str">
        <f>IF(B684="","",IF(variable,IF(OR(B684=1,B684&lt;$I$16*periods_per_year),start_rate,MIN($I$17,IF(MOD(B684-1,$I$19)=0,MAX($I$18,D683+$I$20),D683))),start_rate))</f>
        <v/>
      </c>
      <c r="E684" s="187" t="str">
        <f t="shared" si="93"/>
        <v/>
      </c>
      <c r="F684" s="187" t="str">
        <f>IF(B684="","",IF(B684=nper,J683+E684,MIN(J683+E684,IF(D684=D683,F683,IF($E$13="Acc Bi-Weekly",ROUND((-PMT(((1+D684/CP)^(CP/12))-1,(nper-B684+1)*12/26,J683))/2,2),IF($E$13="Acc Weekly",ROUND((-PMT(((1+D684/CP)^(CP/12))-1,(nper-B684+1)*12/52,J683))/4,2),ROUND(-PMT(((1+D684/CP)^(CP/periods_per_year))-1,nper-B684+1,J683),2)))))))</f>
        <v/>
      </c>
      <c r="G684" s="187" t="str">
        <f t="shared" si="94"/>
        <v/>
      </c>
      <c r="H684" s="188"/>
      <c r="I684" s="187" t="str">
        <f t="shared" si="95"/>
        <v/>
      </c>
      <c r="J684" s="187" t="str">
        <f t="shared" si="96"/>
        <v/>
      </c>
      <c r="K684" s="189" t="str">
        <f t="shared" si="97"/>
        <v/>
      </c>
      <c r="L684" s="187" t="str">
        <f t="shared" si="98"/>
        <v/>
      </c>
      <c r="M684" s="187" t="str">
        <f>IF(B684="","",SUM($L$63:L684))</f>
        <v/>
      </c>
      <c r="N684" s="190" t="str">
        <f t="shared" si="99"/>
        <v/>
      </c>
      <c r="O684" s="191"/>
      <c r="P684" s="192" t="str">
        <f t="shared" si="100"/>
        <v/>
      </c>
      <c r="Q684" s="193"/>
      <c r="S684" s="193"/>
      <c r="T684" s="193"/>
      <c r="U684" s="193"/>
      <c r="V684" s="67"/>
    </row>
    <row r="685" spans="2:22" x14ac:dyDescent="0.15">
      <c r="B685" s="194" t="str">
        <f t="shared" si="91"/>
        <v/>
      </c>
      <c r="C685" s="185" t="str">
        <f t="shared" si="92"/>
        <v/>
      </c>
      <c r="D685" s="186" t="str">
        <f>IF(B685="","",IF(variable,IF(OR(B685=1,B685&lt;$I$16*periods_per_year),start_rate,MIN($I$17,IF(MOD(B685-1,$I$19)=0,MAX($I$18,D684+$I$20),D684))),start_rate))</f>
        <v/>
      </c>
      <c r="E685" s="187" t="str">
        <f t="shared" si="93"/>
        <v/>
      </c>
      <c r="F685" s="187" t="str">
        <f>IF(B685="","",IF(B685=nper,J684+E685,MIN(J684+E685,IF(D685=D684,F684,IF($E$13="Acc Bi-Weekly",ROUND((-PMT(((1+D685/CP)^(CP/12))-1,(nper-B685+1)*12/26,J684))/2,2),IF($E$13="Acc Weekly",ROUND((-PMT(((1+D685/CP)^(CP/12))-1,(nper-B685+1)*12/52,J684))/4,2),ROUND(-PMT(((1+D685/CP)^(CP/periods_per_year))-1,nper-B685+1,J684),2)))))))</f>
        <v/>
      </c>
      <c r="G685" s="187" t="str">
        <f t="shared" si="94"/>
        <v/>
      </c>
      <c r="H685" s="188"/>
      <c r="I685" s="187" t="str">
        <f t="shared" si="95"/>
        <v/>
      </c>
      <c r="J685" s="187" t="str">
        <f t="shared" si="96"/>
        <v/>
      </c>
      <c r="K685" s="189" t="str">
        <f t="shared" si="97"/>
        <v/>
      </c>
      <c r="L685" s="187" t="str">
        <f t="shared" si="98"/>
        <v/>
      </c>
      <c r="M685" s="187" t="str">
        <f>IF(B685="","",SUM($L$63:L685))</f>
        <v/>
      </c>
      <c r="N685" s="190" t="str">
        <f t="shared" si="99"/>
        <v/>
      </c>
      <c r="O685" s="191"/>
      <c r="P685" s="192" t="str">
        <f t="shared" si="100"/>
        <v/>
      </c>
      <c r="Q685" s="193"/>
      <c r="S685" s="193"/>
      <c r="T685" s="193"/>
      <c r="U685" s="193"/>
      <c r="V685" s="67"/>
    </row>
    <row r="686" spans="2:22" x14ac:dyDescent="0.15">
      <c r="B686" s="194" t="str">
        <f t="shared" si="91"/>
        <v/>
      </c>
      <c r="C686" s="185" t="str">
        <f t="shared" si="92"/>
        <v/>
      </c>
      <c r="D686" s="186" t="str">
        <f>IF(B686="","",IF(variable,IF(OR(B686=1,B686&lt;$I$16*periods_per_year),start_rate,MIN($I$17,IF(MOD(B686-1,$I$19)=0,MAX($I$18,D685+$I$20),D685))),start_rate))</f>
        <v/>
      </c>
      <c r="E686" s="187" t="str">
        <f t="shared" si="93"/>
        <v/>
      </c>
      <c r="F686" s="187" t="str">
        <f>IF(B686="","",IF(B686=nper,J685+E686,MIN(J685+E686,IF(D686=D685,F685,IF($E$13="Acc Bi-Weekly",ROUND((-PMT(((1+D686/CP)^(CP/12))-1,(nper-B686+1)*12/26,J685))/2,2),IF($E$13="Acc Weekly",ROUND((-PMT(((1+D686/CP)^(CP/12))-1,(nper-B686+1)*12/52,J685))/4,2),ROUND(-PMT(((1+D686/CP)^(CP/periods_per_year))-1,nper-B686+1,J685),2)))))))</f>
        <v/>
      </c>
      <c r="G686" s="187" t="str">
        <f t="shared" si="94"/>
        <v/>
      </c>
      <c r="H686" s="188"/>
      <c r="I686" s="187" t="str">
        <f t="shared" si="95"/>
        <v/>
      </c>
      <c r="J686" s="187" t="str">
        <f t="shared" si="96"/>
        <v/>
      </c>
      <c r="K686" s="189" t="str">
        <f t="shared" si="97"/>
        <v/>
      </c>
      <c r="L686" s="187" t="str">
        <f t="shared" si="98"/>
        <v/>
      </c>
      <c r="M686" s="187" t="str">
        <f>IF(B686="","",SUM($L$63:L686))</f>
        <v/>
      </c>
      <c r="N686" s="190" t="str">
        <f t="shared" si="99"/>
        <v/>
      </c>
      <c r="O686" s="191"/>
      <c r="P686" s="192" t="str">
        <f t="shared" si="100"/>
        <v/>
      </c>
      <c r="Q686" s="193"/>
      <c r="S686" s="193"/>
      <c r="T686" s="193"/>
      <c r="U686" s="193"/>
      <c r="V686" s="67"/>
    </row>
    <row r="687" spans="2:22" x14ac:dyDescent="0.15">
      <c r="B687" s="194" t="str">
        <f t="shared" si="91"/>
        <v/>
      </c>
      <c r="C687" s="185" t="str">
        <f t="shared" si="92"/>
        <v/>
      </c>
      <c r="D687" s="186" t="str">
        <f>IF(B687="","",IF(variable,IF(OR(B687=1,B687&lt;$I$16*periods_per_year),start_rate,MIN($I$17,IF(MOD(B687-1,$I$19)=0,MAX($I$18,D686+$I$20),D686))),start_rate))</f>
        <v/>
      </c>
      <c r="E687" s="187" t="str">
        <f t="shared" si="93"/>
        <v/>
      </c>
      <c r="F687" s="187" t="str">
        <f>IF(B687="","",IF(B687=nper,J686+E687,MIN(J686+E687,IF(D687=D686,F686,IF($E$13="Acc Bi-Weekly",ROUND((-PMT(((1+D687/CP)^(CP/12))-1,(nper-B687+1)*12/26,J686))/2,2),IF($E$13="Acc Weekly",ROUND((-PMT(((1+D687/CP)^(CP/12))-1,(nper-B687+1)*12/52,J686))/4,2),ROUND(-PMT(((1+D687/CP)^(CP/periods_per_year))-1,nper-B687+1,J686),2)))))))</f>
        <v/>
      </c>
      <c r="G687" s="187" t="str">
        <f t="shared" si="94"/>
        <v/>
      </c>
      <c r="H687" s="188"/>
      <c r="I687" s="187" t="str">
        <f t="shared" si="95"/>
        <v/>
      </c>
      <c r="J687" s="187" t="str">
        <f t="shared" si="96"/>
        <v/>
      </c>
      <c r="K687" s="189" t="str">
        <f t="shared" si="97"/>
        <v/>
      </c>
      <c r="L687" s="187" t="str">
        <f t="shared" si="98"/>
        <v/>
      </c>
      <c r="M687" s="187" t="str">
        <f>IF(B687="","",SUM($L$63:L687))</f>
        <v/>
      </c>
      <c r="N687" s="190" t="str">
        <f t="shared" si="99"/>
        <v/>
      </c>
      <c r="O687" s="191"/>
      <c r="P687" s="192" t="str">
        <f t="shared" si="100"/>
        <v/>
      </c>
      <c r="Q687" s="193"/>
      <c r="S687" s="193"/>
      <c r="T687" s="193"/>
      <c r="U687" s="193"/>
      <c r="V687" s="67"/>
    </row>
    <row r="688" spans="2:22" x14ac:dyDescent="0.15">
      <c r="B688" s="194" t="str">
        <f t="shared" si="91"/>
        <v/>
      </c>
      <c r="C688" s="185" t="str">
        <f t="shared" si="92"/>
        <v/>
      </c>
      <c r="D688" s="186" t="str">
        <f>IF(B688="","",IF(variable,IF(OR(B688=1,B688&lt;$I$16*periods_per_year),start_rate,MIN($I$17,IF(MOD(B688-1,$I$19)=0,MAX($I$18,D687+$I$20),D687))),start_rate))</f>
        <v/>
      </c>
      <c r="E688" s="187" t="str">
        <f t="shared" si="93"/>
        <v/>
      </c>
      <c r="F688" s="187" t="str">
        <f>IF(B688="","",IF(B688=nper,J687+E688,MIN(J687+E688,IF(D688=D687,F687,IF($E$13="Acc Bi-Weekly",ROUND((-PMT(((1+D688/CP)^(CP/12))-1,(nper-B688+1)*12/26,J687))/2,2),IF($E$13="Acc Weekly",ROUND((-PMT(((1+D688/CP)^(CP/12))-1,(nper-B688+1)*12/52,J687))/4,2),ROUND(-PMT(((1+D688/CP)^(CP/periods_per_year))-1,nper-B688+1,J687),2)))))))</f>
        <v/>
      </c>
      <c r="G688" s="187" t="str">
        <f t="shared" si="94"/>
        <v/>
      </c>
      <c r="H688" s="188"/>
      <c r="I688" s="187" t="str">
        <f t="shared" si="95"/>
        <v/>
      </c>
      <c r="J688" s="187" t="str">
        <f t="shared" si="96"/>
        <v/>
      </c>
      <c r="K688" s="189" t="str">
        <f t="shared" si="97"/>
        <v/>
      </c>
      <c r="L688" s="187" t="str">
        <f t="shared" si="98"/>
        <v/>
      </c>
      <c r="M688" s="187" t="str">
        <f>IF(B688="","",SUM($L$63:L688))</f>
        <v/>
      </c>
      <c r="N688" s="190" t="str">
        <f t="shared" si="99"/>
        <v/>
      </c>
      <c r="O688" s="191"/>
      <c r="P688" s="192" t="str">
        <f t="shared" si="100"/>
        <v/>
      </c>
      <c r="Q688" s="193"/>
      <c r="S688" s="193"/>
      <c r="T688" s="193"/>
      <c r="U688" s="193"/>
      <c r="V688" s="67"/>
    </row>
    <row r="689" spans="2:22" x14ac:dyDescent="0.15">
      <c r="B689" s="194" t="str">
        <f t="shared" si="91"/>
        <v/>
      </c>
      <c r="C689" s="185" t="str">
        <f t="shared" si="92"/>
        <v/>
      </c>
      <c r="D689" s="186" t="str">
        <f>IF(B689="","",IF(variable,IF(OR(B689=1,B689&lt;$I$16*periods_per_year),start_rate,MIN($I$17,IF(MOD(B689-1,$I$19)=0,MAX($I$18,D688+$I$20),D688))),start_rate))</f>
        <v/>
      </c>
      <c r="E689" s="187" t="str">
        <f t="shared" si="93"/>
        <v/>
      </c>
      <c r="F689" s="187" t="str">
        <f>IF(B689="","",IF(B689=nper,J688+E689,MIN(J688+E689,IF(D689=D688,F688,IF($E$13="Acc Bi-Weekly",ROUND((-PMT(((1+D689/CP)^(CP/12))-1,(nper-B689+1)*12/26,J688))/2,2),IF($E$13="Acc Weekly",ROUND((-PMT(((1+D689/CP)^(CP/12))-1,(nper-B689+1)*12/52,J688))/4,2),ROUND(-PMT(((1+D689/CP)^(CP/periods_per_year))-1,nper-B689+1,J688),2)))))))</f>
        <v/>
      </c>
      <c r="G689" s="187" t="str">
        <f t="shared" si="94"/>
        <v/>
      </c>
      <c r="H689" s="188"/>
      <c r="I689" s="187" t="str">
        <f t="shared" si="95"/>
        <v/>
      </c>
      <c r="J689" s="187" t="str">
        <f t="shared" si="96"/>
        <v/>
      </c>
      <c r="K689" s="189" t="str">
        <f t="shared" si="97"/>
        <v/>
      </c>
      <c r="L689" s="187" t="str">
        <f t="shared" si="98"/>
        <v/>
      </c>
      <c r="M689" s="187" t="str">
        <f>IF(B689="","",SUM($L$63:L689))</f>
        <v/>
      </c>
      <c r="N689" s="190" t="str">
        <f t="shared" si="99"/>
        <v/>
      </c>
      <c r="O689" s="191"/>
      <c r="P689" s="192" t="str">
        <f t="shared" si="100"/>
        <v/>
      </c>
      <c r="Q689" s="193"/>
      <c r="S689" s="193"/>
      <c r="T689" s="193"/>
      <c r="U689" s="193"/>
      <c r="V689" s="67"/>
    </row>
    <row r="690" spans="2:22" x14ac:dyDescent="0.15">
      <c r="B690" s="194" t="str">
        <f t="shared" si="91"/>
        <v/>
      </c>
      <c r="C690" s="185" t="str">
        <f t="shared" si="92"/>
        <v/>
      </c>
      <c r="D690" s="186" t="str">
        <f>IF(B690="","",IF(variable,IF(OR(B690=1,B690&lt;$I$16*periods_per_year),start_rate,MIN($I$17,IF(MOD(B690-1,$I$19)=0,MAX($I$18,D689+$I$20),D689))),start_rate))</f>
        <v/>
      </c>
      <c r="E690" s="187" t="str">
        <f t="shared" si="93"/>
        <v/>
      </c>
      <c r="F690" s="187" t="str">
        <f>IF(B690="","",IF(B690=nper,J689+E690,MIN(J689+E690,IF(D690=D689,F689,IF($E$13="Acc Bi-Weekly",ROUND((-PMT(((1+D690/CP)^(CP/12))-1,(nper-B690+1)*12/26,J689))/2,2),IF($E$13="Acc Weekly",ROUND((-PMT(((1+D690/CP)^(CP/12))-1,(nper-B690+1)*12/52,J689))/4,2),ROUND(-PMT(((1+D690/CP)^(CP/periods_per_year))-1,nper-B690+1,J689),2)))))))</f>
        <v/>
      </c>
      <c r="G690" s="187" t="str">
        <f t="shared" si="94"/>
        <v/>
      </c>
      <c r="H690" s="188"/>
      <c r="I690" s="187" t="str">
        <f t="shared" si="95"/>
        <v/>
      </c>
      <c r="J690" s="187" t="str">
        <f t="shared" si="96"/>
        <v/>
      </c>
      <c r="K690" s="189" t="str">
        <f t="shared" si="97"/>
        <v/>
      </c>
      <c r="L690" s="187" t="str">
        <f t="shared" si="98"/>
        <v/>
      </c>
      <c r="M690" s="187" t="str">
        <f>IF(B690="","",SUM($L$63:L690))</f>
        <v/>
      </c>
      <c r="N690" s="190" t="str">
        <f t="shared" si="99"/>
        <v/>
      </c>
      <c r="O690" s="191"/>
      <c r="P690" s="192" t="str">
        <f t="shared" si="100"/>
        <v/>
      </c>
      <c r="Q690" s="193"/>
      <c r="S690" s="193"/>
      <c r="T690" s="193"/>
      <c r="U690" s="193"/>
      <c r="V690" s="67"/>
    </row>
    <row r="691" spans="2:22" x14ac:dyDescent="0.15">
      <c r="B691" s="194" t="str">
        <f t="shared" si="91"/>
        <v/>
      </c>
      <c r="C691" s="185" t="str">
        <f t="shared" si="92"/>
        <v/>
      </c>
      <c r="D691" s="186" t="str">
        <f>IF(B691="","",IF(variable,IF(OR(B691=1,B691&lt;$I$16*periods_per_year),start_rate,MIN($I$17,IF(MOD(B691-1,$I$19)=0,MAX($I$18,D690+$I$20),D690))),start_rate))</f>
        <v/>
      </c>
      <c r="E691" s="187" t="str">
        <f t="shared" si="93"/>
        <v/>
      </c>
      <c r="F691" s="187" t="str">
        <f>IF(B691="","",IF(B691=nper,J690+E691,MIN(J690+E691,IF(D691=D690,F690,IF($E$13="Acc Bi-Weekly",ROUND((-PMT(((1+D691/CP)^(CP/12))-1,(nper-B691+1)*12/26,J690))/2,2),IF($E$13="Acc Weekly",ROUND((-PMT(((1+D691/CP)^(CP/12))-1,(nper-B691+1)*12/52,J690))/4,2),ROUND(-PMT(((1+D691/CP)^(CP/periods_per_year))-1,nper-B691+1,J690),2)))))))</f>
        <v/>
      </c>
      <c r="G691" s="187" t="str">
        <f t="shared" si="94"/>
        <v/>
      </c>
      <c r="H691" s="188"/>
      <c r="I691" s="187" t="str">
        <f t="shared" si="95"/>
        <v/>
      </c>
      <c r="J691" s="187" t="str">
        <f t="shared" si="96"/>
        <v/>
      </c>
      <c r="K691" s="189" t="str">
        <f t="shared" si="97"/>
        <v/>
      </c>
      <c r="L691" s="187" t="str">
        <f t="shared" si="98"/>
        <v/>
      </c>
      <c r="M691" s="187" t="str">
        <f>IF(B691="","",SUM($L$63:L691))</f>
        <v/>
      </c>
      <c r="N691" s="190" t="str">
        <f t="shared" si="99"/>
        <v/>
      </c>
      <c r="O691" s="191"/>
      <c r="P691" s="192" t="str">
        <f t="shared" si="100"/>
        <v/>
      </c>
      <c r="Q691" s="193"/>
      <c r="S691" s="193"/>
      <c r="T691" s="193"/>
      <c r="U691" s="193"/>
      <c r="V691" s="67"/>
    </row>
    <row r="692" spans="2:22" x14ac:dyDescent="0.15">
      <c r="B692" s="194" t="str">
        <f t="shared" si="91"/>
        <v/>
      </c>
      <c r="C692" s="185" t="str">
        <f t="shared" si="92"/>
        <v/>
      </c>
      <c r="D692" s="186" t="str">
        <f>IF(B692="","",IF(variable,IF(OR(B692=1,B692&lt;$I$16*periods_per_year),start_rate,MIN($I$17,IF(MOD(B692-1,$I$19)=0,MAX($I$18,D691+$I$20),D691))),start_rate))</f>
        <v/>
      </c>
      <c r="E692" s="187" t="str">
        <f t="shared" si="93"/>
        <v/>
      </c>
      <c r="F692" s="187" t="str">
        <f>IF(B692="","",IF(B692=nper,J691+E692,MIN(J691+E692,IF(D692=D691,F691,IF($E$13="Acc Bi-Weekly",ROUND((-PMT(((1+D692/CP)^(CP/12))-1,(nper-B692+1)*12/26,J691))/2,2),IF($E$13="Acc Weekly",ROUND((-PMT(((1+D692/CP)^(CP/12))-1,(nper-B692+1)*12/52,J691))/4,2),ROUND(-PMT(((1+D692/CP)^(CP/periods_per_year))-1,nper-B692+1,J691),2)))))))</f>
        <v/>
      </c>
      <c r="G692" s="187" t="str">
        <f t="shared" si="94"/>
        <v/>
      </c>
      <c r="H692" s="188"/>
      <c r="I692" s="187" t="str">
        <f t="shared" si="95"/>
        <v/>
      </c>
      <c r="J692" s="187" t="str">
        <f t="shared" si="96"/>
        <v/>
      </c>
      <c r="K692" s="189" t="str">
        <f t="shared" si="97"/>
        <v/>
      </c>
      <c r="L692" s="187" t="str">
        <f t="shared" si="98"/>
        <v/>
      </c>
      <c r="M692" s="187" t="str">
        <f>IF(B692="","",SUM($L$63:L692))</f>
        <v/>
      </c>
      <c r="N692" s="190" t="str">
        <f t="shared" si="99"/>
        <v/>
      </c>
      <c r="O692" s="191"/>
      <c r="P692" s="192" t="str">
        <f t="shared" si="100"/>
        <v/>
      </c>
      <c r="Q692" s="193"/>
      <c r="S692" s="193"/>
      <c r="T692" s="193"/>
      <c r="U692" s="193"/>
      <c r="V692" s="67"/>
    </row>
    <row r="693" spans="2:22" x14ac:dyDescent="0.15">
      <c r="B693" s="194" t="str">
        <f t="shared" si="91"/>
        <v/>
      </c>
      <c r="C693" s="185" t="str">
        <f t="shared" si="92"/>
        <v/>
      </c>
      <c r="D693" s="186" t="str">
        <f>IF(B693="","",IF(variable,IF(OR(B693=1,B693&lt;$I$16*periods_per_year),start_rate,MIN($I$17,IF(MOD(B693-1,$I$19)=0,MAX($I$18,D692+$I$20),D692))),start_rate))</f>
        <v/>
      </c>
      <c r="E693" s="187" t="str">
        <f t="shared" si="93"/>
        <v/>
      </c>
      <c r="F693" s="187" t="str">
        <f>IF(B693="","",IF(B693=nper,J692+E693,MIN(J692+E693,IF(D693=D692,F692,IF($E$13="Acc Bi-Weekly",ROUND((-PMT(((1+D693/CP)^(CP/12))-1,(nper-B693+1)*12/26,J692))/2,2),IF($E$13="Acc Weekly",ROUND((-PMT(((1+D693/CP)^(CP/12))-1,(nper-B693+1)*12/52,J692))/4,2),ROUND(-PMT(((1+D693/CP)^(CP/periods_per_year))-1,nper-B693+1,J692),2)))))))</f>
        <v/>
      </c>
      <c r="G693" s="187" t="str">
        <f t="shared" si="94"/>
        <v/>
      </c>
      <c r="H693" s="188"/>
      <c r="I693" s="187" t="str">
        <f t="shared" si="95"/>
        <v/>
      </c>
      <c r="J693" s="187" t="str">
        <f t="shared" si="96"/>
        <v/>
      </c>
      <c r="K693" s="189" t="str">
        <f t="shared" si="97"/>
        <v/>
      </c>
      <c r="L693" s="187" t="str">
        <f t="shared" si="98"/>
        <v/>
      </c>
      <c r="M693" s="187" t="str">
        <f>IF(B693="","",SUM($L$63:L693))</f>
        <v/>
      </c>
      <c r="N693" s="190" t="str">
        <f t="shared" si="99"/>
        <v/>
      </c>
      <c r="O693" s="191"/>
      <c r="P693" s="192" t="str">
        <f t="shared" si="100"/>
        <v/>
      </c>
      <c r="Q693" s="193"/>
      <c r="S693" s="193"/>
      <c r="T693" s="193"/>
      <c r="U693" s="193"/>
      <c r="V693" s="67"/>
    </row>
    <row r="694" spans="2:22" x14ac:dyDescent="0.15">
      <c r="B694" s="194" t="str">
        <f t="shared" si="91"/>
        <v/>
      </c>
      <c r="C694" s="185" t="str">
        <f t="shared" si="92"/>
        <v/>
      </c>
      <c r="D694" s="186" t="str">
        <f>IF(B694="","",IF(variable,IF(OR(B694=1,B694&lt;$I$16*periods_per_year),start_rate,MIN($I$17,IF(MOD(B694-1,$I$19)=0,MAX($I$18,D693+$I$20),D693))),start_rate))</f>
        <v/>
      </c>
      <c r="E694" s="187" t="str">
        <f t="shared" si="93"/>
        <v/>
      </c>
      <c r="F694" s="187" t="str">
        <f>IF(B694="","",IF(B694=nper,J693+E694,MIN(J693+E694,IF(D694=D693,F693,IF($E$13="Acc Bi-Weekly",ROUND((-PMT(((1+D694/CP)^(CP/12))-1,(nper-B694+1)*12/26,J693))/2,2),IF($E$13="Acc Weekly",ROUND((-PMT(((1+D694/CP)^(CP/12))-1,(nper-B694+1)*12/52,J693))/4,2),ROUND(-PMT(((1+D694/CP)^(CP/periods_per_year))-1,nper-B694+1,J693),2)))))))</f>
        <v/>
      </c>
      <c r="G694" s="187" t="str">
        <f t="shared" si="94"/>
        <v/>
      </c>
      <c r="H694" s="188"/>
      <c r="I694" s="187" t="str">
        <f t="shared" si="95"/>
        <v/>
      </c>
      <c r="J694" s="187" t="str">
        <f t="shared" si="96"/>
        <v/>
      </c>
      <c r="K694" s="189" t="str">
        <f t="shared" si="97"/>
        <v/>
      </c>
      <c r="L694" s="187" t="str">
        <f t="shared" si="98"/>
        <v/>
      </c>
      <c r="M694" s="187" t="str">
        <f>IF(B694="","",SUM($L$63:L694))</f>
        <v/>
      </c>
      <c r="N694" s="190" t="str">
        <f t="shared" si="99"/>
        <v/>
      </c>
      <c r="O694" s="191"/>
      <c r="P694" s="192" t="str">
        <f t="shared" si="100"/>
        <v/>
      </c>
      <c r="Q694" s="193"/>
      <c r="S694" s="193"/>
      <c r="T694" s="193"/>
      <c r="U694" s="193"/>
      <c r="V694" s="67"/>
    </row>
    <row r="695" spans="2:22" x14ac:dyDescent="0.15">
      <c r="B695" s="194" t="str">
        <f t="shared" si="91"/>
        <v/>
      </c>
      <c r="C695" s="185" t="str">
        <f t="shared" si="92"/>
        <v/>
      </c>
      <c r="D695" s="186" t="str">
        <f>IF(B695="","",IF(variable,IF(OR(B695=1,B695&lt;$I$16*periods_per_year),start_rate,MIN($I$17,IF(MOD(B695-1,$I$19)=0,MAX($I$18,D694+$I$20),D694))),start_rate))</f>
        <v/>
      </c>
      <c r="E695" s="187" t="str">
        <f t="shared" si="93"/>
        <v/>
      </c>
      <c r="F695" s="187" t="str">
        <f>IF(B695="","",IF(B695=nper,J694+E695,MIN(J694+E695,IF(D695=D694,F694,IF($E$13="Acc Bi-Weekly",ROUND((-PMT(((1+D695/CP)^(CP/12))-1,(nper-B695+1)*12/26,J694))/2,2),IF($E$13="Acc Weekly",ROUND((-PMT(((1+D695/CP)^(CP/12))-1,(nper-B695+1)*12/52,J694))/4,2),ROUND(-PMT(((1+D695/CP)^(CP/periods_per_year))-1,nper-B695+1,J694),2)))))))</f>
        <v/>
      </c>
      <c r="G695" s="187" t="str">
        <f t="shared" si="94"/>
        <v/>
      </c>
      <c r="H695" s="188"/>
      <c r="I695" s="187" t="str">
        <f t="shared" si="95"/>
        <v/>
      </c>
      <c r="J695" s="187" t="str">
        <f t="shared" si="96"/>
        <v/>
      </c>
      <c r="K695" s="189" t="str">
        <f t="shared" si="97"/>
        <v/>
      </c>
      <c r="L695" s="187" t="str">
        <f t="shared" si="98"/>
        <v/>
      </c>
      <c r="M695" s="187" t="str">
        <f>IF(B695="","",SUM($L$63:L695))</f>
        <v/>
      </c>
      <c r="N695" s="190" t="str">
        <f t="shared" si="99"/>
        <v/>
      </c>
      <c r="O695" s="191"/>
      <c r="P695" s="192" t="str">
        <f t="shared" si="100"/>
        <v/>
      </c>
      <c r="Q695" s="193"/>
      <c r="S695" s="193"/>
      <c r="T695" s="193"/>
      <c r="U695" s="193"/>
      <c r="V695" s="67"/>
    </row>
    <row r="696" spans="2:22" x14ac:dyDescent="0.15">
      <c r="B696" s="194" t="str">
        <f t="shared" si="91"/>
        <v/>
      </c>
      <c r="C696" s="185" t="str">
        <f t="shared" si="92"/>
        <v/>
      </c>
      <c r="D696" s="186" t="str">
        <f>IF(B696="","",IF(variable,IF(OR(B696=1,B696&lt;$I$16*periods_per_year),start_rate,MIN($I$17,IF(MOD(B696-1,$I$19)=0,MAX($I$18,D695+$I$20),D695))),start_rate))</f>
        <v/>
      </c>
      <c r="E696" s="187" t="str">
        <f t="shared" si="93"/>
        <v/>
      </c>
      <c r="F696" s="187" t="str">
        <f>IF(B696="","",IF(B696=nper,J695+E696,MIN(J695+E696,IF(D696=D695,F695,IF($E$13="Acc Bi-Weekly",ROUND((-PMT(((1+D696/CP)^(CP/12))-1,(nper-B696+1)*12/26,J695))/2,2),IF($E$13="Acc Weekly",ROUND((-PMT(((1+D696/CP)^(CP/12))-1,(nper-B696+1)*12/52,J695))/4,2),ROUND(-PMT(((1+D696/CP)^(CP/periods_per_year))-1,nper-B696+1,J695),2)))))))</f>
        <v/>
      </c>
      <c r="G696" s="187" t="str">
        <f t="shared" si="94"/>
        <v/>
      </c>
      <c r="H696" s="188"/>
      <c r="I696" s="187" t="str">
        <f t="shared" si="95"/>
        <v/>
      </c>
      <c r="J696" s="187" t="str">
        <f t="shared" si="96"/>
        <v/>
      </c>
      <c r="K696" s="189" t="str">
        <f t="shared" si="97"/>
        <v/>
      </c>
      <c r="L696" s="187" t="str">
        <f t="shared" si="98"/>
        <v/>
      </c>
      <c r="M696" s="187" t="str">
        <f>IF(B696="","",SUM($L$63:L696))</f>
        <v/>
      </c>
      <c r="N696" s="190" t="str">
        <f t="shared" si="99"/>
        <v/>
      </c>
      <c r="O696" s="191"/>
      <c r="P696" s="192" t="str">
        <f t="shared" si="100"/>
        <v/>
      </c>
      <c r="Q696" s="193"/>
      <c r="S696" s="193"/>
      <c r="T696" s="193"/>
      <c r="U696" s="193"/>
      <c r="V696" s="67"/>
    </row>
    <row r="697" spans="2:22" x14ac:dyDescent="0.15">
      <c r="B697" s="194" t="str">
        <f t="shared" si="91"/>
        <v/>
      </c>
      <c r="C697" s="185" t="str">
        <f t="shared" si="92"/>
        <v/>
      </c>
      <c r="D697" s="186" t="str">
        <f>IF(B697="","",IF(variable,IF(OR(B697=1,B697&lt;$I$16*periods_per_year),start_rate,MIN($I$17,IF(MOD(B697-1,$I$19)=0,MAX($I$18,D696+$I$20),D696))),start_rate))</f>
        <v/>
      </c>
      <c r="E697" s="187" t="str">
        <f t="shared" si="93"/>
        <v/>
      </c>
      <c r="F697" s="187" t="str">
        <f>IF(B697="","",IF(B697=nper,J696+E697,MIN(J696+E697,IF(D697=D696,F696,IF($E$13="Acc Bi-Weekly",ROUND((-PMT(((1+D697/CP)^(CP/12))-1,(nper-B697+1)*12/26,J696))/2,2),IF($E$13="Acc Weekly",ROUND((-PMT(((1+D697/CP)^(CP/12))-1,(nper-B697+1)*12/52,J696))/4,2),ROUND(-PMT(((1+D697/CP)^(CP/periods_per_year))-1,nper-B697+1,J696),2)))))))</f>
        <v/>
      </c>
      <c r="G697" s="187" t="str">
        <f t="shared" si="94"/>
        <v/>
      </c>
      <c r="H697" s="188"/>
      <c r="I697" s="187" t="str">
        <f t="shared" si="95"/>
        <v/>
      </c>
      <c r="J697" s="187" t="str">
        <f t="shared" si="96"/>
        <v/>
      </c>
      <c r="K697" s="189" t="str">
        <f t="shared" si="97"/>
        <v/>
      </c>
      <c r="L697" s="187" t="str">
        <f t="shared" si="98"/>
        <v/>
      </c>
      <c r="M697" s="187" t="str">
        <f>IF(B697="","",SUM($L$63:L697))</f>
        <v/>
      </c>
      <c r="N697" s="190" t="str">
        <f t="shared" si="99"/>
        <v/>
      </c>
      <c r="O697" s="191"/>
      <c r="P697" s="192" t="str">
        <f t="shared" si="100"/>
        <v/>
      </c>
      <c r="Q697" s="193"/>
      <c r="S697" s="193"/>
      <c r="T697" s="193"/>
      <c r="U697" s="193"/>
      <c r="V697" s="67"/>
    </row>
    <row r="698" spans="2:22" x14ac:dyDescent="0.15">
      <c r="B698" s="194" t="str">
        <f t="shared" si="91"/>
        <v/>
      </c>
      <c r="C698" s="185" t="str">
        <f t="shared" si="92"/>
        <v/>
      </c>
      <c r="D698" s="186" t="str">
        <f>IF(B698="","",IF(variable,IF(OR(B698=1,B698&lt;$I$16*periods_per_year),start_rate,MIN($I$17,IF(MOD(B698-1,$I$19)=0,MAX($I$18,D697+$I$20),D697))),start_rate))</f>
        <v/>
      </c>
      <c r="E698" s="187" t="str">
        <f t="shared" si="93"/>
        <v/>
      </c>
      <c r="F698" s="187" t="str">
        <f>IF(B698="","",IF(B698=nper,J697+E698,MIN(J697+E698,IF(D698=D697,F697,IF($E$13="Acc Bi-Weekly",ROUND((-PMT(((1+D698/CP)^(CP/12))-1,(nper-B698+1)*12/26,J697))/2,2),IF($E$13="Acc Weekly",ROUND((-PMT(((1+D698/CP)^(CP/12))-1,(nper-B698+1)*12/52,J697))/4,2),ROUND(-PMT(((1+D698/CP)^(CP/periods_per_year))-1,nper-B698+1,J697),2)))))))</f>
        <v/>
      </c>
      <c r="G698" s="187" t="str">
        <f t="shared" si="94"/>
        <v/>
      </c>
      <c r="H698" s="188"/>
      <c r="I698" s="187" t="str">
        <f t="shared" si="95"/>
        <v/>
      </c>
      <c r="J698" s="187" t="str">
        <f t="shared" si="96"/>
        <v/>
      </c>
      <c r="K698" s="189" t="str">
        <f t="shared" si="97"/>
        <v/>
      </c>
      <c r="L698" s="187" t="str">
        <f t="shared" si="98"/>
        <v/>
      </c>
      <c r="M698" s="187" t="str">
        <f>IF(B698="","",SUM($L$63:L698))</f>
        <v/>
      </c>
      <c r="N698" s="190" t="str">
        <f t="shared" si="99"/>
        <v/>
      </c>
      <c r="O698" s="191"/>
      <c r="P698" s="192" t="str">
        <f t="shared" si="100"/>
        <v/>
      </c>
      <c r="Q698" s="193"/>
      <c r="S698" s="193"/>
      <c r="T698" s="193"/>
      <c r="U698" s="193"/>
      <c r="V698" s="67"/>
    </row>
    <row r="699" spans="2:22" x14ac:dyDescent="0.15">
      <c r="B699" s="194" t="str">
        <f t="shared" si="91"/>
        <v/>
      </c>
      <c r="C699" s="185" t="str">
        <f t="shared" si="92"/>
        <v/>
      </c>
      <c r="D699" s="186" t="str">
        <f>IF(B699="","",IF(variable,IF(OR(B699=1,B699&lt;$I$16*periods_per_year),start_rate,MIN($I$17,IF(MOD(B699-1,$I$19)=0,MAX($I$18,D698+$I$20),D698))),start_rate))</f>
        <v/>
      </c>
      <c r="E699" s="187" t="str">
        <f t="shared" si="93"/>
        <v/>
      </c>
      <c r="F699" s="187" t="str">
        <f>IF(B699="","",IF(B699=nper,J698+E699,MIN(J698+E699,IF(D699=D698,F698,IF($E$13="Acc Bi-Weekly",ROUND((-PMT(((1+D699/CP)^(CP/12))-1,(nper-B699+1)*12/26,J698))/2,2),IF($E$13="Acc Weekly",ROUND((-PMT(((1+D699/CP)^(CP/12))-1,(nper-B699+1)*12/52,J698))/4,2),ROUND(-PMT(((1+D699/CP)^(CP/periods_per_year))-1,nper-B699+1,J698),2)))))))</f>
        <v/>
      </c>
      <c r="G699" s="187" t="str">
        <f t="shared" si="94"/>
        <v/>
      </c>
      <c r="H699" s="188"/>
      <c r="I699" s="187" t="str">
        <f t="shared" si="95"/>
        <v/>
      </c>
      <c r="J699" s="187" t="str">
        <f t="shared" si="96"/>
        <v/>
      </c>
      <c r="K699" s="189" t="str">
        <f t="shared" si="97"/>
        <v/>
      </c>
      <c r="L699" s="187" t="str">
        <f t="shared" si="98"/>
        <v/>
      </c>
      <c r="M699" s="187" t="str">
        <f>IF(B699="","",SUM($L$63:L699))</f>
        <v/>
      </c>
      <c r="N699" s="190" t="str">
        <f t="shared" si="99"/>
        <v/>
      </c>
      <c r="O699" s="191"/>
      <c r="P699" s="192" t="str">
        <f t="shared" si="100"/>
        <v/>
      </c>
      <c r="Q699" s="193"/>
      <c r="S699" s="193"/>
      <c r="T699" s="193"/>
      <c r="U699" s="193"/>
      <c r="V699" s="67"/>
    </row>
    <row r="700" spans="2:22" x14ac:dyDescent="0.15">
      <c r="B700" s="194" t="str">
        <f t="shared" si="91"/>
        <v/>
      </c>
      <c r="C700" s="185" t="str">
        <f t="shared" si="92"/>
        <v/>
      </c>
      <c r="D700" s="186" t="str">
        <f>IF(B700="","",IF(variable,IF(OR(B700=1,B700&lt;$I$16*periods_per_year),start_rate,MIN($I$17,IF(MOD(B700-1,$I$19)=0,MAX($I$18,D699+$I$20),D699))),start_rate))</f>
        <v/>
      </c>
      <c r="E700" s="187" t="str">
        <f t="shared" si="93"/>
        <v/>
      </c>
      <c r="F700" s="187" t="str">
        <f>IF(B700="","",IF(B700=nper,J699+E700,MIN(J699+E700,IF(D700=D699,F699,IF($E$13="Acc Bi-Weekly",ROUND((-PMT(((1+D700/CP)^(CP/12))-1,(nper-B700+1)*12/26,J699))/2,2),IF($E$13="Acc Weekly",ROUND((-PMT(((1+D700/CP)^(CP/12))-1,(nper-B700+1)*12/52,J699))/4,2),ROUND(-PMT(((1+D700/CP)^(CP/periods_per_year))-1,nper-B700+1,J699),2)))))))</f>
        <v/>
      </c>
      <c r="G700" s="187" t="str">
        <f t="shared" si="94"/>
        <v/>
      </c>
      <c r="H700" s="188"/>
      <c r="I700" s="187" t="str">
        <f t="shared" si="95"/>
        <v/>
      </c>
      <c r="J700" s="187" t="str">
        <f t="shared" si="96"/>
        <v/>
      </c>
      <c r="K700" s="189" t="str">
        <f t="shared" si="97"/>
        <v/>
      </c>
      <c r="L700" s="187" t="str">
        <f t="shared" si="98"/>
        <v/>
      </c>
      <c r="M700" s="187" t="str">
        <f>IF(B700="","",SUM($L$63:L700))</f>
        <v/>
      </c>
      <c r="N700" s="190" t="str">
        <f t="shared" si="99"/>
        <v/>
      </c>
      <c r="O700" s="191"/>
      <c r="P700" s="192" t="str">
        <f t="shared" si="100"/>
        <v/>
      </c>
      <c r="Q700" s="193"/>
      <c r="S700" s="193"/>
      <c r="T700" s="193"/>
      <c r="U700" s="193"/>
      <c r="V700" s="67"/>
    </row>
    <row r="701" spans="2:22" x14ac:dyDescent="0.15">
      <c r="B701" s="194" t="str">
        <f t="shared" si="91"/>
        <v/>
      </c>
      <c r="C701" s="185" t="str">
        <f t="shared" si="92"/>
        <v/>
      </c>
      <c r="D701" s="186" t="str">
        <f>IF(B701="","",IF(variable,IF(OR(B701=1,B701&lt;$I$16*periods_per_year),start_rate,MIN($I$17,IF(MOD(B701-1,$I$19)=0,MAX($I$18,D700+$I$20),D700))),start_rate))</f>
        <v/>
      </c>
      <c r="E701" s="187" t="str">
        <f t="shared" si="93"/>
        <v/>
      </c>
      <c r="F701" s="187" t="str">
        <f>IF(B701="","",IF(B701=nper,J700+E701,MIN(J700+E701,IF(D701=D700,F700,IF($E$13="Acc Bi-Weekly",ROUND((-PMT(((1+D701/CP)^(CP/12))-1,(nper-B701+1)*12/26,J700))/2,2),IF($E$13="Acc Weekly",ROUND((-PMT(((1+D701/CP)^(CP/12))-1,(nper-B701+1)*12/52,J700))/4,2),ROUND(-PMT(((1+D701/CP)^(CP/periods_per_year))-1,nper-B701+1,J700),2)))))))</f>
        <v/>
      </c>
      <c r="G701" s="187" t="str">
        <f t="shared" si="94"/>
        <v/>
      </c>
      <c r="H701" s="188"/>
      <c r="I701" s="187" t="str">
        <f t="shared" si="95"/>
        <v/>
      </c>
      <c r="J701" s="187" t="str">
        <f t="shared" si="96"/>
        <v/>
      </c>
      <c r="K701" s="189" t="str">
        <f t="shared" si="97"/>
        <v/>
      </c>
      <c r="L701" s="187" t="str">
        <f t="shared" si="98"/>
        <v/>
      </c>
      <c r="M701" s="187" t="str">
        <f>IF(B701="","",SUM($L$63:L701))</f>
        <v/>
      </c>
      <c r="N701" s="190" t="str">
        <f t="shared" si="99"/>
        <v/>
      </c>
      <c r="O701" s="191"/>
      <c r="P701" s="192" t="str">
        <f t="shared" si="100"/>
        <v/>
      </c>
      <c r="Q701" s="193"/>
      <c r="S701" s="193"/>
      <c r="T701" s="193"/>
      <c r="U701" s="193"/>
      <c r="V701" s="67"/>
    </row>
    <row r="702" spans="2:22" x14ac:dyDescent="0.15">
      <c r="B702" s="194" t="str">
        <f t="shared" si="91"/>
        <v/>
      </c>
      <c r="C702" s="185" t="str">
        <f t="shared" si="92"/>
        <v/>
      </c>
      <c r="D702" s="186" t="str">
        <f>IF(B702="","",IF(variable,IF(OR(B702=1,B702&lt;$I$16*periods_per_year),start_rate,MIN($I$17,IF(MOD(B702-1,$I$19)=0,MAX($I$18,D701+$I$20),D701))),start_rate))</f>
        <v/>
      </c>
      <c r="E702" s="187" t="str">
        <f t="shared" si="93"/>
        <v/>
      </c>
      <c r="F702" s="187" t="str">
        <f>IF(B702="","",IF(B702=nper,J701+E702,MIN(J701+E702,IF(D702=D701,F701,IF($E$13="Acc Bi-Weekly",ROUND((-PMT(((1+D702/CP)^(CP/12))-1,(nper-B702+1)*12/26,J701))/2,2),IF($E$13="Acc Weekly",ROUND((-PMT(((1+D702/CP)^(CP/12))-1,(nper-B702+1)*12/52,J701))/4,2),ROUND(-PMT(((1+D702/CP)^(CP/periods_per_year))-1,nper-B702+1,J701),2)))))))</f>
        <v/>
      </c>
      <c r="G702" s="187" t="str">
        <f t="shared" si="94"/>
        <v/>
      </c>
      <c r="H702" s="188"/>
      <c r="I702" s="187" t="str">
        <f t="shared" si="95"/>
        <v/>
      </c>
      <c r="J702" s="187" t="str">
        <f t="shared" si="96"/>
        <v/>
      </c>
      <c r="K702" s="189" t="str">
        <f t="shared" si="97"/>
        <v/>
      </c>
      <c r="L702" s="187" t="str">
        <f t="shared" si="98"/>
        <v/>
      </c>
      <c r="M702" s="187" t="str">
        <f>IF(B702="","",SUM($L$63:L702))</f>
        <v/>
      </c>
      <c r="N702" s="190" t="str">
        <f t="shared" si="99"/>
        <v/>
      </c>
      <c r="O702" s="191"/>
      <c r="P702" s="192" t="str">
        <f t="shared" si="100"/>
        <v/>
      </c>
      <c r="Q702" s="193"/>
      <c r="S702" s="193"/>
      <c r="T702" s="193"/>
      <c r="U702" s="193"/>
      <c r="V702" s="67"/>
    </row>
    <row r="703" spans="2:22" x14ac:dyDescent="0.15">
      <c r="B703" s="194" t="str">
        <f t="shared" ref="B703:B766" si="101">IF(J702="","",IF(OR(B702&gt;=nper,ROUND(J702,2)&lt;=0),"",B702+1))</f>
        <v/>
      </c>
      <c r="C703" s="185" t="str">
        <f t="shared" ref="C703:C766" si="102">IF(B703="","",IF(OR(periods_per_year=26,periods_per_year=52),IF(periods_per_year=26,IF(B703=1,fpdate,C702+14),IF(periods_per_year=52,IF(B703=1,fpdate,C702+7),"n/a")),IF(periods_per_year=24,DATE(YEAR(fpdate),MONTH(fpdate)+(B703-1)/2+IF(AND(DAY(fpdate)&gt;=15,MOD(B703,2)=0),1,0),IF(MOD(B703,2)=0,IF(DAY(fpdate)&gt;=15,DAY(fpdate)-14,DAY(fpdate)+14),DAY(fpdate))),IF(DAY(DATE(YEAR(fpdate),MONTH(fpdate)+B703-1,DAY(fpdate)))&lt;&gt;DAY(fpdate),DATE(YEAR(fpdate),MONTH(fpdate)+B703,0),DATE(YEAR(fpdate),MONTH(fpdate)+B703-1,DAY(fpdate))))))</f>
        <v/>
      </c>
      <c r="D703" s="186" t="str">
        <f>IF(B703="","",IF(variable,IF(OR(B703=1,B703&lt;$I$16*periods_per_year),start_rate,MIN($I$17,IF(MOD(B703-1,$I$19)=0,MAX($I$18,D702+$I$20),D702))),start_rate))</f>
        <v/>
      </c>
      <c r="E703" s="187" t="str">
        <f t="shared" ref="E703:E766" si="103">IF(B703="","",ROUND((((1+D703/CP)^(CP/periods_per_year))-1)*J702,2))</f>
        <v/>
      </c>
      <c r="F703" s="187" t="str">
        <f>IF(B703="","",IF(B703=nper,J702+E703,MIN(J702+E703,IF(D703=D702,F702,IF($E$13="Acc Bi-Weekly",ROUND((-PMT(((1+D703/CP)^(CP/12))-1,(nper-B703+1)*12/26,J702))/2,2),IF($E$13="Acc Weekly",ROUND((-PMT(((1+D703/CP)^(CP/12))-1,(nper-B703+1)*12/52,J702))/4,2),ROUND(-PMT(((1+D703/CP)^(CP/periods_per_year))-1,nper-B703+1,J702),2)))))))</f>
        <v/>
      </c>
      <c r="G703" s="187" t="str">
        <f t="shared" ref="G703:G766" si="104">IF(B703="","",IF(J702&lt;=F703,0,IF(IF(MOD(B703,int)=0,$E$25,0)+F703&gt;=J702+E703,J702+E703-F703,IF(MOD(B703,int)=0,$E$25,0)+IF(IF(MOD(B703,int)=0,$E$25,0)+IF(MOD(B703-$E$28,periods_per_year)=0,$E$27,0)+F703&lt;J702+E703,IF(MOD(B703-$E$28,periods_per_year)=0,$E$27,0),J702+E703-IF(MOD(B703,int)=0,$E$25,0)-F703))))</f>
        <v/>
      </c>
      <c r="H703" s="188"/>
      <c r="I703" s="187" t="str">
        <f t="shared" ref="I703:I766" si="105">IF(B703="","",F703-E703+H703+IF(G703="",0,G703))</f>
        <v/>
      </c>
      <c r="J703" s="187" t="str">
        <f t="shared" ref="J703:J766" si="106">IF(B703="","",J702-I703)</f>
        <v/>
      </c>
      <c r="K703" s="189" t="str">
        <f t="shared" ref="K703:K766" si="107">IF(B703="","",IF(MOD(B703,periods_per_year)=0,B703/periods_per_year,""))</f>
        <v/>
      </c>
      <c r="L703" s="187" t="str">
        <f t="shared" ref="L703:L766" si="108">IF(B703="","",$S$16*E703)</f>
        <v/>
      </c>
      <c r="M703" s="187" t="str">
        <f>IF(B703="","",SUM($L$63:L703))</f>
        <v/>
      </c>
      <c r="N703" s="190" t="str">
        <f t="shared" si="99"/>
        <v/>
      </c>
      <c r="O703" s="191"/>
      <c r="P703" s="192" t="str">
        <f t="shared" si="100"/>
        <v/>
      </c>
      <c r="Q703" s="193"/>
      <c r="S703" s="193"/>
      <c r="T703" s="193"/>
      <c r="U703" s="193"/>
      <c r="V703" s="67"/>
    </row>
    <row r="704" spans="2:22" x14ac:dyDescent="0.15">
      <c r="B704" s="194" t="str">
        <f t="shared" si="101"/>
        <v/>
      </c>
      <c r="C704" s="185" t="str">
        <f t="shared" si="102"/>
        <v/>
      </c>
      <c r="D704" s="186" t="str">
        <f>IF(B704="","",IF(variable,IF(OR(B704=1,B704&lt;$I$16*periods_per_year),start_rate,MIN($I$17,IF(MOD(B704-1,$I$19)=0,MAX($I$18,D703+$I$20),D703))),start_rate))</f>
        <v/>
      </c>
      <c r="E704" s="187" t="str">
        <f t="shared" si="103"/>
        <v/>
      </c>
      <c r="F704" s="187" t="str">
        <f>IF(B704="","",IF(B704=nper,J703+E704,MIN(J703+E704,IF(D704=D703,F703,IF($E$13="Acc Bi-Weekly",ROUND((-PMT(((1+D704/CP)^(CP/12))-1,(nper-B704+1)*12/26,J703))/2,2),IF($E$13="Acc Weekly",ROUND((-PMT(((1+D704/CP)^(CP/12))-1,(nper-B704+1)*12/52,J703))/4,2),ROUND(-PMT(((1+D704/CP)^(CP/periods_per_year))-1,nper-B704+1,J703),2)))))))</f>
        <v/>
      </c>
      <c r="G704" s="187" t="str">
        <f t="shared" si="104"/>
        <v/>
      </c>
      <c r="H704" s="188"/>
      <c r="I704" s="187" t="str">
        <f t="shared" si="105"/>
        <v/>
      </c>
      <c r="J704" s="187" t="str">
        <f t="shared" si="106"/>
        <v/>
      </c>
      <c r="K704" s="189" t="str">
        <f t="shared" si="107"/>
        <v/>
      </c>
      <c r="L704" s="187" t="str">
        <f t="shared" si="108"/>
        <v/>
      </c>
      <c r="M704" s="187" t="str">
        <f>IF(B704="","",SUM($L$63:L704))</f>
        <v/>
      </c>
      <c r="N704" s="190" t="str">
        <f t="shared" si="99"/>
        <v/>
      </c>
      <c r="O704" s="191"/>
      <c r="P704" s="192" t="str">
        <f t="shared" si="100"/>
        <v/>
      </c>
      <c r="Q704" s="193"/>
      <c r="S704" s="193"/>
      <c r="T704" s="193"/>
      <c r="U704" s="193"/>
      <c r="V704" s="67"/>
    </row>
    <row r="705" spans="2:22" x14ac:dyDescent="0.15">
      <c r="B705" s="194" t="str">
        <f t="shared" si="101"/>
        <v/>
      </c>
      <c r="C705" s="185" t="str">
        <f t="shared" si="102"/>
        <v/>
      </c>
      <c r="D705" s="186" t="str">
        <f>IF(B705="","",IF(variable,IF(OR(B705=1,B705&lt;$I$16*periods_per_year),start_rate,MIN($I$17,IF(MOD(B705-1,$I$19)=0,MAX($I$18,D704+$I$20),D704))),start_rate))</f>
        <v/>
      </c>
      <c r="E705" s="187" t="str">
        <f t="shared" si="103"/>
        <v/>
      </c>
      <c r="F705" s="187" t="str">
        <f>IF(B705="","",IF(B705=nper,J704+E705,MIN(J704+E705,IF(D705=D704,F704,IF($E$13="Acc Bi-Weekly",ROUND((-PMT(((1+D705/CP)^(CP/12))-1,(nper-B705+1)*12/26,J704))/2,2),IF($E$13="Acc Weekly",ROUND((-PMT(((1+D705/CP)^(CP/12))-1,(nper-B705+1)*12/52,J704))/4,2),ROUND(-PMT(((1+D705/CP)^(CP/periods_per_year))-1,nper-B705+1,J704),2)))))))</f>
        <v/>
      </c>
      <c r="G705" s="187" t="str">
        <f t="shared" si="104"/>
        <v/>
      </c>
      <c r="H705" s="188"/>
      <c r="I705" s="187" t="str">
        <f t="shared" si="105"/>
        <v/>
      </c>
      <c r="J705" s="187" t="str">
        <f t="shared" si="106"/>
        <v/>
      </c>
      <c r="K705" s="189" t="str">
        <f t="shared" si="107"/>
        <v/>
      </c>
      <c r="L705" s="187" t="str">
        <f t="shared" si="108"/>
        <v/>
      </c>
      <c r="M705" s="187" t="str">
        <f>IF(B705="","",SUM($L$63:L705))</f>
        <v/>
      </c>
      <c r="N705" s="190" t="str">
        <f t="shared" ref="N705:N768" si="109">IF(B705="","",I705+N704)</f>
        <v/>
      </c>
      <c r="O705" s="191"/>
      <c r="P705" s="192" t="str">
        <f t="shared" si="100"/>
        <v/>
      </c>
      <c r="Q705" s="193"/>
      <c r="S705" s="193"/>
      <c r="T705" s="193"/>
      <c r="U705" s="193"/>
      <c r="V705" s="67"/>
    </row>
    <row r="706" spans="2:22" x14ac:dyDescent="0.15">
      <c r="B706" s="194" t="str">
        <f t="shared" si="101"/>
        <v/>
      </c>
      <c r="C706" s="185" t="str">
        <f t="shared" si="102"/>
        <v/>
      </c>
      <c r="D706" s="186" t="str">
        <f>IF(B706="","",IF(variable,IF(OR(B706=1,B706&lt;$I$16*periods_per_year),start_rate,MIN($I$17,IF(MOD(B706-1,$I$19)=0,MAX($I$18,D705+$I$20),D705))),start_rate))</f>
        <v/>
      </c>
      <c r="E706" s="187" t="str">
        <f t="shared" si="103"/>
        <v/>
      </c>
      <c r="F706" s="187" t="str">
        <f>IF(B706="","",IF(B706=nper,J705+E706,MIN(J705+E706,IF(D706=D705,F705,IF($E$13="Acc Bi-Weekly",ROUND((-PMT(((1+D706/CP)^(CP/12))-1,(nper-B706+1)*12/26,J705))/2,2),IF($E$13="Acc Weekly",ROUND((-PMT(((1+D706/CP)^(CP/12))-1,(nper-B706+1)*12/52,J705))/4,2),ROUND(-PMT(((1+D706/CP)^(CP/periods_per_year))-1,nper-B706+1,J705),2)))))))</f>
        <v/>
      </c>
      <c r="G706" s="187" t="str">
        <f t="shared" si="104"/>
        <v/>
      </c>
      <c r="H706" s="188"/>
      <c r="I706" s="187" t="str">
        <f t="shared" si="105"/>
        <v/>
      </c>
      <c r="J706" s="187" t="str">
        <f t="shared" si="106"/>
        <v/>
      </c>
      <c r="K706" s="189" t="str">
        <f t="shared" si="107"/>
        <v/>
      </c>
      <c r="L706" s="187" t="str">
        <f t="shared" si="108"/>
        <v/>
      </c>
      <c r="M706" s="187" t="str">
        <f>IF(B706="","",SUM($L$63:L706))</f>
        <v/>
      </c>
      <c r="N706" s="190" t="str">
        <f t="shared" si="109"/>
        <v/>
      </c>
      <c r="O706" s="191"/>
      <c r="P706" s="192" t="str">
        <f t="shared" si="100"/>
        <v/>
      </c>
      <c r="Q706" s="193"/>
      <c r="S706" s="193"/>
      <c r="T706" s="193"/>
      <c r="U706" s="193"/>
      <c r="V706" s="67"/>
    </row>
    <row r="707" spans="2:22" x14ac:dyDescent="0.15">
      <c r="B707" s="194" t="str">
        <f t="shared" si="101"/>
        <v/>
      </c>
      <c r="C707" s="185" t="str">
        <f t="shared" si="102"/>
        <v/>
      </c>
      <c r="D707" s="186" t="str">
        <f>IF(B707="","",IF(variable,IF(OR(B707=1,B707&lt;$I$16*periods_per_year),start_rate,MIN($I$17,IF(MOD(B707-1,$I$19)=0,MAX($I$18,D706+$I$20),D706))),start_rate))</f>
        <v/>
      </c>
      <c r="E707" s="187" t="str">
        <f t="shared" si="103"/>
        <v/>
      </c>
      <c r="F707" s="187" t="str">
        <f>IF(B707="","",IF(B707=nper,J706+E707,MIN(J706+E707,IF(D707=D706,F706,IF($E$13="Acc Bi-Weekly",ROUND((-PMT(((1+D707/CP)^(CP/12))-1,(nper-B707+1)*12/26,J706))/2,2),IF($E$13="Acc Weekly",ROUND((-PMT(((1+D707/CP)^(CP/12))-1,(nper-B707+1)*12/52,J706))/4,2),ROUND(-PMT(((1+D707/CP)^(CP/periods_per_year))-1,nper-B707+1,J706),2)))))))</f>
        <v/>
      </c>
      <c r="G707" s="187" t="str">
        <f t="shared" si="104"/>
        <v/>
      </c>
      <c r="H707" s="188"/>
      <c r="I707" s="187" t="str">
        <f t="shared" si="105"/>
        <v/>
      </c>
      <c r="J707" s="187" t="str">
        <f t="shared" si="106"/>
        <v/>
      </c>
      <c r="K707" s="189" t="str">
        <f t="shared" si="107"/>
        <v/>
      </c>
      <c r="L707" s="187" t="str">
        <f t="shared" si="108"/>
        <v/>
      </c>
      <c r="M707" s="187" t="str">
        <f>IF(B707="","",SUM($L$63:L707))</f>
        <v/>
      </c>
      <c r="N707" s="190" t="str">
        <f t="shared" si="109"/>
        <v/>
      </c>
      <c r="O707" s="191"/>
      <c r="P707" s="192" t="str">
        <f t="shared" si="100"/>
        <v/>
      </c>
      <c r="Q707" s="193"/>
      <c r="S707" s="193"/>
      <c r="T707" s="193"/>
      <c r="U707" s="193"/>
      <c r="V707" s="67"/>
    </row>
    <row r="708" spans="2:22" x14ac:dyDescent="0.15">
      <c r="B708" s="194" t="str">
        <f t="shared" si="101"/>
        <v/>
      </c>
      <c r="C708" s="185" t="str">
        <f t="shared" si="102"/>
        <v/>
      </c>
      <c r="D708" s="186" t="str">
        <f>IF(B708="","",IF(variable,IF(OR(B708=1,B708&lt;$I$16*periods_per_year),start_rate,MIN($I$17,IF(MOD(B708-1,$I$19)=0,MAX($I$18,D707+$I$20),D707))),start_rate))</f>
        <v/>
      </c>
      <c r="E708" s="187" t="str">
        <f t="shared" si="103"/>
        <v/>
      </c>
      <c r="F708" s="187" t="str">
        <f>IF(B708="","",IF(B708=nper,J707+E708,MIN(J707+E708,IF(D708=D707,F707,IF($E$13="Acc Bi-Weekly",ROUND((-PMT(((1+D708/CP)^(CP/12))-1,(nper-B708+1)*12/26,J707))/2,2),IF($E$13="Acc Weekly",ROUND((-PMT(((1+D708/CP)^(CP/12))-1,(nper-B708+1)*12/52,J707))/4,2),ROUND(-PMT(((1+D708/CP)^(CP/periods_per_year))-1,nper-B708+1,J707),2)))))))</f>
        <v/>
      </c>
      <c r="G708" s="187" t="str">
        <f t="shared" si="104"/>
        <v/>
      </c>
      <c r="H708" s="188"/>
      <c r="I708" s="187" t="str">
        <f t="shared" si="105"/>
        <v/>
      </c>
      <c r="J708" s="187" t="str">
        <f t="shared" si="106"/>
        <v/>
      </c>
      <c r="K708" s="189" t="str">
        <f t="shared" si="107"/>
        <v/>
      </c>
      <c r="L708" s="187" t="str">
        <f t="shared" si="108"/>
        <v/>
      </c>
      <c r="M708" s="187" t="str">
        <f>IF(B708="","",SUM($L$63:L708))</f>
        <v/>
      </c>
      <c r="N708" s="190" t="str">
        <f t="shared" si="109"/>
        <v/>
      </c>
      <c r="O708" s="191"/>
      <c r="P708" s="192" t="str">
        <f t="shared" si="100"/>
        <v/>
      </c>
      <c r="Q708" s="193"/>
      <c r="S708" s="193"/>
      <c r="T708" s="193"/>
      <c r="U708" s="193"/>
      <c r="V708" s="67"/>
    </row>
    <row r="709" spans="2:22" x14ac:dyDescent="0.15">
      <c r="B709" s="194" t="str">
        <f t="shared" si="101"/>
        <v/>
      </c>
      <c r="C709" s="185" t="str">
        <f t="shared" si="102"/>
        <v/>
      </c>
      <c r="D709" s="186" t="str">
        <f>IF(B709="","",IF(variable,IF(OR(B709=1,B709&lt;$I$16*periods_per_year),start_rate,MIN($I$17,IF(MOD(B709-1,$I$19)=0,MAX($I$18,D708+$I$20),D708))),start_rate))</f>
        <v/>
      </c>
      <c r="E709" s="187" t="str">
        <f t="shared" si="103"/>
        <v/>
      </c>
      <c r="F709" s="187" t="str">
        <f>IF(B709="","",IF(B709=nper,J708+E709,MIN(J708+E709,IF(D709=D708,F708,IF($E$13="Acc Bi-Weekly",ROUND((-PMT(((1+D709/CP)^(CP/12))-1,(nper-B709+1)*12/26,J708))/2,2),IF($E$13="Acc Weekly",ROUND((-PMT(((1+D709/CP)^(CP/12))-1,(nper-B709+1)*12/52,J708))/4,2),ROUND(-PMT(((1+D709/CP)^(CP/periods_per_year))-1,nper-B709+1,J708),2)))))))</f>
        <v/>
      </c>
      <c r="G709" s="187" t="str">
        <f t="shared" si="104"/>
        <v/>
      </c>
      <c r="H709" s="188"/>
      <c r="I709" s="187" t="str">
        <f t="shared" si="105"/>
        <v/>
      </c>
      <c r="J709" s="187" t="str">
        <f t="shared" si="106"/>
        <v/>
      </c>
      <c r="K709" s="189" t="str">
        <f t="shared" si="107"/>
        <v/>
      </c>
      <c r="L709" s="187" t="str">
        <f t="shared" si="108"/>
        <v/>
      </c>
      <c r="M709" s="187" t="str">
        <f>IF(B709="","",SUM($L$63:L709))</f>
        <v/>
      </c>
      <c r="N709" s="190" t="str">
        <f t="shared" si="109"/>
        <v/>
      </c>
      <c r="O709" s="191"/>
      <c r="P709" s="192" t="str">
        <f t="shared" si="100"/>
        <v/>
      </c>
      <c r="Q709" s="193"/>
      <c r="S709" s="193"/>
      <c r="T709" s="193"/>
      <c r="U709" s="193"/>
      <c r="V709" s="67"/>
    </row>
    <row r="710" spans="2:22" x14ac:dyDescent="0.15">
      <c r="B710" s="194" t="str">
        <f t="shared" si="101"/>
        <v/>
      </c>
      <c r="C710" s="185" t="str">
        <f t="shared" si="102"/>
        <v/>
      </c>
      <c r="D710" s="186" t="str">
        <f>IF(B710="","",IF(variable,IF(OR(B710=1,B710&lt;$I$16*periods_per_year),start_rate,MIN($I$17,IF(MOD(B710-1,$I$19)=0,MAX($I$18,D709+$I$20),D709))),start_rate))</f>
        <v/>
      </c>
      <c r="E710" s="187" t="str">
        <f t="shared" si="103"/>
        <v/>
      </c>
      <c r="F710" s="187" t="str">
        <f>IF(B710="","",IF(B710=nper,J709+E710,MIN(J709+E710,IF(D710=D709,F709,IF($E$13="Acc Bi-Weekly",ROUND((-PMT(((1+D710/CP)^(CP/12))-1,(nper-B710+1)*12/26,J709))/2,2),IF($E$13="Acc Weekly",ROUND((-PMT(((1+D710/CP)^(CP/12))-1,(nper-B710+1)*12/52,J709))/4,2),ROUND(-PMT(((1+D710/CP)^(CP/periods_per_year))-1,nper-B710+1,J709),2)))))))</f>
        <v/>
      </c>
      <c r="G710" s="187" t="str">
        <f t="shared" si="104"/>
        <v/>
      </c>
      <c r="H710" s="188"/>
      <c r="I710" s="187" t="str">
        <f t="shared" si="105"/>
        <v/>
      </c>
      <c r="J710" s="187" t="str">
        <f t="shared" si="106"/>
        <v/>
      </c>
      <c r="K710" s="189" t="str">
        <f t="shared" si="107"/>
        <v/>
      </c>
      <c r="L710" s="187" t="str">
        <f t="shared" si="108"/>
        <v/>
      </c>
      <c r="M710" s="187" t="str">
        <f>IF(B710="","",SUM($L$63:L710))</f>
        <v/>
      </c>
      <c r="N710" s="190" t="str">
        <f t="shared" si="109"/>
        <v/>
      </c>
      <c r="O710" s="191"/>
      <c r="P710" s="192" t="str">
        <f t="shared" si="100"/>
        <v/>
      </c>
      <c r="Q710" s="193"/>
      <c r="S710" s="193"/>
      <c r="T710" s="193"/>
      <c r="U710" s="193"/>
      <c r="V710" s="67"/>
    </row>
    <row r="711" spans="2:22" x14ac:dyDescent="0.15">
      <c r="B711" s="194" t="str">
        <f t="shared" si="101"/>
        <v/>
      </c>
      <c r="C711" s="185" t="str">
        <f t="shared" si="102"/>
        <v/>
      </c>
      <c r="D711" s="186" t="str">
        <f>IF(B711="","",IF(variable,IF(OR(B711=1,B711&lt;$I$16*periods_per_year),start_rate,MIN($I$17,IF(MOD(B711-1,$I$19)=0,MAX($I$18,D710+$I$20),D710))),start_rate))</f>
        <v/>
      </c>
      <c r="E711" s="187" t="str">
        <f t="shared" si="103"/>
        <v/>
      </c>
      <c r="F711" s="187" t="str">
        <f>IF(B711="","",IF(B711=nper,J710+E711,MIN(J710+E711,IF(D711=D710,F710,IF($E$13="Acc Bi-Weekly",ROUND((-PMT(((1+D711/CP)^(CP/12))-1,(nper-B711+1)*12/26,J710))/2,2),IF($E$13="Acc Weekly",ROUND((-PMT(((1+D711/CP)^(CP/12))-1,(nper-B711+1)*12/52,J710))/4,2),ROUND(-PMT(((1+D711/CP)^(CP/periods_per_year))-1,nper-B711+1,J710),2)))))))</f>
        <v/>
      </c>
      <c r="G711" s="187" t="str">
        <f t="shared" si="104"/>
        <v/>
      </c>
      <c r="H711" s="188"/>
      <c r="I711" s="187" t="str">
        <f t="shared" si="105"/>
        <v/>
      </c>
      <c r="J711" s="187" t="str">
        <f t="shared" si="106"/>
        <v/>
      </c>
      <c r="K711" s="189" t="str">
        <f t="shared" si="107"/>
        <v/>
      </c>
      <c r="L711" s="187" t="str">
        <f t="shared" si="108"/>
        <v/>
      </c>
      <c r="M711" s="187" t="str">
        <f>IF(B711="","",SUM($L$63:L711))</f>
        <v/>
      </c>
      <c r="N711" s="190" t="str">
        <f t="shared" si="109"/>
        <v/>
      </c>
      <c r="O711" s="191"/>
      <c r="P711" s="192" t="str">
        <f t="shared" si="100"/>
        <v/>
      </c>
      <c r="Q711" s="193"/>
      <c r="S711" s="193"/>
      <c r="T711" s="193"/>
      <c r="U711" s="193"/>
      <c r="V711" s="67"/>
    </row>
    <row r="712" spans="2:22" x14ac:dyDescent="0.15">
      <c r="B712" s="194" t="str">
        <f t="shared" si="101"/>
        <v/>
      </c>
      <c r="C712" s="185" t="str">
        <f t="shared" si="102"/>
        <v/>
      </c>
      <c r="D712" s="186" t="str">
        <f>IF(B712="","",IF(variable,IF(OR(B712=1,B712&lt;$I$16*periods_per_year),start_rate,MIN($I$17,IF(MOD(B712-1,$I$19)=0,MAX($I$18,D711+$I$20),D711))),start_rate))</f>
        <v/>
      </c>
      <c r="E712" s="187" t="str">
        <f t="shared" si="103"/>
        <v/>
      </c>
      <c r="F712" s="187" t="str">
        <f>IF(B712="","",IF(B712=nper,J711+E712,MIN(J711+E712,IF(D712=D711,F711,IF($E$13="Acc Bi-Weekly",ROUND((-PMT(((1+D712/CP)^(CP/12))-1,(nper-B712+1)*12/26,J711))/2,2),IF($E$13="Acc Weekly",ROUND((-PMT(((1+D712/CP)^(CP/12))-1,(nper-B712+1)*12/52,J711))/4,2),ROUND(-PMT(((1+D712/CP)^(CP/periods_per_year))-1,nper-B712+1,J711),2)))))))</f>
        <v/>
      </c>
      <c r="G712" s="187" t="str">
        <f t="shared" si="104"/>
        <v/>
      </c>
      <c r="H712" s="188"/>
      <c r="I712" s="187" t="str">
        <f t="shared" si="105"/>
        <v/>
      </c>
      <c r="J712" s="187" t="str">
        <f t="shared" si="106"/>
        <v/>
      </c>
      <c r="K712" s="189" t="str">
        <f t="shared" si="107"/>
        <v/>
      </c>
      <c r="L712" s="187" t="str">
        <f t="shared" si="108"/>
        <v/>
      </c>
      <c r="M712" s="187" t="str">
        <f>IF(B712="","",SUM($L$63:L712))</f>
        <v/>
      </c>
      <c r="N712" s="190" t="str">
        <f t="shared" si="109"/>
        <v/>
      </c>
      <c r="O712" s="191"/>
      <c r="P712" s="192" t="str">
        <f t="shared" si="100"/>
        <v/>
      </c>
      <c r="Q712" s="193"/>
      <c r="S712" s="193"/>
      <c r="T712" s="193"/>
      <c r="U712" s="193"/>
      <c r="V712" s="67"/>
    </row>
    <row r="713" spans="2:22" x14ac:dyDescent="0.15">
      <c r="B713" s="194" t="str">
        <f t="shared" si="101"/>
        <v/>
      </c>
      <c r="C713" s="185" t="str">
        <f t="shared" si="102"/>
        <v/>
      </c>
      <c r="D713" s="186" t="str">
        <f>IF(B713="","",IF(variable,IF(OR(B713=1,B713&lt;$I$16*periods_per_year),start_rate,MIN($I$17,IF(MOD(B713-1,$I$19)=0,MAX($I$18,D712+$I$20),D712))),start_rate))</f>
        <v/>
      </c>
      <c r="E713" s="187" t="str">
        <f t="shared" si="103"/>
        <v/>
      </c>
      <c r="F713" s="187" t="str">
        <f>IF(B713="","",IF(B713=nper,J712+E713,MIN(J712+E713,IF(D713=D712,F712,IF($E$13="Acc Bi-Weekly",ROUND((-PMT(((1+D713/CP)^(CP/12))-1,(nper-B713+1)*12/26,J712))/2,2),IF($E$13="Acc Weekly",ROUND((-PMT(((1+D713/CP)^(CP/12))-1,(nper-B713+1)*12/52,J712))/4,2),ROUND(-PMT(((1+D713/CP)^(CP/periods_per_year))-1,nper-B713+1,J712),2)))))))</f>
        <v/>
      </c>
      <c r="G713" s="187" t="str">
        <f t="shared" si="104"/>
        <v/>
      </c>
      <c r="H713" s="188"/>
      <c r="I713" s="187" t="str">
        <f t="shared" si="105"/>
        <v/>
      </c>
      <c r="J713" s="187" t="str">
        <f t="shared" si="106"/>
        <v/>
      </c>
      <c r="K713" s="189" t="str">
        <f t="shared" si="107"/>
        <v/>
      </c>
      <c r="L713" s="187" t="str">
        <f t="shared" si="108"/>
        <v/>
      </c>
      <c r="M713" s="187" t="str">
        <f>IF(B713="","",SUM($L$63:L713))</f>
        <v/>
      </c>
      <c r="N713" s="190" t="str">
        <f t="shared" si="109"/>
        <v/>
      </c>
      <c r="O713" s="191"/>
      <c r="P713" s="192" t="str">
        <f t="shared" si="100"/>
        <v/>
      </c>
      <c r="Q713" s="193"/>
      <c r="S713" s="193"/>
      <c r="T713" s="193"/>
      <c r="U713" s="193"/>
      <c r="V713" s="67"/>
    </row>
    <row r="714" spans="2:22" x14ac:dyDescent="0.15">
      <c r="B714" s="194" t="str">
        <f t="shared" si="101"/>
        <v/>
      </c>
      <c r="C714" s="185" t="str">
        <f t="shared" si="102"/>
        <v/>
      </c>
      <c r="D714" s="186" t="str">
        <f>IF(B714="","",IF(variable,IF(OR(B714=1,B714&lt;$I$16*periods_per_year),start_rate,MIN($I$17,IF(MOD(B714-1,$I$19)=0,MAX($I$18,D713+$I$20),D713))),start_rate))</f>
        <v/>
      </c>
      <c r="E714" s="187" t="str">
        <f t="shared" si="103"/>
        <v/>
      </c>
      <c r="F714" s="187" t="str">
        <f>IF(B714="","",IF(B714=nper,J713+E714,MIN(J713+E714,IF(D714=D713,F713,IF($E$13="Acc Bi-Weekly",ROUND((-PMT(((1+D714/CP)^(CP/12))-1,(nper-B714+1)*12/26,J713))/2,2),IF($E$13="Acc Weekly",ROUND((-PMT(((1+D714/CP)^(CP/12))-1,(nper-B714+1)*12/52,J713))/4,2),ROUND(-PMT(((1+D714/CP)^(CP/periods_per_year))-1,nper-B714+1,J713),2)))))))</f>
        <v/>
      </c>
      <c r="G714" s="187" t="str">
        <f t="shared" si="104"/>
        <v/>
      </c>
      <c r="H714" s="188"/>
      <c r="I714" s="187" t="str">
        <f t="shared" si="105"/>
        <v/>
      </c>
      <c r="J714" s="187" t="str">
        <f t="shared" si="106"/>
        <v/>
      </c>
      <c r="K714" s="189" t="str">
        <f t="shared" si="107"/>
        <v/>
      </c>
      <c r="L714" s="187" t="str">
        <f t="shared" si="108"/>
        <v/>
      </c>
      <c r="M714" s="187" t="str">
        <f>IF(B714="","",SUM($L$63:L714))</f>
        <v/>
      </c>
      <c r="N714" s="190" t="str">
        <f t="shared" si="109"/>
        <v/>
      </c>
      <c r="O714" s="191"/>
      <c r="P714" s="192" t="str">
        <f t="shared" si="100"/>
        <v/>
      </c>
      <c r="Q714" s="193"/>
      <c r="S714" s="193"/>
      <c r="T714" s="193"/>
      <c r="U714" s="193"/>
      <c r="V714" s="67"/>
    </row>
    <row r="715" spans="2:22" x14ac:dyDescent="0.15">
      <c r="B715" s="194" t="str">
        <f t="shared" si="101"/>
        <v/>
      </c>
      <c r="C715" s="185" t="str">
        <f t="shared" si="102"/>
        <v/>
      </c>
      <c r="D715" s="186" t="str">
        <f>IF(B715="","",IF(variable,IF(OR(B715=1,B715&lt;$I$16*periods_per_year),start_rate,MIN($I$17,IF(MOD(B715-1,$I$19)=0,MAX($I$18,D714+$I$20),D714))),start_rate))</f>
        <v/>
      </c>
      <c r="E715" s="187" t="str">
        <f t="shared" si="103"/>
        <v/>
      </c>
      <c r="F715" s="187" t="str">
        <f>IF(B715="","",IF(B715=nper,J714+E715,MIN(J714+E715,IF(D715=D714,F714,IF($E$13="Acc Bi-Weekly",ROUND((-PMT(((1+D715/CP)^(CP/12))-1,(nper-B715+1)*12/26,J714))/2,2),IF($E$13="Acc Weekly",ROUND((-PMT(((1+D715/CP)^(CP/12))-1,(nper-B715+1)*12/52,J714))/4,2),ROUND(-PMT(((1+D715/CP)^(CP/periods_per_year))-1,nper-B715+1,J714),2)))))))</f>
        <v/>
      </c>
      <c r="G715" s="187" t="str">
        <f t="shared" si="104"/>
        <v/>
      </c>
      <c r="H715" s="188"/>
      <c r="I715" s="187" t="str">
        <f t="shared" si="105"/>
        <v/>
      </c>
      <c r="J715" s="187" t="str">
        <f t="shared" si="106"/>
        <v/>
      </c>
      <c r="K715" s="189" t="str">
        <f t="shared" si="107"/>
        <v/>
      </c>
      <c r="L715" s="187" t="str">
        <f t="shared" si="108"/>
        <v/>
      </c>
      <c r="M715" s="187" t="str">
        <f>IF(B715="","",SUM($L$63:L715))</f>
        <v/>
      </c>
      <c r="N715" s="190" t="str">
        <f t="shared" si="109"/>
        <v/>
      </c>
      <c r="O715" s="191"/>
      <c r="P715" s="192" t="str">
        <f t="shared" ref="P715:P778" si="110">IF(B715="","",IF(K715="",0,(N715-N703)*(1+$E$44)+P703*(1+$E$44)))</f>
        <v/>
      </c>
      <c r="Q715" s="193"/>
      <c r="S715" s="193"/>
      <c r="T715" s="193"/>
      <c r="U715" s="193"/>
      <c r="V715" s="67"/>
    </row>
    <row r="716" spans="2:22" x14ac:dyDescent="0.15">
      <c r="B716" s="194" t="str">
        <f t="shared" si="101"/>
        <v/>
      </c>
      <c r="C716" s="185" t="str">
        <f t="shared" si="102"/>
        <v/>
      </c>
      <c r="D716" s="186" t="str">
        <f>IF(B716="","",IF(variable,IF(OR(B716=1,B716&lt;$I$16*periods_per_year),start_rate,MIN($I$17,IF(MOD(B716-1,$I$19)=0,MAX($I$18,D715+$I$20),D715))),start_rate))</f>
        <v/>
      </c>
      <c r="E716" s="187" t="str">
        <f t="shared" si="103"/>
        <v/>
      </c>
      <c r="F716" s="187" t="str">
        <f>IF(B716="","",IF(B716=nper,J715+E716,MIN(J715+E716,IF(D716=D715,F715,IF($E$13="Acc Bi-Weekly",ROUND((-PMT(((1+D716/CP)^(CP/12))-1,(nper-B716+1)*12/26,J715))/2,2),IF($E$13="Acc Weekly",ROUND((-PMT(((1+D716/CP)^(CP/12))-1,(nper-B716+1)*12/52,J715))/4,2),ROUND(-PMT(((1+D716/CP)^(CP/periods_per_year))-1,nper-B716+1,J715),2)))))))</f>
        <v/>
      </c>
      <c r="G716" s="187" t="str">
        <f t="shared" si="104"/>
        <v/>
      </c>
      <c r="H716" s="188"/>
      <c r="I716" s="187" t="str">
        <f t="shared" si="105"/>
        <v/>
      </c>
      <c r="J716" s="187" t="str">
        <f t="shared" si="106"/>
        <v/>
      </c>
      <c r="K716" s="189" t="str">
        <f t="shared" si="107"/>
        <v/>
      </c>
      <c r="L716" s="187" t="str">
        <f t="shared" si="108"/>
        <v/>
      </c>
      <c r="M716" s="187" t="str">
        <f>IF(B716="","",SUM($L$63:L716))</f>
        <v/>
      </c>
      <c r="N716" s="190" t="str">
        <f t="shared" si="109"/>
        <v/>
      </c>
      <c r="O716" s="191"/>
      <c r="P716" s="192" t="str">
        <f t="shared" si="110"/>
        <v/>
      </c>
      <c r="Q716" s="193"/>
      <c r="S716" s="193"/>
      <c r="T716" s="193"/>
      <c r="U716" s="193"/>
      <c r="V716" s="67"/>
    </row>
    <row r="717" spans="2:22" x14ac:dyDescent="0.15">
      <c r="B717" s="194" t="str">
        <f t="shared" si="101"/>
        <v/>
      </c>
      <c r="C717" s="185" t="str">
        <f t="shared" si="102"/>
        <v/>
      </c>
      <c r="D717" s="186" t="str">
        <f>IF(B717="","",IF(variable,IF(OR(B717=1,B717&lt;$I$16*periods_per_year),start_rate,MIN($I$17,IF(MOD(B717-1,$I$19)=0,MAX($I$18,D716+$I$20),D716))),start_rate))</f>
        <v/>
      </c>
      <c r="E717" s="187" t="str">
        <f t="shared" si="103"/>
        <v/>
      </c>
      <c r="F717" s="187" t="str">
        <f>IF(B717="","",IF(B717=nper,J716+E717,MIN(J716+E717,IF(D717=D716,F716,IF($E$13="Acc Bi-Weekly",ROUND((-PMT(((1+D717/CP)^(CP/12))-1,(nper-B717+1)*12/26,J716))/2,2),IF($E$13="Acc Weekly",ROUND((-PMT(((1+D717/CP)^(CP/12))-1,(nper-B717+1)*12/52,J716))/4,2),ROUND(-PMT(((1+D717/CP)^(CP/periods_per_year))-1,nper-B717+1,J716),2)))))))</f>
        <v/>
      </c>
      <c r="G717" s="187" t="str">
        <f t="shared" si="104"/>
        <v/>
      </c>
      <c r="H717" s="188"/>
      <c r="I717" s="187" t="str">
        <f t="shared" si="105"/>
        <v/>
      </c>
      <c r="J717" s="187" t="str">
        <f t="shared" si="106"/>
        <v/>
      </c>
      <c r="K717" s="189" t="str">
        <f t="shared" si="107"/>
        <v/>
      </c>
      <c r="L717" s="187" t="str">
        <f t="shared" si="108"/>
        <v/>
      </c>
      <c r="M717" s="187" t="str">
        <f>IF(B717="","",SUM($L$63:L717))</f>
        <v/>
      </c>
      <c r="N717" s="190" t="str">
        <f t="shared" si="109"/>
        <v/>
      </c>
      <c r="O717" s="191"/>
      <c r="P717" s="192" t="str">
        <f t="shared" si="110"/>
        <v/>
      </c>
      <c r="Q717" s="193"/>
      <c r="S717" s="193"/>
      <c r="T717" s="193"/>
      <c r="U717" s="193"/>
      <c r="V717" s="67"/>
    </row>
    <row r="718" spans="2:22" x14ac:dyDescent="0.15">
      <c r="B718" s="194" t="str">
        <f t="shared" si="101"/>
        <v/>
      </c>
      <c r="C718" s="185" t="str">
        <f t="shared" si="102"/>
        <v/>
      </c>
      <c r="D718" s="186" t="str">
        <f>IF(B718="","",IF(variable,IF(OR(B718=1,B718&lt;$I$16*periods_per_year),start_rate,MIN($I$17,IF(MOD(B718-1,$I$19)=0,MAX($I$18,D717+$I$20),D717))),start_rate))</f>
        <v/>
      </c>
      <c r="E718" s="187" t="str">
        <f t="shared" si="103"/>
        <v/>
      </c>
      <c r="F718" s="187" t="str">
        <f>IF(B718="","",IF(B718=nper,J717+E718,MIN(J717+E718,IF(D718=D717,F717,IF($E$13="Acc Bi-Weekly",ROUND((-PMT(((1+D718/CP)^(CP/12))-1,(nper-B718+1)*12/26,J717))/2,2),IF($E$13="Acc Weekly",ROUND((-PMT(((1+D718/CP)^(CP/12))-1,(nper-B718+1)*12/52,J717))/4,2),ROUND(-PMT(((1+D718/CP)^(CP/periods_per_year))-1,nper-B718+1,J717),2)))))))</f>
        <v/>
      </c>
      <c r="G718" s="187" t="str">
        <f t="shared" si="104"/>
        <v/>
      </c>
      <c r="H718" s="188"/>
      <c r="I718" s="187" t="str">
        <f t="shared" si="105"/>
        <v/>
      </c>
      <c r="J718" s="187" t="str">
        <f t="shared" si="106"/>
        <v/>
      </c>
      <c r="K718" s="189" t="str">
        <f t="shared" si="107"/>
        <v/>
      </c>
      <c r="L718" s="187" t="str">
        <f t="shared" si="108"/>
        <v/>
      </c>
      <c r="M718" s="187" t="str">
        <f>IF(B718="","",SUM($L$63:L718))</f>
        <v/>
      </c>
      <c r="N718" s="190" t="str">
        <f t="shared" si="109"/>
        <v/>
      </c>
      <c r="O718" s="191"/>
      <c r="P718" s="192" t="str">
        <f t="shared" si="110"/>
        <v/>
      </c>
      <c r="Q718" s="193"/>
      <c r="S718" s="193"/>
      <c r="T718" s="193"/>
      <c r="U718" s="193"/>
      <c r="V718" s="67"/>
    </row>
    <row r="719" spans="2:22" x14ac:dyDescent="0.15">
      <c r="B719" s="194" t="str">
        <f t="shared" si="101"/>
        <v/>
      </c>
      <c r="C719" s="185" t="str">
        <f t="shared" si="102"/>
        <v/>
      </c>
      <c r="D719" s="186" t="str">
        <f>IF(B719="","",IF(variable,IF(OR(B719=1,B719&lt;$I$16*periods_per_year),start_rate,MIN($I$17,IF(MOD(B719-1,$I$19)=0,MAX($I$18,D718+$I$20),D718))),start_rate))</f>
        <v/>
      </c>
      <c r="E719" s="187" t="str">
        <f t="shared" si="103"/>
        <v/>
      </c>
      <c r="F719" s="187" t="str">
        <f>IF(B719="","",IF(B719=nper,J718+E719,MIN(J718+E719,IF(D719=D718,F718,IF($E$13="Acc Bi-Weekly",ROUND((-PMT(((1+D719/CP)^(CP/12))-1,(nper-B719+1)*12/26,J718))/2,2),IF($E$13="Acc Weekly",ROUND((-PMT(((1+D719/CP)^(CP/12))-1,(nper-B719+1)*12/52,J718))/4,2),ROUND(-PMT(((1+D719/CP)^(CP/periods_per_year))-1,nper-B719+1,J718),2)))))))</f>
        <v/>
      </c>
      <c r="G719" s="187" t="str">
        <f t="shared" si="104"/>
        <v/>
      </c>
      <c r="H719" s="188"/>
      <c r="I719" s="187" t="str">
        <f t="shared" si="105"/>
        <v/>
      </c>
      <c r="J719" s="187" t="str">
        <f t="shared" si="106"/>
        <v/>
      </c>
      <c r="K719" s="189" t="str">
        <f t="shared" si="107"/>
        <v/>
      </c>
      <c r="L719" s="187" t="str">
        <f t="shared" si="108"/>
        <v/>
      </c>
      <c r="M719" s="187" t="str">
        <f>IF(B719="","",SUM($L$63:L719))</f>
        <v/>
      </c>
      <c r="N719" s="190" t="str">
        <f t="shared" si="109"/>
        <v/>
      </c>
      <c r="O719" s="191"/>
      <c r="P719" s="192" t="str">
        <f t="shared" si="110"/>
        <v/>
      </c>
      <c r="Q719" s="193"/>
      <c r="S719" s="193"/>
      <c r="T719" s="193"/>
      <c r="U719" s="193"/>
      <c r="V719" s="67"/>
    </row>
    <row r="720" spans="2:22" x14ac:dyDescent="0.15">
      <c r="B720" s="194" t="str">
        <f t="shared" si="101"/>
        <v/>
      </c>
      <c r="C720" s="185" t="str">
        <f t="shared" si="102"/>
        <v/>
      </c>
      <c r="D720" s="186" t="str">
        <f>IF(B720="","",IF(variable,IF(OR(B720=1,B720&lt;$I$16*periods_per_year),start_rate,MIN($I$17,IF(MOD(B720-1,$I$19)=0,MAX($I$18,D719+$I$20),D719))),start_rate))</f>
        <v/>
      </c>
      <c r="E720" s="187" t="str">
        <f t="shared" si="103"/>
        <v/>
      </c>
      <c r="F720" s="187" t="str">
        <f>IF(B720="","",IF(B720=nper,J719+E720,MIN(J719+E720,IF(D720=D719,F719,IF($E$13="Acc Bi-Weekly",ROUND((-PMT(((1+D720/CP)^(CP/12))-1,(nper-B720+1)*12/26,J719))/2,2),IF($E$13="Acc Weekly",ROUND((-PMT(((1+D720/CP)^(CP/12))-1,(nper-B720+1)*12/52,J719))/4,2),ROUND(-PMT(((1+D720/CP)^(CP/periods_per_year))-1,nper-B720+1,J719),2)))))))</f>
        <v/>
      </c>
      <c r="G720" s="187" t="str">
        <f t="shared" si="104"/>
        <v/>
      </c>
      <c r="H720" s="188"/>
      <c r="I720" s="187" t="str">
        <f t="shared" si="105"/>
        <v/>
      </c>
      <c r="J720" s="187" t="str">
        <f t="shared" si="106"/>
        <v/>
      </c>
      <c r="K720" s="189" t="str">
        <f t="shared" si="107"/>
        <v/>
      </c>
      <c r="L720" s="187" t="str">
        <f t="shared" si="108"/>
        <v/>
      </c>
      <c r="M720" s="187" t="str">
        <f>IF(B720="","",SUM($L$63:L720))</f>
        <v/>
      </c>
      <c r="N720" s="190" t="str">
        <f t="shared" si="109"/>
        <v/>
      </c>
      <c r="O720" s="191"/>
      <c r="P720" s="192" t="str">
        <f t="shared" si="110"/>
        <v/>
      </c>
      <c r="Q720" s="193"/>
      <c r="S720" s="193"/>
      <c r="T720" s="193"/>
      <c r="U720" s="193"/>
      <c r="V720" s="67"/>
    </row>
    <row r="721" spans="2:22" x14ac:dyDescent="0.15">
      <c r="B721" s="194" t="str">
        <f t="shared" si="101"/>
        <v/>
      </c>
      <c r="C721" s="185" t="str">
        <f t="shared" si="102"/>
        <v/>
      </c>
      <c r="D721" s="186" t="str">
        <f>IF(B721="","",IF(variable,IF(OR(B721=1,B721&lt;$I$16*periods_per_year),start_rate,MIN($I$17,IF(MOD(B721-1,$I$19)=0,MAX($I$18,D720+$I$20),D720))),start_rate))</f>
        <v/>
      </c>
      <c r="E721" s="187" t="str">
        <f t="shared" si="103"/>
        <v/>
      </c>
      <c r="F721" s="187" t="str">
        <f>IF(B721="","",IF(B721=nper,J720+E721,MIN(J720+E721,IF(D721=D720,F720,IF($E$13="Acc Bi-Weekly",ROUND((-PMT(((1+D721/CP)^(CP/12))-1,(nper-B721+1)*12/26,J720))/2,2),IF($E$13="Acc Weekly",ROUND((-PMT(((1+D721/CP)^(CP/12))-1,(nper-B721+1)*12/52,J720))/4,2),ROUND(-PMT(((1+D721/CP)^(CP/periods_per_year))-1,nper-B721+1,J720),2)))))))</f>
        <v/>
      </c>
      <c r="G721" s="187" t="str">
        <f t="shared" si="104"/>
        <v/>
      </c>
      <c r="H721" s="188"/>
      <c r="I721" s="187" t="str">
        <f t="shared" si="105"/>
        <v/>
      </c>
      <c r="J721" s="187" t="str">
        <f t="shared" si="106"/>
        <v/>
      </c>
      <c r="K721" s="189" t="str">
        <f t="shared" si="107"/>
        <v/>
      </c>
      <c r="L721" s="187" t="str">
        <f t="shared" si="108"/>
        <v/>
      </c>
      <c r="M721" s="187" t="str">
        <f>IF(B721="","",SUM($L$63:L721))</f>
        <v/>
      </c>
      <c r="N721" s="190" t="str">
        <f t="shared" si="109"/>
        <v/>
      </c>
      <c r="O721" s="191"/>
      <c r="P721" s="192" t="str">
        <f t="shared" si="110"/>
        <v/>
      </c>
      <c r="Q721" s="193"/>
      <c r="S721" s="193"/>
      <c r="T721" s="193"/>
      <c r="U721" s="193"/>
      <c r="V721" s="67"/>
    </row>
    <row r="722" spans="2:22" x14ac:dyDescent="0.15">
      <c r="B722" s="194" t="str">
        <f t="shared" si="101"/>
        <v/>
      </c>
      <c r="C722" s="185" t="str">
        <f t="shared" si="102"/>
        <v/>
      </c>
      <c r="D722" s="186" t="str">
        <f>IF(B722="","",IF(variable,IF(OR(B722=1,B722&lt;$I$16*periods_per_year),start_rate,MIN($I$17,IF(MOD(B722-1,$I$19)=0,MAX($I$18,D721+$I$20),D721))),start_rate))</f>
        <v/>
      </c>
      <c r="E722" s="187" t="str">
        <f t="shared" si="103"/>
        <v/>
      </c>
      <c r="F722" s="187" t="str">
        <f>IF(B722="","",IF(B722=nper,J721+E722,MIN(J721+E722,IF(D722=D721,F721,IF($E$13="Acc Bi-Weekly",ROUND((-PMT(((1+D722/CP)^(CP/12))-1,(nper-B722+1)*12/26,J721))/2,2),IF($E$13="Acc Weekly",ROUND((-PMT(((1+D722/CP)^(CP/12))-1,(nper-B722+1)*12/52,J721))/4,2),ROUND(-PMT(((1+D722/CP)^(CP/periods_per_year))-1,nper-B722+1,J721),2)))))))</f>
        <v/>
      </c>
      <c r="G722" s="187" t="str">
        <f t="shared" si="104"/>
        <v/>
      </c>
      <c r="H722" s="188"/>
      <c r="I722" s="187" t="str">
        <f t="shared" si="105"/>
        <v/>
      </c>
      <c r="J722" s="187" t="str">
        <f t="shared" si="106"/>
        <v/>
      </c>
      <c r="K722" s="189" t="str">
        <f t="shared" si="107"/>
        <v/>
      </c>
      <c r="L722" s="187" t="str">
        <f t="shared" si="108"/>
        <v/>
      </c>
      <c r="M722" s="187" t="str">
        <f>IF(B722="","",SUM($L$63:L722))</f>
        <v/>
      </c>
      <c r="N722" s="190" t="str">
        <f t="shared" si="109"/>
        <v/>
      </c>
      <c r="O722" s="191"/>
      <c r="P722" s="192" t="str">
        <f t="shared" si="110"/>
        <v/>
      </c>
      <c r="Q722" s="193"/>
      <c r="S722" s="193"/>
      <c r="T722" s="193"/>
      <c r="U722" s="193"/>
      <c r="V722" s="67"/>
    </row>
    <row r="723" spans="2:22" x14ac:dyDescent="0.15">
      <c r="B723" s="194" t="str">
        <f t="shared" si="101"/>
        <v/>
      </c>
      <c r="C723" s="185" t="str">
        <f t="shared" si="102"/>
        <v/>
      </c>
      <c r="D723" s="186" t="str">
        <f>IF(B723="","",IF(variable,IF(OR(B723=1,B723&lt;$I$16*periods_per_year),start_rate,MIN($I$17,IF(MOD(B723-1,$I$19)=0,MAX($I$18,D722+$I$20),D722))),start_rate))</f>
        <v/>
      </c>
      <c r="E723" s="187" t="str">
        <f t="shared" si="103"/>
        <v/>
      </c>
      <c r="F723" s="187" t="str">
        <f>IF(B723="","",IF(B723=nper,J722+E723,MIN(J722+E723,IF(D723=D722,F722,IF($E$13="Acc Bi-Weekly",ROUND((-PMT(((1+D723/CP)^(CP/12))-1,(nper-B723+1)*12/26,J722))/2,2),IF($E$13="Acc Weekly",ROUND((-PMT(((1+D723/CP)^(CP/12))-1,(nper-B723+1)*12/52,J722))/4,2),ROUND(-PMT(((1+D723/CP)^(CP/periods_per_year))-1,nper-B723+1,J722),2)))))))</f>
        <v/>
      </c>
      <c r="G723" s="187" t="str">
        <f t="shared" si="104"/>
        <v/>
      </c>
      <c r="H723" s="188"/>
      <c r="I723" s="187" t="str">
        <f t="shared" si="105"/>
        <v/>
      </c>
      <c r="J723" s="187" t="str">
        <f t="shared" si="106"/>
        <v/>
      </c>
      <c r="K723" s="189" t="str">
        <f t="shared" si="107"/>
        <v/>
      </c>
      <c r="L723" s="187" t="str">
        <f t="shared" si="108"/>
        <v/>
      </c>
      <c r="M723" s="187" t="str">
        <f>IF(B723="","",SUM($L$63:L723))</f>
        <v/>
      </c>
      <c r="N723" s="190" t="str">
        <f t="shared" si="109"/>
        <v/>
      </c>
      <c r="O723" s="191"/>
      <c r="P723" s="192" t="str">
        <f t="shared" si="110"/>
        <v/>
      </c>
      <c r="Q723" s="193"/>
      <c r="S723" s="193"/>
      <c r="T723" s="193"/>
      <c r="U723" s="193"/>
      <c r="V723" s="67"/>
    </row>
    <row r="724" spans="2:22" x14ac:dyDescent="0.15">
      <c r="B724" s="194" t="str">
        <f t="shared" si="101"/>
        <v/>
      </c>
      <c r="C724" s="185" t="str">
        <f t="shared" si="102"/>
        <v/>
      </c>
      <c r="D724" s="186" t="str">
        <f>IF(B724="","",IF(variable,IF(OR(B724=1,B724&lt;$I$16*periods_per_year),start_rate,MIN($I$17,IF(MOD(B724-1,$I$19)=0,MAX($I$18,D723+$I$20),D723))),start_rate))</f>
        <v/>
      </c>
      <c r="E724" s="187" t="str">
        <f t="shared" si="103"/>
        <v/>
      </c>
      <c r="F724" s="187" t="str">
        <f>IF(B724="","",IF(B724=nper,J723+E724,MIN(J723+E724,IF(D724=D723,F723,IF($E$13="Acc Bi-Weekly",ROUND((-PMT(((1+D724/CP)^(CP/12))-1,(nper-B724+1)*12/26,J723))/2,2),IF($E$13="Acc Weekly",ROUND((-PMT(((1+D724/CP)^(CP/12))-1,(nper-B724+1)*12/52,J723))/4,2),ROUND(-PMT(((1+D724/CP)^(CP/periods_per_year))-1,nper-B724+1,J723),2)))))))</f>
        <v/>
      </c>
      <c r="G724" s="187" t="str">
        <f t="shared" si="104"/>
        <v/>
      </c>
      <c r="H724" s="188"/>
      <c r="I724" s="187" t="str">
        <f t="shared" si="105"/>
        <v/>
      </c>
      <c r="J724" s="187" t="str">
        <f t="shared" si="106"/>
        <v/>
      </c>
      <c r="K724" s="189" t="str">
        <f t="shared" si="107"/>
        <v/>
      </c>
      <c r="L724" s="187" t="str">
        <f t="shared" si="108"/>
        <v/>
      </c>
      <c r="M724" s="187" t="str">
        <f>IF(B724="","",SUM($L$63:L724))</f>
        <v/>
      </c>
      <c r="N724" s="190" t="str">
        <f t="shared" si="109"/>
        <v/>
      </c>
      <c r="O724" s="191"/>
      <c r="P724" s="192" t="str">
        <f t="shared" si="110"/>
        <v/>
      </c>
      <c r="Q724" s="193"/>
      <c r="S724" s="193"/>
      <c r="T724" s="193"/>
      <c r="U724" s="193"/>
      <c r="V724" s="67"/>
    </row>
    <row r="725" spans="2:22" x14ac:dyDescent="0.15">
      <c r="B725" s="194" t="str">
        <f t="shared" si="101"/>
        <v/>
      </c>
      <c r="C725" s="185" t="str">
        <f t="shared" si="102"/>
        <v/>
      </c>
      <c r="D725" s="186" t="str">
        <f>IF(B725="","",IF(variable,IF(OR(B725=1,B725&lt;$I$16*periods_per_year),start_rate,MIN($I$17,IF(MOD(B725-1,$I$19)=0,MAX($I$18,D724+$I$20),D724))),start_rate))</f>
        <v/>
      </c>
      <c r="E725" s="187" t="str">
        <f t="shared" si="103"/>
        <v/>
      </c>
      <c r="F725" s="187" t="str">
        <f>IF(B725="","",IF(B725=nper,J724+E725,MIN(J724+E725,IF(D725=D724,F724,IF($E$13="Acc Bi-Weekly",ROUND((-PMT(((1+D725/CP)^(CP/12))-1,(nper-B725+1)*12/26,J724))/2,2),IF($E$13="Acc Weekly",ROUND((-PMT(((1+D725/CP)^(CP/12))-1,(nper-B725+1)*12/52,J724))/4,2),ROUND(-PMT(((1+D725/CP)^(CP/periods_per_year))-1,nper-B725+1,J724),2)))))))</f>
        <v/>
      </c>
      <c r="G725" s="187" t="str">
        <f t="shared" si="104"/>
        <v/>
      </c>
      <c r="H725" s="188"/>
      <c r="I725" s="187" t="str">
        <f t="shared" si="105"/>
        <v/>
      </c>
      <c r="J725" s="187" t="str">
        <f t="shared" si="106"/>
        <v/>
      </c>
      <c r="K725" s="189" t="str">
        <f t="shared" si="107"/>
        <v/>
      </c>
      <c r="L725" s="187" t="str">
        <f t="shared" si="108"/>
        <v/>
      </c>
      <c r="M725" s="187" t="str">
        <f>IF(B725="","",SUM($L$63:L725))</f>
        <v/>
      </c>
      <c r="N725" s="190" t="str">
        <f t="shared" si="109"/>
        <v/>
      </c>
      <c r="O725" s="191"/>
      <c r="P725" s="192" t="str">
        <f t="shared" si="110"/>
        <v/>
      </c>
      <c r="Q725" s="193"/>
      <c r="S725" s="193"/>
      <c r="T725" s="193"/>
      <c r="U725" s="193"/>
      <c r="V725" s="67"/>
    </row>
    <row r="726" spans="2:22" x14ac:dyDescent="0.15">
      <c r="B726" s="194" t="str">
        <f t="shared" si="101"/>
        <v/>
      </c>
      <c r="C726" s="185" t="str">
        <f t="shared" si="102"/>
        <v/>
      </c>
      <c r="D726" s="186" t="str">
        <f>IF(B726="","",IF(variable,IF(OR(B726=1,B726&lt;$I$16*periods_per_year),start_rate,MIN($I$17,IF(MOD(B726-1,$I$19)=0,MAX($I$18,D725+$I$20),D725))),start_rate))</f>
        <v/>
      </c>
      <c r="E726" s="187" t="str">
        <f t="shared" si="103"/>
        <v/>
      </c>
      <c r="F726" s="187" t="str">
        <f>IF(B726="","",IF(B726=nper,J725+E726,MIN(J725+E726,IF(D726=D725,F725,IF($E$13="Acc Bi-Weekly",ROUND((-PMT(((1+D726/CP)^(CP/12))-1,(nper-B726+1)*12/26,J725))/2,2),IF($E$13="Acc Weekly",ROUND((-PMT(((1+D726/CP)^(CP/12))-1,(nper-B726+1)*12/52,J725))/4,2),ROUND(-PMT(((1+D726/CP)^(CP/periods_per_year))-1,nper-B726+1,J725),2)))))))</f>
        <v/>
      </c>
      <c r="G726" s="187" t="str">
        <f t="shared" si="104"/>
        <v/>
      </c>
      <c r="H726" s="188"/>
      <c r="I726" s="187" t="str">
        <f t="shared" si="105"/>
        <v/>
      </c>
      <c r="J726" s="187" t="str">
        <f t="shared" si="106"/>
        <v/>
      </c>
      <c r="K726" s="189" t="str">
        <f t="shared" si="107"/>
        <v/>
      </c>
      <c r="L726" s="187" t="str">
        <f t="shared" si="108"/>
        <v/>
      </c>
      <c r="M726" s="187" t="str">
        <f>IF(B726="","",SUM($L$63:L726))</f>
        <v/>
      </c>
      <c r="N726" s="190" t="str">
        <f t="shared" si="109"/>
        <v/>
      </c>
      <c r="O726" s="191"/>
      <c r="P726" s="192" t="str">
        <f t="shared" si="110"/>
        <v/>
      </c>
      <c r="Q726" s="193"/>
      <c r="S726" s="193"/>
      <c r="T726" s="193"/>
      <c r="U726" s="193"/>
      <c r="V726" s="67"/>
    </row>
    <row r="727" spans="2:22" x14ac:dyDescent="0.15">
      <c r="B727" s="194" t="str">
        <f t="shared" si="101"/>
        <v/>
      </c>
      <c r="C727" s="185" t="str">
        <f t="shared" si="102"/>
        <v/>
      </c>
      <c r="D727" s="186" t="str">
        <f>IF(B727="","",IF(variable,IF(OR(B727=1,B727&lt;$I$16*periods_per_year),start_rate,MIN($I$17,IF(MOD(B727-1,$I$19)=0,MAX($I$18,D726+$I$20),D726))),start_rate))</f>
        <v/>
      </c>
      <c r="E727" s="187" t="str">
        <f t="shared" si="103"/>
        <v/>
      </c>
      <c r="F727" s="187" t="str">
        <f>IF(B727="","",IF(B727=nper,J726+E727,MIN(J726+E727,IF(D727=D726,F726,IF($E$13="Acc Bi-Weekly",ROUND((-PMT(((1+D727/CP)^(CP/12))-1,(nper-B727+1)*12/26,J726))/2,2),IF($E$13="Acc Weekly",ROUND((-PMT(((1+D727/CP)^(CP/12))-1,(nper-B727+1)*12/52,J726))/4,2),ROUND(-PMT(((1+D727/CP)^(CP/periods_per_year))-1,nper-B727+1,J726),2)))))))</f>
        <v/>
      </c>
      <c r="G727" s="187" t="str">
        <f t="shared" si="104"/>
        <v/>
      </c>
      <c r="H727" s="188"/>
      <c r="I727" s="187" t="str">
        <f t="shared" si="105"/>
        <v/>
      </c>
      <c r="J727" s="187" t="str">
        <f t="shared" si="106"/>
        <v/>
      </c>
      <c r="K727" s="189" t="str">
        <f t="shared" si="107"/>
        <v/>
      </c>
      <c r="L727" s="187" t="str">
        <f t="shared" si="108"/>
        <v/>
      </c>
      <c r="M727" s="187" t="str">
        <f>IF(B727="","",SUM($L$63:L727))</f>
        <v/>
      </c>
      <c r="N727" s="190" t="str">
        <f t="shared" si="109"/>
        <v/>
      </c>
      <c r="O727" s="191"/>
      <c r="P727" s="192" t="str">
        <f t="shared" si="110"/>
        <v/>
      </c>
      <c r="Q727" s="193"/>
      <c r="S727" s="193"/>
      <c r="T727" s="193"/>
      <c r="U727" s="193"/>
      <c r="V727" s="67"/>
    </row>
    <row r="728" spans="2:22" x14ac:dyDescent="0.15">
      <c r="B728" s="194" t="str">
        <f t="shared" si="101"/>
        <v/>
      </c>
      <c r="C728" s="185" t="str">
        <f t="shared" si="102"/>
        <v/>
      </c>
      <c r="D728" s="186" t="str">
        <f>IF(B728="","",IF(variable,IF(OR(B728=1,B728&lt;$I$16*periods_per_year),start_rate,MIN($I$17,IF(MOD(B728-1,$I$19)=0,MAX($I$18,D727+$I$20),D727))),start_rate))</f>
        <v/>
      </c>
      <c r="E728" s="187" t="str">
        <f t="shared" si="103"/>
        <v/>
      </c>
      <c r="F728" s="187" t="str">
        <f>IF(B728="","",IF(B728=nper,J727+E728,MIN(J727+E728,IF(D728=D727,F727,IF($E$13="Acc Bi-Weekly",ROUND((-PMT(((1+D728/CP)^(CP/12))-1,(nper-B728+1)*12/26,J727))/2,2),IF($E$13="Acc Weekly",ROUND((-PMT(((1+D728/CP)^(CP/12))-1,(nper-B728+1)*12/52,J727))/4,2),ROUND(-PMT(((1+D728/CP)^(CP/periods_per_year))-1,nper-B728+1,J727),2)))))))</f>
        <v/>
      </c>
      <c r="G728" s="187" t="str">
        <f t="shared" si="104"/>
        <v/>
      </c>
      <c r="H728" s="188"/>
      <c r="I728" s="187" t="str">
        <f t="shared" si="105"/>
        <v/>
      </c>
      <c r="J728" s="187" t="str">
        <f t="shared" si="106"/>
        <v/>
      </c>
      <c r="K728" s="189" t="str">
        <f t="shared" si="107"/>
        <v/>
      </c>
      <c r="L728" s="187" t="str">
        <f t="shared" si="108"/>
        <v/>
      </c>
      <c r="M728" s="187" t="str">
        <f>IF(B728="","",SUM($L$63:L728))</f>
        <v/>
      </c>
      <c r="N728" s="190" t="str">
        <f t="shared" si="109"/>
        <v/>
      </c>
      <c r="O728" s="191"/>
      <c r="P728" s="192" t="str">
        <f t="shared" si="110"/>
        <v/>
      </c>
      <c r="Q728" s="193"/>
      <c r="S728" s="193"/>
      <c r="T728" s="193"/>
      <c r="U728" s="193"/>
      <c r="V728" s="67"/>
    </row>
    <row r="729" spans="2:22" x14ac:dyDescent="0.15">
      <c r="B729" s="194" t="str">
        <f t="shared" si="101"/>
        <v/>
      </c>
      <c r="C729" s="185" t="str">
        <f t="shared" si="102"/>
        <v/>
      </c>
      <c r="D729" s="186" t="str">
        <f>IF(B729="","",IF(variable,IF(OR(B729=1,B729&lt;$I$16*periods_per_year),start_rate,MIN($I$17,IF(MOD(B729-1,$I$19)=0,MAX($I$18,D728+$I$20),D728))),start_rate))</f>
        <v/>
      </c>
      <c r="E729" s="187" t="str">
        <f t="shared" si="103"/>
        <v/>
      </c>
      <c r="F729" s="187" t="str">
        <f>IF(B729="","",IF(B729=nper,J728+E729,MIN(J728+E729,IF(D729=D728,F728,IF($E$13="Acc Bi-Weekly",ROUND((-PMT(((1+D729/CP)^(CP/12))-1,(nper-B729+1)*12/26,J728))/2,2),IF($E$13="Acc Weekly",ROUND((-PMT(((1+D729/CP)^(CP/12))-1,(nper-B729+1)*12/52,J728))/4,2),ROUND(-PMT(((1+D729/CP)^(CP/periods_per_year))-1,nper-B729+1,J728),2)))))))</f>
        <v/>
      </c>
      <c r="G729" s="187" t="str">
        <f t="shared" si="104"/>
        <v/>
      </c>
      <c r="H729" s="188"/>
      <c r="I729" s="187" t="str">
        <f t="shared" si="105"/>
        <v/>
      </c>
      <c r="J729" s="187" t="str">
        <f t="shared" si="106"/>
        <v/>
      </c>
      <c r="K729" s="189" t="str">
        <f t="shared" si="107"/>
        <v/>
      </c>
      <c r="L729" s="187" t="str">
        <f t="shared" si="108"/>
        <v/>
      </c>
      <c r="M729" s="187" t="str">
        <f>IF(B729="","",SUM($L$63:L729))</f>
        <v/>
      </c>
      <c r="N729" s="190" t="str">
        <f t="shared" si="109"/>
        <v/>
      </c>
      <c r="O729" s="191"/>
      <c r="P729" s="192" t="str">
        <f t="shared" si="110"/>
        <v/>
      </c>
      <c r="Q729" s="193"/>
      <c r="S729" s="193"/>
      <c r="T729" s="193"/>
      <c r="U729" s="193"/>
      <c r="V729" s="67"/>
    </row>
    <row r="730" spans="2:22" x14ac:dyDescent="0.15">
      <c r="B730" s="194" t="str">
        <f t="shared" si="101"/>
        <v/>
      </c>
      <c r="C730" s="185" t="str">
        <f t="shared" si="102"/>
        <v/>
      </c>
      <c r="D730" s="186" t="str">
        <f>IF(B730="","",IF(variable,IF(OR(B730=1,B730&lt;$I$16*periods_per_year),start_rate,MIN($I$17,IF(MOD(B730-1,$I$19)=0,MAX($I$18,D729+$I$20),D729))),start_rate))</f>
        <v/>
      </c>
      <c r="E730" s="187" t="str">
        <f t="shared" si="103"/>
        <v/>
      </c>
      <c r="F730" s="187" t="str">
        <f>IF(B730="","",IF(B730=nper,J729+E730,MIN(J729+E730,IF(D730=D729,F729,IF($E$13="Acc Bi-Weekly",ROUND((-PMT(((1+D730/CP)^(CP/12))-1,(nper-B730+1)*12/26,J729))/2,2),IF($E$13="Acc Weekly",ROUND((-PMT(((1+D730/CP)^(CP/12))-1,(nper-B730+1)*12/52,J729))/4,2),ROUND(-PMT(((1+D730/CP)^(CP/periods_per_year))-1,nper-B730+1,J729),2)))))))</f>
        <v/>
      </c>
      <c r="G730" s="187" t="str">
        <f t="shared" si="104"/>
        <v/>
      </c>
      <c r="H730" s="188"/>
      <c r="I730" s="187" t="str">
        <f t="shared" si="105"/>
        <v/>
      </c>
      <c r="J730" s="187" t="str">
        <f t="shared" si="106"/>
        <v/>
      </c>
      <c r="K730" s="189" t="str">
        <f t="shared" si="107"/>
        <v/>
      </c>
      <c r="L730" s="187" t="str">
        <f t="shared" si="108"/>
        <v/>
      </c>
      <c r="M730" s="187" t="str">
        <f>IF(B730="","",SUM($L$63:L730))</f>
        <v/>
      </c>
      <c r="N730" s="190" t="str">
        <f t="shared" si="109"/>
        <v/>
      </c>
      <c r="O730" s="191"/>
      <c r="P730" s="192" t="str">
        <f t="shared" si="110"/>
        <v/>
      </c>
      <c r="Q730" s="193"/>
      <c r="S730" s="193"/>
      <c r="T730" s="193"/>
      <c r="U730" s="193"/>
      <c r="V730" s="67"/>
    </row>
    <row r="731" spans="2:22" x14ac:dyDescent="0.15">
      <c r="B731" s="194" t="str">
        <f t="shared" si="101"/>
        <v/>
      </c>
      <c r="C731" s="185" t="str">
        <f t="shared" si="102"/>
        <v/>
      </c>
      <c r="D731" s="186" t="str">
        <f>IF(B731="","",IF(variable,IF(OR(B731=1,B731&lt;$I$16*periods_per_year),start_rate,MIN($I$17,IF(MOD(B731-1,$I$19)=0,MAX($I$18,D730+$I$20),D730))),start_rate))</f>
        <v/>
      </c>
      <c r="E731" s="187" t="str">
        <f t="shared" si="103"/>
        <v/>
      </c>
      <c r="F731" s="187" t="str">
        <f>IF(B731="","",IF(B731=nper,J730+E731,MIN(J730+E731,IF(D731=D730,F730,IF($E$13="Acc Bi-Weekly",ROUND((-PMT(((1+D731/CP)^(CP/12))-1,(nper-B731+1)*12/26,J730))/2,2),IF($E$13="Acc Weekly",ROUND((-PMT(((1+D731/CP)^(CP/12))-1,(nper-B731+1)*12/52,J730))/4,2),ROUND(-PMT(((1+D731/CP)^(CP/periods_per_year))-1,nper-B731+1,J730),2)))))))</f>
        <v/>
      </c>
      <c r="G731" s="187" t="str">
        <f t="shared" si="104"/>
        <v/>
      </c>
      <c r="H731" s="188"/>
      <c r="I731" s="187" t="str">
        <f t="shared" si="105"/>
        <v/>
      </c>
      <c r="J731" s="187" t="str">
        <f t="shared" si="106"/>
        <v/>
      </c>
      <c r="K731" s="189" t="str">
        <f t="shared" si="107"/>
        <v/>
      </c>
      <c r="L731" s="187" t="str">
        <f t="shared" si="108"/>
        <v/>
      </c>
      <c r="M731" s="187" t="str">
        <f>IF(B731="","",SUM($L$63:L731))</f>
        <v/>
      </c>
      <c r="N731" s="190" t="str">
        <f t="shared" si="109"/>
        <v/>
      </c>
      <c r="O731" s="191"/>
      <c r="P731" s="192" t="str">
        <f t="shared" si="110"/>
        <v/>
      </c>
      <c r="Q731" s="193"/>
      <c r="S731" s="193"/>
      <c r="T731" s="193"/>
      <c r="U731" s="193"/>
      <c r="V731" s="67"/>
    </row>
    <row r="732" spans="2:22" x14ac:dyDescent="0.15">
      <c r="B732" s="194" t="str">
        <f t="shared" si="101"/>
        <v/>
      </c>
      <c r="C732" s="185" t="str">
        <f t="shared" si="102"/>
        <v/>
      </c>
      <c r="D732" s="186" t="str">
        <f>IF(B732="","",IF(variable,IF(OR(B732=1,B732&lt;$I$16*periods_per_year),start_rate,MIN($I$17,IF(MOD(B732-1,$I$19)=0,MAX($I$18,D731+$I$20),D731))),start_rate))</f>
        <v/>
      </c>
      <c r="E732" s="187" t="str">
        <f t="shared" si="103"/>
        <v/>
      </c>
      <c r="F732" s="187" t="str">
        <f>IF(B732="","",IF(B732=nper,J731+E732,MIN(J731+E732,IF(D732=D731,F731,IF($E$13="Acc Bi-Weekly",ROUND((-PMT(((1+D732/CP)^(CP/12))-1,(nper-B732+1)*12/26,J731))/2,2),IF($E$13="Acc Weekly",ROUND((-PMT(((1+D732/CP)^(CP/12))-1,(nper-B732+1)*12/52,J731))/4,2),ROUND(-PMT(((1+D732/CP)^(CP/periods_per_year))-1,nper-B732+1,J731),2)))))))</f>
        <v/>
      </c>
      <c r="G732" s="187" t="str">
        <f t="shared" si="104"/>
        <v/>
      </c>
      <c r="H732" s="188"/>
      <c r="I732" s="187" t="str">
        <f t="shared" si="105"/>
        <v/>
      </c>
      <c r="J732" s="187" t="str">
        <f t="shared" si="106"/>
        <v/>
      </c>
      <c r="K732" s="189" t="str">
        <f t="shared" si="107"/>
        <v/>
      </c>
      <c r="L732" s="187" t="str">
        <f t="shared" si="108"/>
        <v/>
      </c>
      <c r="M732" s="187" t="str">
        <f>IF(B732="","",SUM($L$63:L732))</f>
        <v/>
      </c>
      <c r="N732" s="190" t="str">
        <f t="shared" si="109"/>
        <v/>
      </c>
      <c r="O732" s="191"/>
      <c r="P732" s="192" t="str">
        <f t="shared" si="110"/>
        <v/>
      </c>
      <c r="Q732" s="193"/>
      <c r="S732" s="193"/>
      <c r="T732" s="193"/>
      <c r="U732" s="193"/>
      <c r="V732" s="67"/>
    </row>
    <row r="733" spans="2:22" x14ac:dyDescent="0.15">
      <c r="B733" s="194" t="str">
        <f t="shared" si="101"/>
        <v/>
      </c>
      <c r="C733" s="185" t="str">
        <f t="shared" si="102"/>
        <v/>
      </c>
      <c r="D733" s="186" t="str">
        <f>IF(B733="","",IF(variable,IF(OR(B733=1,B733&lt;$I$16*periods_per_year),start_rate,MIN($I$17,IF(MOD(B733-1,$I$19)=0,MAX($I$18,D732+$I$20),D732))),start_rate))</f>
        <v/>
      </c>
      <c r="E733" s="187" t="str">
        <f t="shared" si="103"/>
        <v/>
      </c>
      <c r="F733" s="187" t="str">
        <f>IF(B733="","",IF(B733=nper,J732+E733,MIN(J732+E733,IF(D733=D732,F732,IF($E$13="Acc Bi-Weekly",ROUND((-PMT(((1+D733/CP)^(CP/12))-1,(nper-B733+1)*12/26,J732))/2,2),IF($E$13="Acc Weekly",ROUND((-PMT(((1+D733/CP)^(CP/12))-1,(nper-B733+1)*12/52,J732))/4,2),ROUND(-PMT(((1+D733/CP)^(CP/periods_per_year))-1,nper-B733+1,J732),2)))))))</f>
        <v/>
      </c>
      <c r="G733" s="187" t="str">
        <f t="shared" si="104"/>
        <v/>
      </c>
      <c r="H733" s="188"/>
      <c r="I733" s="187" t="str">
        <f t="shared" si="105"/>
        <v/>
      </c>
      <c r="J733" s="187" t="str">
        <f t="shared" si="106"/>
        <v/>
      </c>
      <c r="K733" s="189" t="str">
        <f t="shared" si="107"/>
        <v/>
      </c>
      <c r="L733" s="187" t="str">
        <f t="shared" si="108"/>
        <v/>
      </c>
      <c r="M733" s="187" t="str">
        <f>IF(B733="","",SUM($L$63:L733))</f>
        <v/>
      </c>
      <c r="N733" s="190" t="str">
        <f t="shared" si="109"/>
        <v/>
      </c>
      <c r="O733" s="191"/>
      <c r="P733" s="192" t="str">
        <f t="shared" si="110"/>
        <v/>
      </c>
      <c r="Q733" s="193"/>
      <c r="S733" s="193"/>
      <c r="T733" s="193"/>
      <c r="U733" s="193"/>
      <c r="V733" s="67"/>
    </row>
    <row r="734" spans="2:22" x14ac:dyDescent="0.15">
      <c r="B734" s="194" t="str">
        <f t="shared" si="101"/>
        <v/>
      </c>
      <c r="C734" s="185" t="str">
        <f t="shared" si="102"/>
        <v/>
      </c>
      <c r="D734" s="186" t="str">
        <f>IF(B734="","",IF(variable,IF(OR(B734=1,B734&lt;$I$16*periods_per_year),start_rate,MIN($I$17,IF(MOD(B734-1,$I$19)=0,MAX($I$18,D733+$I$20),D733))),start_rate))</f>
        <v/>
      </c>
      <c r="E734" s="187" t="str">
        <f t="shared" si="103"/>
        <v/>
      </c>
      <c r="F734" s="187" t="str">
        <f>IF(B734="","",IF(B734=nper,J733+E734,MIN(J733+E734,IF(D734=D733,F733,IF($E$13="Acc Bi-Weekly",ROUND((-PMT(((1+D734/CP)^(CP/12))-1,(nper-B734+1)*12/26,J733))/2,2),IF($E$13="Acc Weekly",ROUND((-PMT(((1+D734/CP)^(CP/12))-1,(nper-B734+1)*12/52,J733))/4,2),ROUND(-PMT(((1+D734/CP)^(CP/periods_per_year))-1,nper-B734+1,J733),2)))))))</f>
        <v/>
      </c>
      <c r="G734" s="187" t="str">
        <f t="shared" si="104"/>
        <v/>
      </c>
      <c r="H734" s="188"/>
      <c r="I734" s="187" t="str">
        <f t="shared" si="105"/>
        <v/>
      </c>
      <c r="J734" s="187" t="str">
        <f t="shared" si="106"/>
        <v/>
      </c>
      <c r="K734" s="189" t="str">
        <f t="shared" si="107"/>
        <v/>
      </c>
      <c r="L734" s="187" t="str">
        <f t="shared" si="108"/>
        <v/>
      </c>
      <c r="M734" s="187" t="str">
        <f>IF(B734="","",SUM($L$63:L734))</f>
        <v/>
      </c>
      <c r="N734" s="190" t="str">
        <f t="shared" si="109"/>
        <v/>
      </c>
      <c r="O734" s="191"/>
      <c r="P734" s="192" t="str">
        <f t="shared" si="110"/>
        <v/>
      </c>
      <c r="Q734" s="193"/>
      <c r="S734" s="193"/>
      <c r="T734" s="193"/>
      <c r="U734" s="193"/>
      <c r="V734" s="67"/>
    </row>
    <row r="735" spans="2:22" x14ac:dyDescent="0.15">
      <c r="B735" s="194" t="str">
        <f t="shared" si="101"/>
        <v/>
      </c>
      <c r="C735" s="185" t="str">
        <f t="shared" si="102"/>
        <v/>
      </c>
      <c r="D735" s="186" t="str">
        <f>IF(B735="","",IF(variable,IF(OR(B735=1,B735&lt;$I$16*periods_per_year),start_rate,MIN($I$17,IF(MOD(B735-1,$I$19)=0,MAX($I$18,D734+$I$20),D734))),start_rate))</f>
        <v/>
      </c>
      <c r="E735" s="187" t="str">
        <f t="shared" si="103"/>
        <v/>
      </c>
      <c r="F735" s="187" t="str">
        <f>IF(B735="","",IF(B735=nper,J734+E735,MIN(J734+E735,IF(D735=D734,F734,IF($E$13="Acc Bi-Weekly",ROUND((-PMT(((1+D735/CP)^(CP/12))-1,(nper-B735+1)*12/26,J734))/2,2),IF($E$13="Acc Weekly",ROUND((-PMT(((1+D735/CP)^(CP/12))-1,(nper-B735+1)*12/52,J734))/4,2),ROUND(-PMT(((1+D735/CP)^(CP/periods_per_year))-1,nper-B735+1,J734),2)))))))</f>
        <v/>
      </c>
      <c r="G735" s="187" t="str">
        <f t="shared" si="104"/>
        <v/>
      </c>
      <c r="H735" s="188"/>
      <c r="I735" s="187" t="str">
        <f t="shared" si="105"/>
        <v/>
      </c>
      <c r="J735" s="187" t="str">
        <f t="shared" si="106"/>
        <v/>
      </c>
      <c r="K735" s="189" t="str">
        <f t="shared" si="107"/>
        <v/>
      </c>
      <c r="L735" s="187" t="str">
        <f t="shared" si="108"/>
        <v/>
      </c>
      <c r="M735" s="187" t="str">
        <f>IF(B735="","",SUM($L$63:L735))</f>
        <v/>
      </c>
      <c r="N735" s="190" t="str">
        <f t="shared" si="109"/>
        <v/>
      </c>
      <c r="O735" s="191"/>
      <c r="P735" s="192" t="str">
        <f t="shared" si="110"/>
        <v/>
      </c>
      <c r="Q735" s="193"/>
      <c r="S735" s="193"/>
      <c r="T735" s="193"/>
      <c r="U735" s="193"/>
      <c r="V735" s="67"/>
    </row>
    <row r="736" spans="2:22" x14ac:dyDescent="0.15">
      <c r="B736" s="194" t="str">
        <f t="shared" si="101"/>
        <v/>
      </c>
      <c r="C736" s="185" t="str">
        <f t="shared" si="102"/>
        <v/>
      </c>
      <c r="D736" s="186" t="str">
        <f>IF(B736="","",IF(variable,IF(OR(B736=1,B736&lt;$I$16*periods_per_year),start_rate,MIN($I$17,IF(MOD(B736-1,$I$19)=0,MAX($I$18,D735+$I$20),D735))),start_rate))</f>
        <v/>
      </c>
      <c r="E736" s="187" t="str">
        <f t="shared" si="103"/>
        <v/>
      </c>
      <c r="F736" s="187" t="str">
        <f>IF(B736="","",IF(B736=nper,J735+E736,MIN(J735+E736,IF(D736=D735,F735,IF($E$13="Acc Bi-Weekly",ROUND((-PMT(((1+D736/CP)^(CP/12))-1,(nper-B736+1)*12/26,J735))/2,2),IF($E$13="Acc Weekly",ROUND((-PMT(((1+D736/CP)^(CP/12))-1,(nper-B736+1)*12/52,J735))/4,2),ROUND(-PMT(((1+D736/CP)^(CP/periods_per_year))-1,nper-B736+1,J735),2)))))))</f>
        <v/>
      </c>
      <c r="G736" s="187" t="str">
        <f t="shared" si="104"/>
        <v/>
      </c>
      <c r="H736" s="188"/>
      <c r="I736" s="187" t="str">
        <f t="shared" si="105"/>
        <v/>
      </c>
      <c r="J736" s="187" t="str">
        <f t="shared" si="106"/>
        <v/>
      </c>
      <c r="K736" s="189" t="str">
        <f t="shared" si="107"/>
        <v/>
      </c>
      <c r="L736" s="187" t="str">
        <f t="shared" si="108"/>
        <v/>
      </c>
      <c r="M736" s="187" t="str">
        <f>IF(B736="","",SUM($L$63:L736))</f>
        <v/>
      </c>
      <c r="N736" s="190" t="str">
        <f t="shared" si="109"/>
        <v/>
      </c>
      <c r="O736" s="191"/>
      <c r="P736" s="192" t="str">
        <f t="shared" si="110"/>
        <v/>
      </c>
      <c r="Q736" s="193"/>
      <c r="S736" s="193"/>
      <c r="T736" s="193"/>
      <c r="U736" s="193"/>
      <c r="V736" s="67"/>
    </row>
    <row r="737" spans="2:22" x14ac:dyDescent="0.15">
      <c r="B737" s="194" t="str">
        <f t="shared" si="101"/>
        <v/>
      </c>
      <c r="C737" s="185" t="str">
        <f t="shared" si="102"/>
        <v/>
      </c>
      <c r="D737" s="186" t="str">
        <f>IF(B737="","",IF(variable,IF(OR(B737=1,B737&lt;$I$16*periods_per_year),start_rate,MIN($I$17,IF(MOD(B737-1,$I$19)=0,MAX($I$18,D736+$I$20),D736))),start_rate))</f>
        <v/>
      </c>
      <c r="E737" s="187" t="str">
        <f t="shared" si="103"/>
        <v/>
      </c>
      <c r="F737" s="187" t="str">
        <f>IF(B737="","",IF(B737=nper,J736+E737,MIN(J736+E737,IF(D737=D736,F736,IF($E$13="Acc Bi-Weekly",ROUND((-PMT(((1+D737/CP)^(CP/12))-1,(nper-B737+1)*12/26,J736))/2,2),IF($E$13="Acc Weekly",ROUND((-PMT(((1+D737/CP)^(CP/12))-1,(nper-B737+1)*12/52,J736))/4,2),ROUND(-PMT(((1+D737/CP)^(CP/periods_per_year))-1,nper-B737+1,J736),2)))))))</f>
        <v/>
      </c>
      <c r="G737" s="187" t="str">
        <f t="shared" si="104"/>
        <v/>
      </c>
      <c r="H737" s="188"/>
      <c r="I737" s="187" t="str">
        <f t="shared" si="105"/>
        <v/>
      </c>
      <c r="J737" s="187" t="str">
        <f t="shared" si="106"/>
        <v/>
      </c>
      <c r="K737" s="189" t="str">
        <f t="shared" si="107"/>
        <v/>
      </c>
      <c r="L737" s="187" t="str">
        <f t="shared" si="108"/>
        <v/>
      </c>
      <c r="M737" s="187" t="str">
        <f>IF(B737="","",SUM($L$63:L737))</f>
        <v/>
      </c>
      <c r="N737" s="190" t="str">
        <f t="shared" si="109"/>
        <v/>
      </c>
      <c r="O737" s="191"/>
      <c r="P737" s="192" t="str">
        <f t="shared" si="110"/>
        <v/>
      </c>
      <c r="Q737" s="193"/>
      <c r="S737" s="193"/>
      <c r="T737" s="193"/>
      <c r="U737" s="193"/>
      <c r="V737" s="67"/>
    </row>
    <row r="738" spans="2:22" x14ac:dyDescent="0.15">
      <c r="B738" s="194" t="str">
        <f t="shared" si="101"/>
        <v/>
      </c>
      <c r="C738" s="185" t="str">
        <f t="shared" si="102"/>
        <v/>
      </c>
      <c r="D738" s="186" t="str">
        <f>IF(B738="","",IF(variable,IF(OR(B738=1,B738&lt;$I$16*periods_per_year),start_rate,MIN($I$17,IF(MOD(B738-1,$I$19)=0,MAX($I$18,D737+$I$20),D737))),start_rate))</f>
        <v/>
      </c>
      <c r="E738" s="187" t="str">
        <f t="shared" si="103"/>
        <v/>
      </c>
      <c r="F738" s="187" t="str">
        <f>IF(B738="","",IF(B738=nper,J737+E738,MIN(J737+E738,IF(D738=D737,F737,IF($E$13="Acc Bi-Weekly",ROUND((-PMT(((1+D738/CP)^(CP/12))-1,(nper-B738+1)*12/26,J737))/2,2),IF($E$13="Acc Weekly",ROUND((-PMT(((1+D738/CP)^(CP/12))-1,(nper-B738+1)*12/52,J737))/4,2),ROUND(-PMT(((1+D738/CP)^(CP/periods_per_year))-1,nper-B738+1,J737),2)))))))</f>
        <v/>
      </c>
      <c r="G738" s="187" t="str">
        <f t="shared" si="104"/>
        <v/>
      </c>
      <c r="H738" s="188"/>
      <c r="I738" s="187" t="str">
        <f t="shared" si="105"/>
        <v/>
      </c>
      <c r="J738" s="187" t="str">
        <f t="shared" si="106"/>
        <v/>
      </c>
      <c r="K738" s="189" t="str">
        <f t="shared" si="107"/>
        <v/>
      </c>
      <c r="L738" s="187" t="str">
        <f t="shared" si="108"/>
        <v/>
      </c>
      <c r="M738" s="187" t="str">
        <f>IF(B738="","",SUM($L$63:L738))</f>
        <v/>
      </c>
      <c r="N738" s="190" t="str">
        <f t="shared" si="109"/>
        <v/>
      </c>
      <c r="O738" s="191"/>
      <c r="P738" s="192" t="str">
        <f t="shared" si="110"/>
        <v/>
      </c>
      <c r="Q738" s="193"/>
      <c r="S738" s="193"/>
      <c r="T738" s="193"/>
      <c r="U738" s="193"/>
      <c r="V738" s="67"/>
    </row>
    <row r="739" spans="2:22" x14ac:dyDescent="0.15">
      <c r="B739" s="194" t="str">
        <f t="shared" si="101"/>
        <v/>
      </c>
      <c r="C739" s="185" t="str">
        <f t="shared" si="102"/>
        <v/>
      </c>
      <c r="D739" s="186" t="str">
        <f>IF(B739="","",IF(variable,IF(OR(B739=1,B739&lt;$I$16*periods_per_year),start_rate,MIN($I$17,IF(MOD(B739-1,$I$19)=0,MAX($I$18,D738+$I$20),D738))),start_rate))</f>
        <v/>
      </c>
      <c r="E739" s="187" t="str">
        <f t="shared" si="103"/>
        <v/>
      </c>
      <c r="F739" s="187" t="str">
        <f>IF(B739="","",IF(B739=nper,J738+E739,MIN(J738+E739,IF(D739=D738,F738,IF($E$13="Acc Bi-Weekly",ROUND((-PMT(((1+D739/CP)^(CP/12))-1,(nper-B739+1)*12/26,J738))/2,2),IF($E$13="Acc Weekly",ROUND((-PMT(((1+D739/CP)^(CP/12))-1,(nper-B739+1)*12/52,J738))/4,2),ROUND(-PMT(((1+D739/CP)^(CP/periods_per_year))-1,nper-B739+1,J738),2)))))))</f>
        <v/>
      </c>
      <c r="G739" s="187" t="str">
        <f t="shared" si="104"/>
        <v/>
      </c>
      <c r="H739" s="188"/>
      <c r="I739" s="187" t="str">
        <f t="shared" si="105"/>
        <v/>
      </c>
      <c r="J739" s="187" t="str">
        <f t="shared" si="106"/>
        <v/>
      </c>
      <c r="K739" s="189" t="str">
        <f t="shared" si="107"/>
        <v/>
      </c>
      <c r="L739" s="187" t="str">
        <f t="shared" si="108"/>
        <v/>
      </c>
      <c r="M739" s="187" t="str">
        <f>IF(B739="","",SUM($L$63:L739))</f>
        <v/>
      </c>
      <c r="N739" s="190" t="str">
        <f t="shared" si="109"/>
        <v/>
      </c>
      <c r="O739" s="191"/>
      <c r="P739" s="192" t="str">
        <f t="shared" si="110"/>
        <v/>
      </c>
      <c r="Q739" s="193"/>
      <c r="S739" s="193"/>
      <c r="T739" s="193"/>
      <c r="U739" s="193"/>
      <c r="V739" s="67"/>
    </row>
    <row r="740" spans="2:22" x14ac:dyDescent="0.15">
      <c r="B740" s="194" t="str">
        <f t="shared" si="101"/>
        <v/>
      </c>
      <c r="C740" s="185" t="str">
        <f t="shared" si="102"/>
        <v/>
      </c>
      <c r="D740" s="186" t="str">
        <f>IF(B740="","",IF(variable,IF(OR(B740=1,B740&lt;$I$16*periods_per_year),start_rate,MIN($I$17,IF(MOD(B740-1,$I$19)=0,MAX($I$18,D739+$I$20),D739))),start_rate))</f>
        <v/>
      </c>
      <c r="E740" s="187" t="str">
        <f t="shared" si="103"/>
        <v/>
      </c>
      <c r="F740" s="187" t="str">
        <f>IF(B740="","",IF(B740=nper,J739+E740,MIN(J739+E740,IF(D740=D739,F739,IF($E$13="Acc Bi-Weekly",ROUND((-PMT(((1+D740/CP)^(CP/12))-1,(nper-B740+1)*12/26,J739))/2,2),IF($E$13="Acc Weekly",ROUND((-PMT(((1+D740/CP)^(CP/12))-1,(nper-B740+1)*12/52,J739))/4,2),ROUND(-PMT(((1+D740/CP)^(CP/periods_per_year))-1,nper-B740+1,J739),2)))))))</f>
        <v/>
      </c>
      <c r="G740" s="187" t="str">
        <f t="shared" si="104"/>
        <v/>
      </c>
      <c r="H740" s="188"/>
      <c r="I740" s="187" t="str">
        <f t="shared" si="105"/>
        <v/>
      </c>
      <c r="J740" s="187" t="str">
        <f t="shared" si="106"/>
        <v/>
      </c>
      <c r="K740" s="189" t="str">
        <f t="shared" si="107"/>
        <v/>
      </c>
      <c r="L740" s="187" t="str">
        <f t="shared" si="108"/>
        <v/>
      </c>
      <c r="M740" s="187" t="str">
        <f>IF(B740="","",SUM($L$63:L740))</f>
        <v/>
      </c>
      <c r="N740" s="190" t="str">
        <f t="shared" si="109"/>
        <v/>
      </c>
      <c r="O740" s="191"/>
      <c r="P740" s="192" t="str">
        <f t="shared" si="110"/>
        <v/>
      </c>
      <c r="Q740" s="193"/>
      <c r="S740" s="193"/>
      <c r="T740" s="193"/>
      <c r="U740" s="193"/>
      <c r="V740" s="67"/>
    </row>
    <row r="741" spans="2:22" x14ac:dyDescent="0.15">
      <c r="B741" s="194" t="str">
        <f t="shared" si="101"/>
        <v/>
      </c>
      <c r="C741" s="185" t="str">
        <f t="shared" si="102"/>
        <v/>
      </c>
      <c r="D741" s="186" t="str">
        <f>IF(B741="","",IF(variable,IF(OR(B741=1,B741&lt;$I$16*periods_per_year),start_rate,MIN($I$17,IF(MOD(B741-1,$I$19)=0,MAX($I$18,D740+$I$20),D740))),start_rate))</f>
        <v/>
      </c>
      <c r="E741" s="187" t="str">
        <f t="shared" si="103"/>
        <v/>
      </c>
      <c r="F741" s="187" t="str">
        <f>IF(B741="","",IF(B741=nper,J740+E741,MIN(J740+E741,IF(D741=D740,F740,IF($E$13="Acc Bi-Weekly",ROUND((-PMT(((1+D741/CP)^(CP/12))-1,(nper-B741+1)*12/26,J740))/2,2),IF($E$13="Acc Weekly",ROUND((-PMT(((1+D741/CP)^(CP/12))-1,(nper-B741+1)*12/52,J740))/4,2),ROUND(-PMT(((1+D741/CP)^(CP/periods_per_year))-1,nper-B741+1,J740),2)))))))</f>
        <v/>
      </c>
      <c r="G741" s="187" t="str">
        <f t="shared" si="104"/>
        <v/>
      </c>
      <c r="H741" s="188"/>
      <c r="I741" s="187" t="str">
        <f t="shared" si="105"/>
        <v/>
      </c>
      <c r="J741" s="187" t="str">
        <f t="shared" si="106"/>
        <v/>
      </c>
      <c r="K741" s="189" t="str">
        <f t="shared" si="107"/>
        <v/>
      </c>
      <c r="L741" s="187" t="str">
        <f t="shared" si="108"/>
        <v/>
      </c>
      <c r="M741" s="187" t="str">
        <f>IF(B741="","",SUM($L$63:L741))</f>
        <v/>
      </c>
      <c r="N741" s="190" t="str">
        <f t="shared" si="109"/>
        <v/>
      </c>
      <c r="O741" s="191"/>
      <c r="P741" s="192" t="str">
        <f t="shared" si="110"/>
        <v/>
      </c>
      <c r="Q741" s="193"/>
      <c r="S741" s="193"/>
      <c r="T741" s="193"/>
      <c r="U741" s="193"/>
      <c r="V741" s="67"/>
    </row>
    <row r="742" spans="2:22" x14ac:dyDescent="0.15">
      <c r="B742" s="194" t="str">
        <f t="shared" si="101"/>
        <v/>
      </c>
      <c r="C742" s="185" t="str">
        <f t="shared" si="102"/>
        <v/>
      </c>
      <c r="D742" s="186" t="str">
        <f>IF(B742="","",IF(variable,IF(OR(B742=1,B742&lt;$I$16*periods_per_year),start_rate,MIN($I$17,IF(MOD(B742-1,$I$19)=0,MAX($I$18,D741+$I$20),D741))),start_rate))</f>
        <v/>
      </c>
      <c r="E742" s="187" t="str">
        <f t="shared" si="103"/>
        <v/>
      </c>
      <c r="F742" s="187" t="str">
        <f>IF(B742="","",IF(B742=nper,J741+E742,MIN(J741+E742,IF(D742=D741,F741,IF($E$13="Acc Bi-Weekly",ROUND((-PMT(((1+D742/CP)^(CP/12))-1,(nper-B742+1)*12/26,J741))/2,2),IF($E$13="Acc Weekly",ROUND((-PMT(((1+D742/CP)^(CP/12))-1,(nper-B742+1)*12/52,J741))/4,2),ROUND(-PMT(((1+D742/CP)^(CP/periods_per_year))-1,nper-B742+1,J741),2)))))))</f>
        <v/>
      </c>
      <c r="G742" s="187" t="str">
        <f t="shared" si="104"/>
        <v/>
      </c>
      <c r="H742" s="188"/>
      <c r="I742" s="187" t="str">
        <f t="shared" si="105"/>
        <v/>
      </c>
      <c r="J742" s="187" t="str">
        <f t="shared" si="106"/>
        <v/>
      </c>
      <c r="K742" s="189" t="str">
        <f t="shared" si="107"/>
        <v/>
      </c>
      <c r="L742" s="187" t="str">
        <f t="shared" si="108"/>
        <v/>
      </c>
      <c r="M742" s="187" t="str">
        <f>IF(B742="","",SUM($L$63:L742))</f>
        <v/>
      </c>
      <c r="N742" s="190" t="str">
        <f t="shared" si="109"/>
        <v/>
      </c>
      <c r="O742" s="191"/>
      <c r="P742" s="192" t="str">
        <f t="shared" si="110"/>
        <v/>
      </c>
      <c r="Q742" s="193"/>
      <c r="S742" s="193"/>
      <c r="T742" s="193"/>
      <c r="U742" s="193"/>
      <c r="V742" s="67"/>
    </row>
    <row r="743" spans="2:22" x14ac:dyDescent="0.15">
      <c r="B743" s="194" t="str">
        <f t="shared" si="101"/>
        <v/>
      </c>
      <c r="C743" s="185" t="str">
        <f t="shared" si="102"/>
        <v/>
      </c>
      <c r="D743" s="186" t="str">
        <f>IF(B743="","",IF(variable,IF(OR(B743=1,B743&lt;$I$16*periods_per_year),start_rate,MIN($I$17,IF(MOD(B743-1,$I$19)=0,MAX($I$18,D742+$I$20),D742))),start_rate))</f>
        <v/>
      </c>
      <c r="E743" s="187" t="str">
        <f t="shared" si="103"/>
        <v/>
      </c>
      <c r="F743" s="187" t="str">
        <f>IF(B743="","",IF(B743=nper,J742+E743,MIN(J742+E743,IF(D743=D742,F742,IF($E$13="Acc Bi-Weekly",ROUND((-PMT(((1+D743/CP)^(CP/12))-1,(nper-B743+1)*12/26,J742))/2,2),IF($E$13="Acc Weekly",ROUND((-PMT(((1+D743/CP)^(CP/12))-1,(nper-B743+1)*12/52,J742))/4,2),ROUND(-PMT(((1+D743/CP)^(CP/periods_per_year))-1,nper-B743+1,J742),2)))))))</f>
        <v/>
      </c>
      <c r="G743" s="187" t="str">
        <f t="shared" si="104"/>
        <v/>
      </c>
      <c r="H743" s="188"/>
      <c r="I743" s="187" t="str">
        <f t="shared" si="105"/>
        <v/>
      </c>
      <c r="J743" s="187" t="str">
        <f t="shared" si="106"/>
        <v/>
      </c>
      <c r="K743" s="189" t="str">
        <f t="shared" si="107"/>
        <v/>
      </c>
      <c r="L743" s="187" t="str">
        <f t="shared" si="108"/>
        <v/>
      </c>
      <c r="M743" s="187" t="str">
        <f>IF(B743="","",SUM($L$63:L743))</f>
        <v/>
      </c>
      <c r="N743" s="190" t="str">
        <f t="shared" si="109"/>
        <v/>
      </c>
      <c r="O743" s="191"/>
      <c r="P743" s="192" t="str">
        <f t="shared" si="110"/>
        <v/>
      </c>
      <c r="Q743" s="193"/>
      <c r="S743" s="193"/>
      <c r="T743" s="193"/>
      <c r="U743" s="193"/>
      <c r="V743" s="67"/>
    </row>
    <row r="744" spans="2:22" x14ac:dyDescent="0.15">
      <c r="B744" s="194" t="str">
        <f t="shared" si="101"/>
        <v/>
      </c>
      <c r="C744" s="185" t="str">
        <f t="shared" si="102"/>
        <v/>
      </c>
      <c r="D744" s="186" t="str">
        <f>IF(B744="","",IF(variable,IF(OR(B744=1,B744&lt;$I$16*periods_per_year),start_rate,MIN($I$17,IF(MOD(B744-1,$I$19)=0,MAX($I$18,D743+$I$20),D743))),start_rate))</f>
        <v/>
      </c>
      <c r="E744" s="187" t="str">
        <f t="shared" si="103"/>
        <v/>
      </c>
      <c r="F744" s="187" t="str">
        <f>IF(B744="","",IF(B744=nper,J743+E744,MIN(J743+E744,IF(D744=D743,F743,IF($E$13="Acc Bi-Weekly",ROUND((-PMT(((1+D744/CP)^(CP/12))-1,(nper-B744+1)*12/26,J743))/2,2),IF($E$13="Acc Weekly",ROUND((-PMT(((1+D744/CP)^(CP/12))-1,(nper-B744+1)*12/52,J743))/4,2),ROUND(-PMT(((1+D744/CP)^(CP/periods_per_year))-1,nper-B744+1,J743),2)))))))</f>
        <v/>
      </c>
      <c r="G744" s="187" t="str">
        <f t="shared" si="104"/>
        <v/>
      </c>
      <c r="H744" s="188"/>
      <c r="I744" s="187" t="str">
        <f t="shared" si="105"/>
        <v/>
      </c>
      <c r="J744" s="187" t="str">
        <f t="shared" si="106"/>
        <v/>
      </c>
      <c r="K744" s="189" t="str">
        <f t="shared" si="107"/>
        <v/>
      </c>
      <c r="L744" s="187" t="str">
        <f t="shared" si="108"/>
        <v/>
      </c>
      <c r="M744" s="187" t="str">
        <f>IF(B744="","",SUM($L$63:L744))</f>
        <v/>
      </c>
      <c r="N744" s="190" t="str">
        <f t="shared" si="109"/>
        <v/>
      </c>
      <c r="O744" s="191"/>
      <c r="P744" s="192" t="str">
        <f t="shared" si="110"/>
        <v/>
      </c>
      <c r="Q744" s="193"/>
      <c r="S744" s="193"/>
      <c r="T744" s="193"/>
      <c r="U744" s="193"/>
      <c r="V744" s="67"/>
    </row>
    <row r="745" spans="2:22" x14ac:dyDescent="0.15">
      <c r="B745" s="194" t="str">
        <f t="shared" si="101"/>
        <v/>
      </c>
      <c r="C745" s="185" t="str">
        <f t="shared" si="102"/>
        <v/>
      </c>
      <c r="D745" s="186" t="str">
        <f>IF(B745="","",IF(variable,IF(OR(B745=1,B745&lt;$I$16*periods_per_year),start_rate,MIN($I$17,IF(MOD(B745-1,$I$19)=0,MAX($I$18,D744+$I$20),D744))),start_rate))</f>
        <v/>
      </c>
      <c r="E745" s="187" t="str">
        <f t="shared" si="103"/>
        <v/>
      </c>
      <c r="F745" s="187" t="str">
        <f>IF(B745="","",IF(B745=nper,J744+E745,MIN(J744+E745,IF(D745=D744,F744,IF($E$13="Acc Bi-Weekly",ROUND((-PMT(((1+D745/CP)^(CP/12))-1,(nper-B745+1)*12/26,J744))/2,2),IF($E$13="Acc Weekly",ROUND((-PMT(((1+D745/CP)^(CP/12))-1,(nper-B745+1)*12/52,J744))/4,2),ROUND(-PMT(((1+D745/CP)^(CP/periods_per_year))-1,nper-B745+1,J744),2)))))))</f>
        <v/>
      </c>
      <c r="G745" s="187" t="str">
        <f t="shared" si="104"/>
        <v/>
      </c>
      <c r="H745" s="188"/>
      <c r="I745" s="187" t="str">
        <f t="shared" si="105"/>
        <v/>
      </c>
      <c r="J745" s="187" t="str">
        <f t="shared" si="106"/>
        <v/>
      </c>
      <c r="K745" s="189" t="str">
        <f t="shared" si="107"/>
        <v/>
      </c>
      <c r="L745" s="187" t="str">
        <f t="shared" si="108"/>
        <v/>
      </c>
      <c r="M745" s="187" t="str">
        <f>IF(B745="","",SUM($L$63:L745))</f>
        <v/>
      </c>
      <c r="N745" s="190" t="str">
        <f t="shared" si="109"/>
        <v/>
      </c>
      <c r="O745" s="191"/>
      <c r="P745" s="192" t="str">
        <f t="shared" si="110"/>
        <v/>
      </c>
      <c r="Q745" s="193"/>
      <c r="S745" s="193"/>
      <c r="T745" s="193"/>
      <c r="U745" s="193"/>
      <c r="V745" s="67"/>
    </row>
    <row r="746" spans="2:22" x14ac:dyDescent="0.15">
      <c r="B746" s="194" t="str">
        <f t="shared" si="101"/>
        <v/>
      </c>
      <c r="C746" s="185" t="str">
        <f t="shared" si="102"/>
        <v/>
      </c>
      <c r="D746" s="186" t="str">
        <f>IF(B746="","",IF(variable,IF(OR(B746=1,B746&lt;$I$16*periods_per_year),start_rate,MIN($I$17,IF(MOD(B746-1,$I$19)=0,MAX($I$18,D745+$I$20),D745))),start_rate))</f>
        <v/>
      </c>
      <c r="E746" s="187" t="str">
        <f t="shared" si="103"/>
        <v/>
      </c>
      <c r="F746" s="187" t="str">
        <f>IF(B746="","",IF(B746=nper,J745+E746,MIN(J745+E746,IF(D746=D745,F745,IF($E$13="Acc Bi-Weekly",ROUND((-PMT(((1+D746/CP)^(CP/12))-1,(nper-B746+1)*12/26,J745))/2,2),IF($E$13="Acc Weekly",ROUND((-PMT(((1+D746/CP)^(CP/12))-1,(nper-B746+1)*12/52,J745))/4,2),ROUND(-PMT(((1+D746/CP)^(CP/periods_per_year))-1,nper-B746+1,J745),2)))))))</f>
        <v/>
      </c>
      <c r="G746" s="187" t="str">
        <f t="shared" si="104"/>
        <v/>
      </c>
      <c r="H746" s="188"/>
      <c r="I746" s="187" t="str">
        <f t="shared" si="105"/>
        <v/>
      </c>
      <c r="J746" s="187" t="str">
        <f t="shared" si="106"/>
        <v/>
      </c>
      <c r="K746" s="189" t="str">
        <f t="shared" si="107"/>
        <v/>
      </c>
      <c r="L746" s="187" t="str">
        <f t="shared" si="108"/>
        <v/>
      </c>
      <c r="M746" s="187" t="str">
        <f>IF(B746="","",SUM($L$63:L746))</f>
        <v/>
      </c>
      <c r="N746" s="190" t="str">
        <f t="shared" si="109"/>
        <v/>
      </c>
      <c r="O746" s="191"/>
      <c r="P746" s="192" t="str">
        <f t="shared" si="110"/>
        <v/>
      </c>
      <c r="Q746" s="193"/>
      <c r="S746" s="193"/>
      <c r="T746" s="193"/>
      <c r="U746" s="193"/>
      <c r="V746" s="67"/>
    </row>
    <row r="747" spans="2:22" x14ac:dyDescent="0.15">
      <c r="B747" s="194" t="str">
        <f t="shared" si="101"/>
        <v/>
      </c>
      <c r="C747" s="185" t="str">
        <f t="shared" si="102"/>
        <v/>
      </c>
      <c r="D747" s="186" t="str">
        <f>IF(B747="","",IF(variable,IF(OR(B747=1,B747&lt;$I$16*periods_per_year),start_rate,MIN($I$17,IF(MOD(B747-1,$I$19)=0,MAX($I$18,D746+$I$20),D746))),start_rate))</f>
        <v/>
      </c>
      <c r="E747" s="187" t="str">
        <f t="shared" si="103"/>
        <v/>
      </c>
      <c r="F747" s="187" t="str">
        <f>IF(B747="","",IF(B747=nper,J746+E747,MIN(J746+E747,IF(D747=D746,F746,IF($E$13="Acc Bi-Weekly",ROUND((-PMT(((1+D747/CP)^(CP/12))-1,(nper-B747+1)*12/26,J746))/2,2),IF($E$13="Acc Weekly",ROUND((-PMT(((1+D747/CP)^(CP/12))-1,(nper-B747+1)*12/52,J746))/4,2),ROUND(-PMT(((1+D747/CP)^(CP/periods_per_year))-1,nper-B747+1,J746),2)))))))</f>
        <v/>
      </c>
      <c r="G747" s="187" t="str">
        <f t="shared" si="104"/>
        <v/>
      </c>
      <c r="H747" s="188"/>
      <c r="I747" s="187" t="str">
        <f t="shared" si="105"/>
        <v/>
      </c>
      <c r="J747" s="187" t="str">
        <f t="shared" si="106"/>
        <v/>
      </c>
      <c r="K747" s="189" t="str">
        <f t="shared" si="107"/>
        <v/>
      </c>
      <c r="L747" s="187" t="str">
        <f t="shared" si="108"/>
        <v/>
      </c>
      <c r="M747" s="187" t="str">
        <f>IF(B747="","",SUM($L$63:L747))</f>
        <v/>
      </c>
      <c r="N747" s="190" t="str">
        <f t="shared" si="109"/>
        <v/>
      </c>
      <c r="O747" s="191"/>
      <c r="P747" s="192" t="str">
        <f t="shared" si="110"/>
        <v/>
      </c>
      <c r="Q747" s="193"/>
      <c r="S747" s="193"/>
      <c r="T747" s="193"/>
      <c r="U747" s="193"/>
      <c r="V747" s="67"/>
    </row>
    <row r="748" spans="2:22" x14ac:dyDescent="0.15">
      <c r="B748" s="194" t="str">
        <f t="shared" si="101"/>
        <v/>
      </c>
      <c r="C748" s="185" t="str">
        <f t="shared" si="102"/>
        <v/>
      </c>
      <c r="D748" s="186" t="str">
        <f>IF(B748="","",IF(variable,IF(OR(B748=1,B748&lt;$I$16*periods_per_year),start_rate,MIN($I$17,IF(MOD(B748-1,$I$19)=0,MAX($I$18,D747+$I$20),D747))),start_rate))</f>
        <v/>
      </c>
      <c r="E748" s="187" t="str">
        <f t="shared" si="103"/>
        <v/>
      </c>
      <c r="F748" s="187" t="str">
        <f>IF(B748="","",IF(B748=nper,J747+E748,MIN(J747+E748,IF(D748=D747,F747,IF($E$13="Acc Bi-Weekly",ROUND((-PMT(((1+D748/CP)^(CP/12))-1,(nper-B748+1)*12/26,J747))/2,2),IF($E$13="Acc Weekly",ROUND((-PMT(((1+D748/CP)^(CP/12))-1,(nper-B748+1)*12/52,J747))/4,2),ROUND(-PMT(((1+D748/CP)^(CP/periods_per_year))-1,nper-B748+1,J747),2)))))))</f>
        <v/>
      </c>
      <c r="G748" s="187" t="str">
        <f t="shared" si="104"/>
        <v/>
      </c>
      <c r="H748" s="188"/>
      <c r="I748" s="187" t="str">
        <f t="shared" si="105"/>
        <v/>
      </c>
      <c r="J748" s="187" t="str">
        <f t="shared" si="106"/>
        <v/>
      </c>
      <c r="K748" s="189" t="str">
        <f t="shared" si="107"/>
        <v/>
      </c>
      <c r="L748" s="187" t="str">
        <f t="shared" si="108"/>
        <v/>
      </c>
      <c r="M748" s="187" t="str">
        <f>IF(B748="","",SUM($L$63:L748))</f>
        <v/>
      </c>
      <c r="N748" s="190" t="str">
        <f t="shared" si="109"/>
        <v/>
      </c>
      <c r="O748" s="191"/>
      <c r="P748" s="192" t="str">
        <f t="shared" si="110"/>
        <v/>
      </c>
      <c r="Q748" s="193"/>
      <c r="S748" s="193"/>
      <c r="T748" s="193"/>
      <c r="U748" s="193"/>
      <c r="V748" s="67"/>
    </row>
    <row r="749" spans="2:22" x14ac:dyDescent="0.15">
      <c r="B749" s="194" t="str">
        <f t="shared" si="101"/>
        <v/>
      </c>
      <c r="C749" s="185" t="str">
        <f t="shared" si="102"/>
        <v/>
      </c>
      <c r="D749" s="186" t="str">
        <f>IF(B749="","",IF(variable,IF(OR(B749=1,B749&lt;$I$16*periods_per_year),start_rate,MIN($I$17,IF(MOD(B749-1,$I$19)=0,MAX($I$18,D748+$I$20),D748))),start_rate))</f>
        <v/>
      </c>
      <c r="E749" s="187" t="str">
        <f t="shared" si="103"/>
        <v/>
      </c>
      <c r="F749" s="187" t="str">
        <f>IF(B749="","",IF(B749=nper,J748+E749,MIN(J748+E749,IF(D749=D748,F748,IF($E$13="Acc Bi-Weekly",ROUND((-PMT(((1+D749/CP)^(CP/12))-1,(nper-B749+1)*12/26,J748))/2,2),IF($E$13="Acc Weekly",ROUND((-PMT(((1+D749/CP)^(CP/12))-1,(nper-B749+1)*12/52,J748))/4,2),ROUND(-PMT(((1+D749/CP)^(CP/periods_per_year))-1,nper-B749+1,J748),2)))))))</f>
        <v/>
      </c>
      <c r="G749" s="187" t="str">
        <f t="shared" si="104"/>
        <v/>
      </c>
      <c r="H749" s="188"/>
      <c r="I749" s="187" t="str">
        <f t="shared" si="105"/>
        <v/>
      </c>
      <c r="J749" s="187" t="str">
        <f t="shared" si="106"/>
        <v/>
      </c>
      <c r="K749" s="189" t="str">
        <f t="shared" si="107"/>
        <v/>
      </c>
      <c r="L749" s="187" t="str">
        <f t="shared" si="108"/>
        <v/>
      </c>
      <c r="M749" s="187" t="str">
        <f>IF(B749="","",SUM($L$63:L749))</f>
        <v/>
      </c>
      <c r="N749" s="190" t="str">
        <f t="shared" si="109"/>
        <v/>
      </c>
      <c r="O749" s="191"/>
      <c r="P749" s="192" t="str">
        <f t="shared" si="110"/>
        <v/>
      </c>
      <c r="Q749" s="193"/>
      <c r="S749" s="193"/>
      <c r="T749" s="193"/>
      <c r="U749" s="193"/>
      <c r="V749" s="67"/>
    </row>
    <row r="750" spans="2:22" x14ac:dyDescent="0.15">
      <c r="B750" s="194" t="str">
        <f t="shared" si="101"/>
        <v/>
      </c>
      <c r="C750" s="185" t="str">
        <f t="shared" si="102"/>
        <v/>
      </c>
      <c r="D750" s="186" t="str">
        <f>IF(B750="","",IF(variable,IF(OR(B750=1,B750&lt;$I$16*periods_per_year),start_rate,MIN($I$17,IF(MOD(B750-1,$I$19)=0,MAX($I$18,D749+$I$20),D749))),start_rate))</f>
        <v/>
      </c>
      <c r="E750" s="187" t="str">
        <f t="shared" si="103"/>
        <v/>
      </c>
      <c r="F750" s="187" t="str">
        <f>IF(B750="","",IF(B750=nper,J749+E750,MIN(J749+E750,IF(D750=D749,F749,IF($E$13="Acc Bi-Weekly",ROUND((-PMT(((1+D750/CP)^(CP/12))-1,(nper-B750+1)*12/26,J749))/2,2),IF($E$13="Acc Weekly",ROUND((-PMT(((1+D750/CP)^(CP/12))-1,(nper-B750+1)*12/52,J749))/4,2),ROUND(-PMT(((1+D750/CP)^(CP/periods_per_year))-1,nper-B750+1,J749),2)))))))</f>
        <v/>
      </c>
      <c r="G750" s="187" t="str">
        <f t="shared" si="104"/>
        <v/>
      </c>
      <c r="H750" s="188"/>
      <c r="I750" s="187" t="str">
        <f t="shared" si="105"/>
        <v/>
      </c>
      <c r="J750" s="187" t="str">
        <f t="shared" si="106"/>
        <v/>
      </c>
      <c r="K750" s="189" t="str">
        <f t="shared" si="107"/>
        <v/>
      </c>
      <c r="L750" s="187" t="str">
        <f t="shared" si="108"/>
        <v/>
      </c>
      <c r="M750" s="187" t="str">
        <f>IF(B750="","",SUM($L$63:L750))</f>
        <v/>
      </c>
      <c r="N750" s="190" t="str">
        <f t="shared" si="109"/>
        <v/>
      </c>
      <c r="O750" s="191"/>
      <c r="P750" s="192" t="str">
        <f t="shared" si="110"/>
        <v/>
      </c>
      <c r="Q750" s="193"/>
      <c r="S750" s="193"/>
      <c r="T750" s="193"/>
      <c r="U750" s="193"/>
      <c r="V750" s="67"/>
    </row>
    <row r="751" spans="2:22" x14ac:dyDescent="0.15">
      <c r="B751" s="194" t="str">
        <f t="shared" si="101"/>
        <v/>
      </c>
      <c r="C751" s="185" t="str">
        <f t="shared" si="102"/>
        <v/>
      </c>
      <c r="D751" s="186" t="str">
        <f>IF(B751="","",IF(variable,IF(OR(B751=1,B751&lt;$I$16*periods_per_year),start_rate,MIN($I$17,IF(MOD(B751-1,$I$19)=0,MAX($I$18,D750+$I$20),D750))),start_rate))</f>
        <v/>
      </c>
      <c r="E751" s="187" t="str">
        <f t="shared" si="103"/>
        <v/>
      </c>
      <c r="F751" s="187" t="str">
        <f>IF(B751="","",IF(B751=nper,J750+E751,MIN(J750+E751,IF(D751=D750,F750,IF($E$13="Acc Bi-Weekly",ROUND((-PMT(((1+D751/CP)^(CP/12))-1,(nper-B751+1)*12/26,J750))/2,2),IF($E$13="Acc Weekly",ROUND((-PMT(((1+D751/CP)^(CP/12))-1,(nper-B751+1)*12/52,J750))/4,2),ROUND(-PMT(((1+D751/CP)^(CP/periods_per_year))-1,nper-B751+1,J750),2)))))))</f>
        <v/>
      </c>
      <c r="G751" s="187" t="str">
        <f t="shared" si="104"/>
        <v/>
      </c>
      <c r="H751" s="188"/>
      <c r="I751" s="187" t="str">
        <f t="shared" si="105"/>
        <v/>
      </c>
      <c r="J751" s="187" t="str">
        <f t="shared" si="106"/>
        <v/>
      </c>
      <c r="K751" s="189" t="str">
        <f t="shared" si="107"/>
        <v/>
      </c>
      <c r="L751" s="187" t="str">
        <f t="shared" si="108"/>
        <v/>
      </c>
      <c r="M751" s="187" t="str">
        <f>IF(B751="","",SUM($L$63:L751))</f>
        <v/>
      </c>
      <c r="N751" s="190" t="str">
        <f t="shared" si="109"/>
        <v/>
      </c>
      <c r="O751" s="191"/>
      <c r="P751" s="192" t="str">
        <f t="shared" si="110"/>
        <v/>
      </c>
      <c r="Q751" s="193"/>
      <c r="S751" s="193"/>
      <c r="T751" s="193"/>
      <c r="U751" s="193"/>
      <c r="V751" s="67"/>
    </row>
    <row r="752" spans="2:22" x14ac:dyDescent="0.15">
      <c r="B752" s="194" t="str">
        <f t="shared" si="101"/>
        <v/>
      </c>
      <c r="C752" s="185" t="str">
        <f t="shared" si="102"/>
        <v/>
      </c>
      <c r="D752" s="186" t="str">
        <f>IF(B752="","",IF(variable,IF(OR(B752=1,B752&lt;$I$16*periods_per_year),start_rate,MIN($I$17,IF(MOD(B752-1,$I$19)=0,MAX($I$18,D751+$I$20),D751))),start_rate))</f>
        <v/>
      </c>
      <c r="E752" s="187" t="str">
        <f t="shared" si="103"/>
        <v/>
      </c>
      <c r="F752" s="187" t="str">
        <f>IF(B752="","",IF(B752=nper,J751+E752,MIN(J751+E752,IF(D752=D751,F751,IF($E$13="Acc Bi-Weekly",ROUND((-PMT(((1+D752/CP)^(CP/12))-1,(nper-B752+1)*12/26,J751))/2,2),IF($E$13="Acc Weekly",ROUND((-PMT(((1+D752/CP)^(CP/12))-1,(nper-B752+1)*12/52,J751))/4,2),ROUND(-PMT(((1+D752/CP)^(CP/periods_per_year))-1,nper-B752+1,J751),2)))))))</f>
        <v/>
      </c>
      <c r="G752" s="187" t="str">
        <f t="shared" si="104"/>
        <v/>
      </c>
      <c r="H752" s="188"/>
      <c r="I752" s="187" t="str">
        <f t="shared" si="105"/>
        <v/>
      </c>
      <c r="J752" s="187" t="str">
        <f t="shared" si="106"/>
        <v/>
      </c>
      <c r="K752" s="189" t="str">
        <f t="shared" si="107"/>
        <v/>
      </c>
      <c r="L752" s="187" t="str">
        <f t="shared" si="108"/>
        <v/>
      </c>
      <c r="M752" s="187" t="str">
        <f>IF(B752="","",SUM($L$63:L752))</f>
        <v/>
      </c>
      <c r="N752" s="190" t="str">
        <f t="shared" si="109"/>
        <v/>
      </c>
      <c r="O752" s="191"/>
      <c r="P752" s="192" t="str">
        <f t="shared" si="110"/>
        <v/>
      </c>
      <c r="Q752" s="193"/>
      <c r="S752" s="193"/>
      <c r="T752" s="193"/>
      <c r="U752" s="193"/>
      <c r="V752" s="67"/>
    </row>
    <row r="753" spans="2:22" x14ac:dyDescent="0.15">
      <c r="B753" s="194" t="str">
        <f t="shared" si="101"/>
        <v/>
      </c>
      <c r="C753" s="185" t="str">
        <f t="shared" si="102"/>
        <v/>
      </c>
      <c r="D753" s="186" t="str">
        <f>IF(B753="","",IF(variable,IF(OR(B753=1,B753&lt;$I$16*periods_per_year),start_rate,MIN($I$17,IF(MOD(B753-1,$I$19)=0,MAX($I$18,D752+$I$20),D752))),start_rate))</f>
        <v/>
      </c>
      <c r="E753" s="187" t="str">
        <f t="shared" si="103"/>
        <v/>
      </c>
      <c r="F753" s="187" t="str">
        <f>IF(B753="","",IF(B753=nper,J752+E753,MIN(J752+E753,IF(D753=D752,F752,IF($E$13="Acc Bi-Weekly",ROUND((-PMT(((1+D753/CP)^(CP/12))-1,(nper-B753+1)*12/26,J752))/2,2),IF($E$13="Acc Weekly",ROUND((-PMT(((1+D753/CP)^(CP/12))-1,(nper-B753+1)*12/52,J752))/4,2),ROUND(-PMT(((1+D753/CP)^(CP/periods_per_year))-1,nper-B753+1,J752),2)))))))</f>
        <v/>
      </c>
      <c r="G753" s="187" t="str">
        <f t="shared" si="104"/>
        <v/>
      </c>
      <c r="H753" s="188"/>
      <c r="I753" s="187" t="str">
        <f t="shared" si="105"/>
        <v/>
      </c>
      <c r="J753" s="187" t="str">
        <f t="shared" si="106"/>
        <v/>
      </c>
      <c r="K753" s="189" t="str">
        <f t="shared" si="107"/>
        <v/>
      </c>
      <c r="L753" s="187" t="str">
        <f t="shared" si="108"/>
        <v/>
      </c>
      <c r="M753" s="187" t="str">
        <f>IF(B753="","",SUM($L$63:L753))</f>
        <v/>
      </c>
      <c r="N753" s="190" t="str">
        <f t="shared" si="109"/>
        <v/>
      </c>
      <c r="O753" s="191"/>
      <c r="P753" s="192" t="str">
        <f t="shared" si="110"/>
        <v/>
      </c>
      <c r="Q753" s="193"/>
      <c r="S753" s="193"/>
      <c r="T753" s="193"/>
      <c r="U753" s="193"/>
      <c r="V753" s="67"/>
    </row>
    <row r="754" spans="2:22" x14ac:dyDescent="0.15">
      <c r="B754" s="194" t="str">
        <f t="shared" si="101"/>
        <v/>
      </c>
      <c r="C754" s="185" t="str">
        <f t="shared" si="102"/>
        <v/>
      </c>
      <c r="D754" s="186" t="str">
        <f>IF(B754="","",IF(variable,IF(OR(B754=1,B754&lt;$I$16*periods_per_year),start_rate,MIN($I$17,IF(MOD(B754-1,$I$19)=0,MAX($I$18,D753+$I$20),D753))),start_rate))</f>
        <v/>
      </c>
      <c r="E754" s="187" t="str">
        <f t="shared" si="103"/>
        <v/>
      </c>
      <c r="F754" s="187" t="str">
        <f>IF(B754="","",IF(B754=nper,J753+E754,MIN(J753+E754,IF(D754=D753,F753,IF($E$13="Acc Bi-Weekly",ROUND((-PMT(((1+D754/CP)^(CP/12))-1,(nper-B754+1)*12/26,J753))/2,2),IF($E$13="Acc Weekly",ROUND((-PMT(((1+D754/CP)^(CP/12))-1,(nper-B754+1)*12/52,J753))/4,2),ROUND(-PMT(((1+D754/CP)^(CP/periods_per_year))-1,nper-B754+1,J753),2)))))))</f>
        <v/>
      </c>
      <c r="G754" s="187" t="str">
        <f t="shared" si="104"/>
        <v/>
      </c>
      <c r="H754" s="188"/>
      <c r="I754" s="187" t="str">
        <f t="shared" si="105"/>
        <v/>
      </c>
      <c r="J754" s="187" t="str">
        <f t="shared" si="106"/>
        <v/>
      </c>
      <c r="K754" s="189" t="str">
        <f t="shared" si="107"/>
        <v/>
      </c>
      <c r="L754" s="187" t="str">
        <f t="shared" si="108"/>
        <v/>
      </c>
      <c r="M754" s="187" t="str">
        <f>IF(B754="","",SUM($L$63:L754))</f>
        <v/>
      </c>
      <c r="N754" s="190" t="str">
        <f t="shared" si="109"/>
        <v/>
      </c>
      <c r="O754" s="191"/>
      <c r="P754" s="192" t="str">
        <f t="shared" si="110"/>
        <v/>
      </c>
      <c r="Q754" s="193"/>
      <c r="S754" s="193"/>
      <c r="T754" s="193"/>
      <c r="U754" s="193"/>
      <c r="V754" s="67"/>
    </row>
    <row r="755" spans="2:22" x14ac:dyDescent="0.15">
      <c r="B755" s="194" t="str">
        <f t="shared" si="101"/>
        <v/>
      </c>
      <c r="C755" s="185" t="str">
        <f t="shared" si="102"/>
        <v/>
      </c>
      <c r="D755" s="186" t="str">
        <f>IF(B755="","",IF(variable,IF(OR(B755=1,B755&lt;$I$16*periods_per_year),start_rate,MIN($I$17,IF(MOD(B755-1,$I$19)=0,MAX($I$18,D754+$I$20),D754))),start_rate))</f>
        <v/>
      </c>
      <c r="E755" s="187" t="str">
        <f t="shared" si="103"/>
        <v/>
      </c>
      <c r="F755" s="187" t="str">
        <f>IF(B755="","",IF(B755=nper,J754+E755,MIN(J754+E755,IF(D755=D754,F754,IF($E$13="Acc Bi-Weekly",ROUND((-PMT(((1+D755/CP)^(CP/12))-1,(nper-B755+1)*12/26,J754))/2,2),IF($E$13="Acc Weekly",ROUND((-PMT(((1+D755/CP)^(CP/12))-1,(nper-B755+1)*12/52,J754))/4,2),ROUND(-PMT(((1+D755/CP)^(CP/periods_per_year))-1,nper-B755+1,J754),2)))))))</f>
        <v/>
      </c>
      <c r="G755" s="187" t="str">
        <f t="shared" si="104"/>
        <v/>
      </c>
      <c r="H755" s="188"/>
      <c r="I755" s="187" t="str">
        <f t="shared" si="105"/>
        <v/>
      </c>
      <c r="J755" s="187" t="str">
        <f t="shared" si="106"/>
        <v/>
      </c>
      <c r="K755" s="189" t="str">
        <f t="shared" si="107"/>
        <v/>
      </c>
      <c r="L755" s="187" t="str">
        <f t="shared" si="108"/>
        <v/>
      </c>
      <c r="M755" s="187" t="str">
        <f>IF(B755="","",SUM($L$63:L755))</f>
        <v/>
      </c>
      <c r="N755" s="190" t="str">
        <f t="shared" si="109"/>
        <v/>
      </c>
      <c r="O755" s="191"/>
      <c r="P755" s="192" t="str">
        <f t="shared" si="110"/>
        <v/>
      </c>
      <c r="Q755" s="193"/>
      <c r="S755" s="193"/>
      <c r="T755" s="193"/>
      <c r="U755" s="193"/>
      <c r="V755" s="67"/>
    </row>
    <row r="756" spans="2:22" x14ac:dyDescent="0.15">
      <c r="B756" s="194" t="str">
        <f t="shared" si="101"/>
        <v/>
      </c>
      <c r="C756" s="185" t="str">
        <f t="shared" si="102"/>
        <v/>
      </c>
      <c r="D756" s="186" t="str">
        <f>IF(B756="","",IF(variable,IF(OR(B756=1,B756&lt;$I$16*periods_per_year),start_rate,MIN($I$17,IF(MOD(B756-1,$I$19)=0,MAX($I$18,D755+$I$20),D755))),start_rate))</f>
        <v/>
      </c>
      <c r="E756" s="187" t="str">
        <f t="shared" si="103"/>
        <v/>
      </c>
      <c r="F756" s="187" t="str">
        <f>IF(B756="","",IF(B756=nper,J755+E756,MIN(J755+E756,IF(D756=D755,F755,IF($E$13="Acc Bi-Weekly",ROUND((-PMT(((1+D756/CP)^(CP/12))-1,(nper-B756+1)*12/26,J755))/2,2),IF($E$13="Acc Weekly",ROUND((-PMT(((1+D756/CP)^(CP/12))-1,(nper-B756+1)*12/52,J755))/4,2),ROUND(-PMT(((1+D756/CP)^(CP/periods_per_year))-1,nper-B756+1,J755),2)))))))</f>
        <v/>
      </c>
      <c r="G756" s="187" t="str">
        <f t="shared" si="104"/>
        <v/>
      </c>
      <c r="H756" s="188"/>
      <c r="I756" s="187" t="str">
        <f t="shared" si="105"/>
        <v/>
      </c>
      <c r="J756" s="187" t="str">
        <f t="shared" si="106"/>
        <v/>
      </c>
      <c r="K756" s="189" t="str">
        <f t="shared" si="107"/>
        <v/>
      </c>
      <c r="L756" s="187" t="str">
        <f t="shared" si="108"/>
        <v/>
      </c>
      <c r="M756" s="187" t="str">
        <f>IF(B756="","",SUM($L$63:L756))</f>
        <v/>
      </c>
      <c r="N756" s="190" t="str">
        <f t="shared" si="109"/>
        <v/>
      </c>
      <c r="O756" s="191"/>
      <c r="P756" s="192" t="str">
        <f t="shared" si="110"/>
        <v/>
      </c>
      <c r="Q756" s="193"/>
      <c r="S756" s="193"/>
      <c r="T756" s="193"/>
      <c r="U756" s="193"/>
      <c r="V756" s="67"/>
    </row>
    <row r="757" spans="2:22" x14ac:dyDescent="0.15">
      <c r="B757" s="194" t="str">
        <f t="shared" si="101"/>
        <v/>
      </c>
      <c r="C757" s="185" t="str">
        <f t="shared" si="102"/>
        <v/>
      </c>
      <c r="D757" s="186" t="str">
        <f>IF(B757="","",IF(variable,IF(OR(B757=1,B757&lt;$I$16*periods_per_year),start_rate,MIN($I$17,IF(MOD(B757-1,$I$19)=0,MAX($I$18,D756+$I$20),D756))),start_rate))</f>
        <v/>
      </c>
      <c r="E757" s="187" t="str">
        <f t="shared" si="103"/>
        <v/>
      </c>
      <c r="F757" s="187" t="str">
        <f>IF(B757="","",IF(B757=nper,J756+E757,MIN(J756+E757,IF(D757=D756,F756,IF($E$13="Acc Bi-Weekly",ROUND((-PMT(((1+D757/CP)^(CP/12))-1,(nper-B757+1)*12/26,J756))/2,2),IF($E$13="Acc Weekly",ROUND((-PMT(((1+D757/CP)^(CP/12))-1,(nper-B757+1)*12/52,J756))/4,2),ROUND(-PMT(((1+D757/CP)^(CP/periods_per_year))-1,nper-B757+1,J756),2)))))))</f>
        <v/>
      </c>
      <c r="G757" s="187" t="str">
        <f t="shared" si="104"/>
        <v/>
      </c>
      <c r="H757" s="188"/>
      <c r="I757" s="187" t="str">
        <f t="shared" si="105"/>
        <v/>
      </c>
      <c r="J757" s="187" t="str">
        <f t="shared" si="106"/>
        <v/>
      </c>
      <c r="K757" s="189" t="str">
        <f t="shared" si="107"/>
        <v/>
      </c>
      <c r="L757" s="187" t="str">
        <f t="shared" si="108"/>
        <v/>
      </c>
      <c r="M757" s="187" t="str">
        <f>IF(B757="","",SUM($L$63:L757))</f>
        <v/>
      </c>
      <c r="N757" s="190" t="str">
        <f t="shared" si="109"/>
        <v/>
      </c>
      <c r="O757" s="191"/>
      <c r="P757" s="192" t="str">
        <f t="shared" si="110"/>
        <v/>
      </c>
      <c r="Q757" s="193"/>
      <c r="S757" s="193"/>
      <c r="T757" s="193"/>
      <c r="U757" s="193"/>
      <c r="V757" s="67"/>
    </row>
    <row r="758" spans="2:22" x14ac:dyDescent="0.15">
      <c r="B758" s="194" t="str">
        <f t="shared" si="101"/>
        <v/>
      </c>
      <c r="C758" s="185" t="str">
        <f t="shared" si="102"/>
        <v/>
      </c>
      <c r="D758" s="186" t="str">
        <f>IF(B758="","",IF(variable,IF(OR(B758=1,B758&lt;$I$16*periods_per_year),start_rate,MIN($I$17,IF(MOD(B758-1,$I$19)=0,MAX($I$18,D757+$I$20),D757))),start_rate))</f>
        <v/>
      </c>
      <c r="E758" s="187" t="str">
        <f t="shared" si="103"/>
        <v/>
      </c>
      <c r="F758" s="187" t="str">
        <f>IF(B758="","",IF(B758=nper,J757+E758,MIN(J757+E758,IF(D758=D757,F757,IF($E$13="Acc Bi-Weekly",ROUND((-PMT(((1+D758/CP)^(CP/12))-1,(nper-B758+1)*12/26,J757))/2,2),IF($E$13="Acc Weekly",ROUND((-PMT(((1+D758/CP)^(CP/12))-1,(nper-B758+1)*12/52,J757))/4,2),ROUND(-PMT(((1+D758/CP)^(CP/periods_per_year))-1,nper-B758+1,J757),2)))))))</f>
        <v/>
      </c>
      <c r="G758" s="187" t="str">
        <f t="shared" si="104"/>
        <v/>
      </c>
      <c r="H758" s="188"/>
      <c r="I758" s="187" t="str">
        <f t="shared" si="105"/>
        <v/>
      </c>
      <c r="J758" s="187" t="str">
        <f t="shared" si="106"/>
        <v/>
      </c>
      <c r="K758" s="189" t="str">
        <f t="shared" si="107"/>
        <v/>
      </c>
      <c r="L758" s="187" t="str">
        <f t="shared" si="108"/>
        <v/>
      </c>
      <c r="M758" s="187" t="str">
        <f>IF(B758="","",SUM($L$63:L758))</f>
        <v/>
      </c>
      <c r="N758" s="190" t="str">
        <f t="shared" si="109"/>
        <v/>
      </c>
      <c r="O758" s="191"/>
      <c r="P758" s="192" t="str">
        <f t="shared" si="110"/>
        <v/>
      </c>
      <c r="Q758" s="193"/>
      <c r="S758" s="193"/>
      <c r="T758" s="193"/>
      <c r="U758" s="193"/>
      <c r="V758" s="67"/>
    </row>
    <row r="759" spans="2:22" x14ac:dyDescent="0.15">
      <c r="B759" s="194" t="str">
        <f t="shared" si="101"/>
        <v/>
      </c>
      <c r="C759" s="185" t="str">
        <f t="shared" si="102"/>
        <v/>
      </c>
      <c r="D759" s="186" t="str">
        <f>IF(B759="","",IF(variable,IF(OR(B759=1,B759&lt;$I$16*periods_per_year),start_rate,MIN($I$17,IF(MOD(B759-1,$I$19)=0,MAX($I$18,D758+$I$20),D758))),start_rate))</f>
        <v/>
      </c>
      <c r="E759" s="187" t="str">
        <f t="shared" si="103"/>
        <v/>
      </c>
      <c r="F759" s="187" t="str">
        <f>IF(B759="","",IF(B759=nper,J758+E759,MIN(J758+E759,IF(D759=D758,F758,IF($E$13="Acc Bi-Weekly",ROUND((-PMT(((1+D759/CP)^(CP/12))-1,(nper-B759+1)*12/26,J758))/2,2),IF($E$13="Acc Weekly",ROUND((-PMT(((1+D759/CP)^(CP/12))-1,(nper-B759+1)*12/52,J758))/4,2),ROUND(-PMT(((1+D759/CP)^(CP/periods_per_year))-1,nper-B759+1,J758),2)))))))</f>
        <v/>
      </c>
      <c r="G759" s="187" t="str">
        <f t="shared" si="104"/>
        <v/>
      </c>
      <c r="H759" s="188"/>
      <c r="I759" s="187" t="str">
        <f t="shared" si="105"/>
        <v/>
      </c>
      <c r="J759" s="187" t="str">
        <f t="shared" si="106"/>
        <v/>
      </c>
      <c r="K759" s="189" t="str">
        <f t="shared" si="107"/>
        <v/>
      </c>
      <c r="L759" s="187" t="str">
        <f t="shared" si="108"/>
        <v/>
      </c>
      <c r="M759" s="187" t="str">
        <f>IF(B759="","",SUM($L$63:L759))</f>
        <v/>
      </c>
      <c r="N759" s="190" t="str">
        <f t="shared" si="109"/>
        <v/>
      </c>
      <c r="O759" s="191"/>
      <c r="P759" s="192" t="str">
        <f t="shared" si="110"/>
        <v/>
      </c>
      <c r="Q759" s="193"/>
      <c r="S759" s="193"/>
      <c r="T759" s="193"/>
      <c r="U759" s="193"/>
      <c r="V759" s="67"/>
    </row>
    <row r="760" spans="2:22" x14ac:dyDescent="0.15">
      <c r="B760" s="194" t="str">
        <f t="shared" si="101"/>
        <v/>
      </c>
      <c r="C760" s="185" t="str">
        <f t="shared" si="102"/>
        <v/>
      </c>
      <c r="D760" s="186" t="str">
        <f>IF(B760="","",IF(variable,IF(OR(B760=1,B760&lt;$I$16*periods_per_year),start_rate,MIN($I$17,IF(MOD(B760-1,$I$19)=0,MAX($I$18,D759+$I$20),D759))),start_rate))</f>
        <v/>
      </c>
      <c r="E760" s="187" t="str">
        <f t="shared" si="103"/>
        <v/>
      </c>
      <c r="F760" s="187" t="str">
        <f>IF(B760="","",IF(B760=nper,J759+E760,MIN(J759+E760,IF(D760=D759,F759,IF($E$13="Acc Bi-Weekly",ROUND((-PMT(((1+D760/CP)^(CP/12))-1,(nper-B760+1)*12/26,J759))/2,2),IF($E$13="Acc Weekly",ROUND((-PMT(((1+D760/CP)^(CP/12))-1,(nper-B760+1)*12/52,J759))/4,2),ROUND(-PMT(((1+D760/CP)^(CP/periods_per_year))-1,nper-B760+1,J759),2)))))))</f>
        <v/>
      </c>
      <c r="G760" s="187" t="str">
        <f t="shared" si="104"/>
        <v/>
      </c>
      <c r="H760" s="188"/>
      <c r="I760" s="187" t="str">
        <f t="shared" si="105"/>
        <v/>
      </c>
      <c r="J760" s="187" t="str">
        <f t="shared" si="106"/>
        <v/>
      </c>
      <c r="K760" s="189" t="str">
        <f t="shared" si="107"/>
        <v/>
      </c>
      <c r="L760" s="187" t="str">
        <f t="shared" si="108"/>
        <v/>
      </c>
      <c r="M760" s="187" t="str">
        <f>IF(B760="","",SUM($L$63:L760))</f>
        <v/>
      </c>
      <c r="N760" s="190" t="str">
        <f t="shared" si="109"/>
        <v/>
      </c>
      <c r="O760" s="191"/>
      <c r="P760" s="192" t="str">
        <f t="shared" si="110"/>
        <v/>
      </c>
      <c r="Q760" s="193"/>
      <c r="S760" s="193"/>
      <c r="T760" s="193"/>
      <c r="U760" s="193"/>
      <c r="V760" s="67"/>
    </row>
    <row r="761" spans="2:22" x14ac:dyDescent="0.15">
      <c r="B761" s="194" t="str">
        <f t="shared" si="101"/>
        <v/>
      </c>
      <c r="C761" s="185" t="str">
        <f t="shared" si="102"/>
        <v/>
      </c>
      <c r="D761" s="186" t="str">
        <f>IF(B761="","",IF(variable,IF(OR(B761=1,B761&lt;$I$16*periods_per_year),start_rate,MIN($I$17,IF(MOD(B761-1,$I$19)=0,MAX($I$18,D760+$I$20),D760))),start_rate))</f>
        <v/>
      </c>
      <c r="E761" s="187" t="str">
        <f t="shared" si="103"/>
        <v/>
      </c>
      <c r="F761" s="187" t="str">
        <f>IF(B761="","",IF(B761=nper,J760+E761,MIN(J760+E761,IF(D761=D760,F760,IF($E$13="Acc Bi-Weekly",ROUND((-PMT(((1+D761/CP)^(CP/12))-1,(nper-B761+1)*12/26,J760))/2,2),IF($E$13="Acc Weekly",ROUND((-PMT(((1+D761/CP)^(CP/12))-1,(nper-B761+1)*12/52,J760))/4,2),ROUND(-PMT(((1+D761/CP)^(CP/periods_per_year))-1,nper-B761+1,J760),2)))))))</f>
        <v/>
      </c>
      <c r="G761" s="187" t="str">
        <f t="shared" si="104"/>
        <v/>
      </c>
      <c r="H761" s="188"/>
      <c r="I761" s="187" t="str">
        <f t="shared" si="105"/>
        <v/>
      </c>
      <c r="J761" s="187" t="str">
        <f t="shared" si="106"/>
        <v/>
      </c>
      <c r="K761" s="189" t="str">
        <f t="shared" si="107"/>
        <v/>
      </c>
      <c r="L761" s="187" t="str">
        <f t="shared" si="108"/>
        <v/>
      </c>
      <c r="M761" s="187" t="str">
        <f>IF(B761="","",SUM($L$63:L761))</f>
        <v/>
      </c>
      <c r="N761" s="190" t="str">
        <f t="shared" si="109"/>
        <v/>
      </c>
      <c r="O761" s="191"/>
      <c r="P761" s="192" t="str">
        <f t="shared" si="110"/>
        <v/>
      </c>
      <c r="Q761" s="193"/>
      <c r="S761" s="193"/>
      <c r="T761" s="193"/>
      <c r="U761" s="193"/>
      <c r="V761" s="67"/>
    </row>
    <row r="762" spans="2:22" x14ac:dyDescent="0.15">
      <c r="B762" s="194" t="str">
        <f t="shared" si="101"/>
        <v/>
      </c>
      <c r="C762" s="185" t="str">
        <f t="shared" si="102"/>
        <v/>
      </c>
      <c r="D762" s="186" t="str">
        <f>IF(B762="","",IF(variable,IF(OR(B762=1,B762&lt;$I$16*periods_per_year),start_rate,MIN($I$17,IF(MOD(B762-1,$I$19)=0,MAX($I$18,D761+$I$20),D761))),start_rate))</f>
        <v/>
      </c>
      <c r="E762" s="187" t="str">
        <f t="shared" si="103"/>
        <v/>
      </c>
      <c r="F762" s="187" t="str">
        <f>IF(B762="","",IF(B762=nper,J761+E762,MIN(J761+E762,IF(D762=D761,F761,IF($E$13="Acc Bi-Weekly",ROUND((-PMT(((1+D762/CP)^(CP/12))-1,(nper-B762+1)*12/26,J761))/2,2),IF($E$13="Acc Weekly",ROUND((-PMT(((1+D762/CP)^(CP/12))-1,(nper-B762+1)*12/52,J761))/4,2),ROUND(-PMT(((1+D762/CP)^(CP/periods_per_year))-1,nper-B762+1,J761),2)))))))</f>
        <v/>
      </c>
      <c r="G762" s="187" t="str">
        <f t="shared" si="104"/>
        <v/>
      </c>
      <c r="H762" s="188"/>
      <c r="I762" s="187" t="str">
        <f t="shared" si="105"/>
        <v/>
      </c>
      <c r="J762" s="187" t="str">
        <f t="shared" si="106"/>
        <v/>
      </c>
      <c r="K762" s="189" t="str">
        <f t="shared" si="107"/>
        <v/>
      </c>
      <c r="L762" s="187" t="str">
        <f t="shared" si="108"/>
        <v/>
      </c>
      <c r="M762" s="187" t="str">
        <f>IF(B762="","",SUM($L$63:L762))</f>
        <v/>
      </c>
      <c r="N762" s="190" t="str">
        <f t="shared" si="109"/>
        <v/>
      </c>
      <c r="O762" s="191"/>
      <c r="P762" s="192" t="str">
        <f t="shared" si="110"/>
        <v/>
      </c>
      <c r="Q762" s="193"/>
      <c r="S762" s="193"/>
      <c r="T762" s="193"/>
      <c r="U762" s="193"/>
      <c r="V762" s="67"/>
    </row>
    <row r="763" spans="2:22" x14ac:dyDescent="0.15">
      <c r="B763" s="194" t="str">
        <f t="shared" si="101"/>
        <v/>
      </c>
      <c r="C763" s="185" t="str">
        <f t="shared" si="102"/>
        <v/>
      </c>
      <c r="D763" s="186" t="str">
        <f>IF(B763="","",IF(variable,IF(OR(B763=1,B763&lt;$I$16*periods_per_year),start_rate,MIN($I$17,IF(MOD(B763-1,$I$19)=0,MAX($I$18,D762+$I$20),D762))),start_rate))</f>
        <v/>
      </c>
      <c r="E763" s="187" t="str">
        <f t="shared" si="103"/>
        <v/>
      </c>
      <c r="F763" s="187" t="str">
        <f>IF(B763="","",IF(B763=nper,J762+E763,MIN(J762+E763,IF(D763=D762,F762,IF($E$13="Acc Bi-Weekly",ROUND((-PMT(((1+D763/CP)^(CP/12))-1,(nper-B763+1)*12/26,J762))/2,2),IF($E$13="Acc Weekly",ROUND((-PMT(((1+D763/CP)^(CP/12))-1,(nper-B763+1)*12/52,J762))/4,2),ROUND(-PMT(((1+D763/CP)^(CP/periods_per_year))-1,nper-B763+1,J762),2)))))))</f>
        <v/>
      </c>
      <c r="G763" s="187" t="str">
        <f t="shared" si="104"/>
        <v/>
      </c>
      <c r="H763" s="188"/>
      <c r="I763" s="187" t="str">
        <f t="shared" si="105"/>
        <v/>
      </c>
      <c r="J763" s="187" t="str">
        <f t="shared" si="106"/>
        <v/>
      </c>
      <c r="K763" s="189" t="str">
        <f t="shared" si="107"/>
        <v/>
      </c>
      <c r="L763" s="187" t="str">
        <f t="shared" si="108"/>
        <v/>
      </c>
      <c r="M763" s="187" t="str">
        <f>IF(B763="","",SUM($L$63:L763))</f>
        <v/>
      </c>
      <c r="N763" s="190" t="str">
        <f t="shared" si="109"/>
        <v/>
      </c>
      <c r="O763" s="191"/>
      <c r="P763" s="192" t="str">
        <f t="shared" si="110"/>
        <v/>
      </c>
      <c r="Q763" s="193"/>
      <c r="S763" s="193"/>
      <c r="T763" s="193"/>
      <c r="U763" s="193"/>
      <c r="V763" s="67"/>
    </row>
    <row r="764" spans="2:22" x14ac:dyDescent="0.15">
      <c r="B764" s="194" t="str">
        <f t="shared" si="101"/>
        <v/>
      </c>
      <c r="C764" s="185" t="str">
        <f t="shared" si="102"/>
        <v/>
      </c>
      <c r="D764" s="186" t="str">
        <f>IF(B764="","",IF(variable,IF(OR(B764=1,B764&lt;$I$16*periods_per_year),start_rate,MIN($I$17,IF(MOD(B764-1,$I$19)=0,MAX($I$18,D763+$I$20),D763))),start_rate))</f>
        <v/>
      </c>
      <c r="E764" s="187" t="str">
        <f t="shared" si="103"/>
        <v/>
      </c>
      <c r="F764" s="187" t="str">
        <f>IF(B764="","",IF(B764=nper,J763+E764,MIN(J763+E764,IF(D764=D763,F763,IF($E$13="Acc Bi-Weekly",ROUND((-PMT(((1+D764/CP)^(CP/12))-1,(nper-B764+1)*12/26,J763))/2,2),IF($E$13="Acc Weekly",ROUND((-PMT(((1+D764/CP)^(CP/12))-1,(nper-B764+1)*12/52,J763))/4,2),ROUND(-PMT(((1+D764/CP)^(CP/periods_per_year))-1,nper-B764+1,J763),2)))))))</f>
        <v/>
      </c>
      <c r="G764" s="187" t="str">
        <f t="shared" si="104"/>
        <v/>
      </c>
      <c r="H764" s="188"/>
      <c r="I764" s="187" t="str">
        <f t="shared" si="105"/>
        <v/>
      </c>
      <c r="J764" s="187" t="str">
        <f t="shared" si="106"/>
        <v/>
      </c>
      <c r="K764" s="189" t="str">
        <f t="shared" si="107"/>
        <v/>
      </c>
      <c r="L764" s="187" t="str">
        <f t="shared" si="108"/>
        <v/>
      </c>
      <c r="M764" s="187" t="str">
        <f>IF(B764="","",SUM($L$63:L764))</f>
        <v/>
      </c>
      <c r="N764" s="190" t="str">
        <f t="shared" si="109"/>
        <v/>
      </c>
      <c r="O764" s="191"/>
      <c r="P764" s="192" t="str">
        <f t="shared" si="110"/>
        <v/>
      </c>
      <c r="Q764" s="193"/>
      <c r="S764" s="193"/>
      <c r="T764" s="193"/>
      <c r="U764" s="193"/>
      <c r="V764" s="67"/>
    </row>
    <row r="765" spans="2:22" x14ac:dyDescent="0.15">
      <c r="B765" s="194" t="str">
        <f t="shared" si="101"/>
        <v/>
      </c>
      <c r="C765" s="185" t="str">
        <f t="shared" si="102"/>
        <v/>
      </c>
      <c r="D765" s="186" t="str">
        <f>IF(B765="","",IF(variable,IF(OR(B765=1,B765&lt;$I$16*periods_per_year),start_rate,MIN($I$17,IF(MOD(B765-1,$I$19)=0,MAX($I$18,D764+$I$20),D764))),start_rate))</f>
        <v/>
      </c>
      <c r="E765" s="187" t="str">
        <f t="shared" si="103"/>
        <v/>
      </c>
      <c r="F765" s="187" t="str">
        <f>IF(B765="","",IF(B765=nper,J764+E765,MIN(J764+E765,IF(D765=D764,F764,IF($E$13="Acc Bi-Weekly",ROUND((-PMT(((1+D765/CP)^(CP/12))-1,(nper-B765+1)*12/26,J764))/2,2),IF($E$13="Acc Weekly",ROUND((-PMT(((1+D765/CP)^(CP/12))-1,(nper-B765+1)*12/52,J764))/4,2),ROUND(-PMT(((1+D765/CP)^(CP/periods_per_year))-1,nper-B765+1,J764),2)))))))</f>
        <v/>
      </c>
      <c r="G765" s="187" t="str">
        <f t="shared" si="104"/>
        <v/>
      </c>
      <c r="H765" s="188"/>
      <c r="I765" s="187" t="str">
        <f t="shared" si="105"/>
        <v/>
      </c>
      <c r="J765" s="187" t="str">
        <f t="shared" si="106"/>
        <v/>
      </c>
      <c r="K765" s="189" t="str">
        <f t="shared" si="107"/>
        <v/>
      </c>
      <c r="L765" s="187" t="str">
        <f t="shared" si="108"/>
        <v/>
      </c>
      <c r="M765" s="187" t="str">
        <f>IF(B765="","",SUM($L$63:L765))</f>
        <v/>
      </c>
      <c r="N765" s="190" t="str">
        <f t="shared" si="109"/>
        <v/>
      </c>
      <c r="O765" s="191"/>
      <c r="P765" s="192" t="str">
        <f t="shared" si="110"/>
        <v/>
      </c>
      <c r="Q765" s="193"/>
      <c r="S765" s="193"/>
      <c r="T765" s="193"/>
      <c r="U765" s="193"/>
      <c r="V765" s="67"/>
    </row>
    <row r="766" spans="2:22" x14ac:dyDescent="0.15">
      <c r="B766" s="194" t="str">
        <f t="shared" si="101"/>
        <v/>
      </c>
      <c r="C766" s="185" t="str">
        <f t="shared" si="102"/>
        <v/>
      </c>
      <c r="D766" s="186" t="str">
        <f>IF(B766="","",IF(variable,IF(OR(B766=1,B766&lt;$I$16*periods_per_year),start_rate,MIN($I$17,IF(MOD(B766-1,$I$19)=0,MAX($I$18,D765+$I$20),D765))),start_rate))</f>
        <v/>
      </c>
      <c r="E766" s="187" t="str">
        <f t="shared" si="103"/>
        <v/>
      </c>
      <c r="F766" s="187" t="str">
        <f>IF(B766="","",IF(B766=nper,J765+E766,MIN(J765+E766,IF(D766=D765,F765,IF($E$13="Acc Bi-Weekly",ROUND((-PMT(((1+D766/CP)^(CP/12))-1,(nper-B766+1)*12/26,J765))/2,2),IF($E$13="Acc Weekly",ROUND((-PMT(((1+D766/CP)^(CP/12))-1,(nper-B766+1)*12/52,J765))/4,2),ROUND(-PMT(((1+D766/CP)^(CP/periods_per_year))-1,nper-B766+1,J765),2)))))))</f>
        <v/>
      </c>
      <c r="G766" s="187" t="str">
        <f t="shared" si="104"/>
        <v/>
      </c>
      <c r="H766" s="188"/>
      <c r="I766" s="187" t="str">
        <f t="shared" si="105"/>
        <v/>
      </c>
      <c r="J766" s="187" t="str">
        <f t="shared" si="106"/>
        <v/>
      </c>
      <c r="K766" s="189" t="str">
        <f t="shared" si="107"/>
        <v/>
      </c>
      <c r="L766" s="187" t="str">
        <f t="shared" si="108"/>
        <v/>
      </c>
      <c r="M766" s="187" t="str">
        <f>IF(B766="","",SUM($L$63:L766))</f>
        <v/>
      </c>
      <c r="N766" s="190" t="str">
        <f t="shared" si="109"/>
        <v/>
      </c>
      <c r="O766" s="191"/>
      <c r="P766" s="192" t="str">
        <f t="shared" si="110"/>
        <v/>
      </c>
      <c r="Q766" s="193"/>
      <c r="S766" s="193"/>
      <c r="T766" s="193"/>
      <c r="U766" s="193"/>
      <c r="V766" s="67"/>
    </row>
    <row r="767" spans="2:22" x14ac:dyDescent="0.15">
      <c r="B767" s="194" t="str">
        <f t="shared" ref="B767:B830" si="111">IF(J766="","",IF(OR(B766&gt;=nper,ROUND(J766,2)&lt;=0),"",B766+1))</f>
        <v/>
      </c>
      <c r="C767" s="185" t="str">
        <f t="shared" ref="C767:C830" si="112">IF(B767="","",IF(OR(periods_per_year=26,periods_per_year=52),IF(periods_per_year=26,IF(B767=1,fpdate,C766+14),IF(periods_per_year=52,IF(B767=1,fpdate,C766+7),"n/a")),IF(periods_per_year=24,DATE(YEAR(fpdate),MONTH(fpdate)+(B767-1)/2+IF(AND(DAY(fpdate)&gt;=15,MOD(B767,2)=0),1,0),IF(MOD(B767,2)=0,IF(DAY(fpdate)&gt;=15,DAY(fpdate)-14,DAY(fpdate)+14),DAY(fpdate))),IF(DAY(DATE(YEAR(fpdate),MONTH(fpdate)+B767-1,DAY(fpdate)))&lt;&gt;DAY(fpdate),DATE(YEAR(fpdate),MONTH(fpdate)+B767,0),DATE(YEAR(fpdate),MONTH(fpdate)+B767-1,DAY(fpdate))))))</f>
        <v/>
      </c>
      <c r="D767" s="186" t="str">
        <f>IF(B767="","",IF(variable,IF(OR(B767=1,B767&lt;$I$16*periods_per_year),start_rate,MIN($I$17,IF(MOD(B767-1,$I$19)=0,MAX($I$18,D766+$I$20),D766))),start_rate))</f>
        <v/>
      </c>
      <c r="E767" s="187" t="str">
        <f t="shared" ref="E767:E830" si="113">IF(B767="","",ROUND((((1+D767/CP)^(CP/periods_per_year))-1)*J766,2))</f>
        <v/>
      </c>
      <c r="F767" s="187" t="str">
        <f>IF(B767="","",IF(B767=nper,J766+E767,MIN(J766+E767,IF(D767=D766,F766,IF($E$13="Acc Bi-Weekly",ROUND((-PMT(((1+D767/CP)^(CP/12))-1,(nper-B767+1)*12/26,J766))/2,2),IF($E$13="Acc Weekly",ROUND((-PMT(((1+D767/CP)^(CP/12))-1,(nper-B767+1)*12/52,J766))/4,2),ROUND(-PMT(((1+D767/CP)^(CP/periods_per_year))-1,nper-B767+1,J766),2)))))))</f>
        <v/>
      </c>
      <c r="G767" s="187" t="str">
        <f t="shared" ref="G767:G830" si="114">IF(B767="","",IF(J766&lt;=F767,0,IF(IF(MOD(B767,int)=0,$E$25,0)+F767&gt;=J766+E767,J766+E767-F767,IF(MOD(B767,int)=0,$E$25,0)+IF(IF(MOD(B767,int)=0,$E$25,0)+IF(MOD(B767-$E$28,periods_per_year)=0,$E$27,0)+F767&lt;J766+E767,IF(MOD(B767-$E$28,periods_per_year)=0,$E$27,0),J766+E767-IF(MOD(B767,int)=0,$E$25,0)-F767))))</f>
        <v/>
      </c>
      <c r="H767" s="188"/>
      <c r="I767" s="187" t="str">
        <f t="shared" ref="I767:I830" si="115">IF(B767="","",F767-E767+H767+IF(G767="",0,G767))</f>
        <v/>
      </c>
      <c r="J767" s="187" t="str">
        <f t="shared" ref="J767:J830" si="116">IF(B767="","",J766-I767)</f>
        <v/>
      </c>
      <c r="K767" s="189" t="str">
        <f t="shared" ref="K767:K830" si="117">IF(B767="","",IF(MOD(B767,periods_per_year)=0,B767/periods_per_year,""))</f>
        <v/>
      </c>
      <c r="L767" s="187" t="str">
        <f t="shared" ref="L767:L830" si="118">IF(B767="","",$S$16*E767)</f>
        <v/>
      </c>
      <c r="M767" s="187" t="str">
        <f>IF(B767="","",SUM($L$63:L767))</f>
        <v/>
      </c>
      <c r="N767" s="190" t="str">
        <f t="shared" si="109"/>
        <v/>
      </c>
      <c r="O767" s="191"/>
      <c r="P767" s="192" t="str">
        <f t="shared" si="110"/>
        <v/>
      </c>
      <c r="Q767" s="193"/>
      <c r="S767" s="193"/>
      <c r="T767" s="193"/>
      <c r="U767" s="193"/>
      <c r="V767" s="67"/>
    </row>
    <row r="768" spans="2:22" x14ac:dyDescent="0.15">
      <c r="B768" s="194" t="str">
        <f t="shared" si="111"/>
        <v/>
      </c>
      <c r="C768" s="185" t="str">
        <f t="shared" si="112"/>
        <v/>
      </c>
      <c r="D768" s="186" t="str">
        <f>IF(B768="","",IF(variable,IF(OR(B768=1,B768&lt;$I$16*periods_per_year),start_rate,MIN($I$17,IF(MOD(B768-1,$I$19)=0,MAX($I$18,D767+$I$20),D767))),start_rate))</f>
        <v/>
      </c>
      <c r="E768" s="187" t="str">
        <f t="shared" si="113"/>
        <v/>
      </c>
      <c r="F768" s="187" t="str">
        <f>IF(B768="","",IF(B768=nper,J767+E768,MIN(J767+E768,IF(D768=D767,F767,IF($E$13="Acc Bi-Weekly",ROUND((-PMT(((1+D768/CP)^(CP/12))-1,(nper-B768+1)*12/26,J767))/2,2),IF($E$13="Acc Weekly",ROUND((-PMT(((1+D768/CP)^(CP/12))-1,(nper-B768+1)*12/52,J767))/4,2),ROUND(-PMT(((1+D768/CP)^(CP/periods_per_year))-1,nper-B768+1,J767),2)))))))</f>
        <v/>
      </c>
      <c r="G768" s="187" t="str">
        <f t="shared" si="114"/>
        <v/>
      </c>
      <c r="H768" s="188"/>
      <c r="I768" s="187" t="str">
        <f t="shared" si="115"/>
        <v/>
      </c>
      <c r="J768" s="187" t="str">
        <f t="shared" si="116"/>
        <v/>
      </c>
      <c r="K768" s="189" t="str">
        <f t="shared" si="117"/>
        <v/>
      </c>
      <c r="L768" s="187" t="str">
        <f t="shared" si="118"/>
        <v/>
      </c>
      <c r="M768" s="187" t="str">
        <f>IF(B768="","",SUM($L$63:L768))</f>
        <v/>
      </c>
      <c r="N768" s="190" t="str">
        <f t="shared" si="109"/>
        <v/>
      </c>
      <c r="O768" s="191"/>
      <c r="P768" s="192" t="str">
        <f t="shared" si="110"/>
        <v/>
      </c>
      <c r="Q768" s="193"/>
      <c r="S768" s="193"/>
      <c r="T768" s="193"/>
      <c r="U768" s="193"/>
      <c r="V768" s="67"/>
    </row>
    <row r="769" spans="2:22" x14ac:dyDescent="0.15">
      <c r="B769" s="194" t="str">
        <f t="shared" si="111"/>
        <v/>
      </c>
      <c r="C769" s="185" t="str">
        <f t="shared" si="112"/>
        <v/>
      </c>
      <c r="D769" s="186" t="str">
        <f>IF(B769="","",IF(variable,IF(OR(B769=1,B769&lt;$I$16*periods_per_year),start_rate,MIN($I$17,IF(MOD(B769-1,$I$19)=0,MAX($I$18,D768+$I$20),D768))),start_rate))</f>
        <v/>
      </c>
      <c r="E769" s="187" t="str">
        <f t="shared" si="113"/>
        <v/>
      </c>
      <c r="F769" s="187" t="str">
        <f>IF(B769="","",IF(B769=nper,J768+E769,MIN(J768+E769,IF(D769=D768,F768,IF($E$13="Acc Bi-Weekly",ROUND((-PMT(((1+D769/CP)^(CP/12))-1,(nper-B769+1)*12/26,J768))/2,2),IF($E$13="Acc Weekly",ROUND((-PMT(((1+D769/CP)^(CP/12))-1,(nper-B769+1)*12/52,J768))/4,2),ROUND(-PMT(((1+D769/CP)^(CP/periods_per_year))-1,nper-B769+1,J768),2)))))))</f>
        <v/>
      </c>
      <c r="G769" s="187" t="str">
        <f t="shared" si="114"/>
        <v/>
      </c>
      <c r="H769" s="188"/>
      <c r="I769" s="187" t="str">
        <f t="shared" si="115"/>
        <v/>
      </c>
      <c r="J769" s="187" t="str">
        <f t="shared" si="116"/>
        <v/>
      </c>
      <c r="K769" s="189" t="str">
        <f t="shared" si="117"/>
        <v/>
      </c>
      <c r="L769" s="187" t="str">
        <f t="shared" si="118"/>
        <v/>
      </c>
      <c r="M769" s="187" t="str">
        <f>IF(B769="","",SUM($L$63:L769))</f>
        <v/>
      </c>
      <c r="N769" s="190" t="str">
        <f t="shared" ref="N769:N832" si="119">IF(B769="","",I769+N768)</f>
        <v/>
      </c>
      <c r="O769" s="191"/>
      <c r="P769" s="192" t="str">
        <f t="shared" si="110"/>
        <v/>
      </c>
      <c r="Q769" s="193"/>
      <c r="S769" s="193"/>
      <c r="T769" s="193"/>
      <c r="U769" s="193"/>
      <c r="V769" s="67"/>
    </row>
    <row r="770" spans="2:22" x14ac:dyDescent="0.15">
      <c r="B770" s="194" t="str">
        <f t="shared" si="111"/>
        <v/>
      </c>
      <c r="C770" s="185" t="str">
        <f t="shared" si="112"/>
        <v/>
      </c>
      <c r="D770" s="186" t="str">
        <f>IF(B770="","",IF(variable,IF(OR(B770=1,B770&lt;$I$16*periods_per_year),start_rate,MIN($I$17,IF(MOD(B770-1,$I$19)=0,MAX($I$18,D769+$I$20),D769))),start_rate))</f>
        <v/>
      </c>
      <c r="E770" s="187" t="str">
        <f t="shared" si="113"/>
        <v/>
      </c>
      <c r="F770" s="187" t="str">
        <f>IF(B770="","",IF(B770=nper,J769+E770,MIN(J769+E770,IF(D770=D769,F769,IF($E$13="Acc Bi-Weekly",ROUND((-PMT(((1+D770/CP)^(CP/12))-1,(nper-B770+1)*12/26,J769))/2,2),IF($E$13="Acc Weekly",ROUND((-PMT(((1+D770/CP)^(CP/12))-1,(nper-B770+1)*12/52,J769))/4,2),ROUND(-PMT(((1+D770/CP)^(CP/periods_per_year))-1,nper-B770+1,J769),2)))))))</f>
        <v/>
      </c>
      <c r="G770" s="187" t="str">
        <f t="shared" si="114"/>
        <v/>
      </c>
      <c r="H770" s="188"/>
      <c r="I770" s="187" t="str">
        <f t="shared" si="115"/>
        <v/>
      </c>
      <c r="J770" s="187" t="str">
        <f t="shared" si="116"/>
        <v/>
      </c>
      <c r="K770" s="189" t="str">
        <f t="shared" si="117"/>
        <v/>
      </c>
      <c r="L770" s="187" t="str">
        <f t="shared" si="118"/>
        <v/>
      </c>
      <c r="M770" s="187" t="str">
        <f>IF(B770="","",SUM($L$63:L770))</f>
        <v/>
      </c>
      <c r="N770" s="190" t="str">
        <f t="shared" si="119"/>
        <v/>
      </c>
      <c r="O770" s="191"/>
      <c r="P770" s="192" t="str">
        <f t="shared" si="110"/>
        <v/>
      </c>
      <c r="Q770" s="193"/>
      <c r="S770" s="193"/>
      <c r="T770" s="193"/>
      <c r="U770" s="193"/>
      <c r="V770" s="67"/>
    </row>
    <row r="771" spans="2:22" x14ac:dyDescent="0.15">
      <c r="B771" s="194" t="str">
        <f t="shared" si="111"/>
        <v/>
      </c>
      <c r="C771" s="185" t="str">
        <f t="shared" si="112"/>
        <v/>
      </c>
      <c r="D771" s="186" t="str">
        <f>IF(B771="","",IF(variable,IF(OR(B771=1,B771&lt;$I$16*periods_per_year),start_rate,MIN($I$17,IF(MOD(B771-1,$I$19)=0,MAX($I$18,D770+$I$20),D770))),start_rate))</f>
        <v/>
      </c>
      <c r="E771" s="187" t="str">
        <f t="shared" si="113"/>
        <v/>
      </c>
      <c r="F771" s="187" t="str">
        <f>IF(B771="","",IF(B771=nper,J770+E771,MIN(J770+E771,IF(D771=D770,F770,IF($E$13="Acc Bi-Weekly",ROUND((-PMT(((1+D771/CP)^(CP/12))-1,(nper-B771+1)*12/26,J770))/2,2),IF($E$13="Acc Weekly",ROUND((-PMT(((1+D771/CP)^(CP/12))-1,(nper-B771+1)*12/52,J770))/4,2),ROUND(-PMT(((1+D771/CP)^(CP/periods_per_year))-1,nper-B771+1,J770),2)))))))</f>
        <v/>
      </c>
      <c r="G771" s="187" t="str">
        <f t="shared" si="114"/>
        <v/>
      </c>
      <c r="H771" s="188"/>
      <c r="I771" s="187" t="str">
        <f t="shared" si="115"/>
        <v/>
      </c>
      <c r="J771" s="187" t="str">
        <f t="shared" si="116"/>
        <v/>
      </c>
      <c r="K771" s="189" t="str">
        <f t="shared" si="117"/>
        <v/>
      </c>
      <c r="L771" s="187" t="str">
        <f t="shared" si="118"/>
        <v/>
      </c>
      <c r="M771" s="187" t="str">
        <f>IF(B771="","",SUM($L$63:L771))</f>
        <v/>
      </c>
      <c r="N771" s="190" t="str">
        <f t="shared" si="119"/>
        <v/>
      </c>
      <c r="O771" s="191"/>
      <c r="P771" s="192" t="str">
        <f t="shared" si="110"/>
        <v/>
      </c>
      <c r="Q771" s="193"/>
      <c r="S771" s="193"/>
      <c r="T771" s="193"/>
      <c r="U771" s="193"/>
      <c r="V771" s="67"/>
    </row>
    <row r="772" spans="2:22" x14ac:dyDescent="0.15">
      <c r="B772" s="194" t="str">
        <f t="shared" si="111"/>
        <v/>
      </c>
      <c r="C772" s="185" t="str">
        <f t="shared" si="112"/>
        <v/>
      </c>
      <c r="D772" s="186" t="str">
        <f>IF(B772="","",IF(variable,IF(OR(B772=1,B772&lt;$I$16*periods_per_year),start_rate,MIN($I$17,IF(MOD(B772-1,$I$19)=0,MAX($I$18,D771+$I$20),D771))),start_rate))</f>
        <v/>
      </c>
      <c r="E772" s="187" t="str">
        <f t="shared" si="113"/>
        <v/>
      </c>
      <c r="F772" s="187" t="str">
        <f>IF(B772="","",IF(B772=nper,J771+E772,MIN(J771+E772,IF(D772=D771,F771,IF($E$13="Acc Bi-Weekly",ROUND((-PMT(((1+D772/CP)^(CP/12))-1,(nper-B772+1)*12/26,J771))/2,2),IF($E$13="Acc Weekly",ROUND((-PMT(((1+D772/CP)^(CP/12))-1,(nper-B772+1)*12/52,J771))/4,2),ROUND(-PMT(((1+D772/CP)^(CP/periods_per_year))-1,nper-B772+1,J771),2)))))))</f>
        <v/>
      </c>
      <c r="G772" s="187" t="str">
        <f t="shared" si="114"/>
        <v/>
      </c>
      <c r="H772" s="188"/>
      <c r="I772" s="187" t="str">
        <f t="shared" si="115"/>
        <v/>
      </c>
      <c r="J772" s="187" t="str">
        <f t="shared" si="116"/>
        <v/>
      </c>
      <c r="K772" s="189" t="str">
        <f t="shared" si="117"/>
        <v/>
      </c>
      <c r="L772" s="187" t="str">
        <f t="shared" si="118"/>
        <v/>
      </c>
      <c r="M772" s="187" t="str">
        <f>IF(B772="","",SUM($L$63:L772))</f>
        <v/>
      </c>
      <c r="N772" s="190" t="str">
        <f t="shared" si="119"/>
        <v/>
      </c>
      <c r="O772" s="191"/>
      <c r="P772" s="192" t="str">
        <f t="shared" si="110"/>
        <v/>
      </c>
      <c r="Q772" s="193"/>
      <c r="S772" s="193"/>
      <c r="T772" s="193"/>
      <c r="U772" s="193"/>
      <c r="V772" s="67"/>
    </row>
    <row r="773" spans="2:22" x14ac:dyDescent="0.15">
      <c r="B773" s="194" t="str">
        <f t="shared" si="111"/>
        <v/>
      </c>
      <c r="C773" s="185" t="str">
        <f t="shared" si="112"/>
        <v/>
      </c>
      <c r="D773" s="186" t="str">
        <f>IF(B773="","",IF(variable,IF(OR(B773=1,B773&lt;$I$16*periods_per_year),start_rate,MIN($I$17,IF(MOD(B773-1,$I$19)=0,MAX($I$18,D772+$I$20),D772))),start_rate))</f>
        <v/>
      </c>
      <c r="E773" s="187" t="str">
        <f t="shared" si="113"/>
        <v/>
      </c>
      <c r="F773" s="187" t="str">
        <f>IF(B773="","",IF(B773=nper,J772+E773,MIN(J772+E773,IF(D773=D772,F772,IF($E$13="Acc Bi-Weekly",ROUND((-PMT(((1+D773/CP)^(CP/12))-1,(nper-B773+1)*12/26,J772))/2,2),IF($E$13="Acc Weekly",ROUND((-PMT(((1+D773/CP)^(CP/12))-1,(nper-B773+1)*12/52,J772))/4,2),ROUND(-PMT(((1+D773/CP)^(CP/periods_per_year))-1,nper-B773+1,J772),2)))))))</f>
        <v/>
      </c>
      <c r="G773" s="187" t="str">
        <f t="shared" si="114"/>
        <v/>
      </c>
      <c r="H773" s="188"/>
      <c r="I773" s="187" t="str">
        <f t="shared" si="115"/>
        <v/>
      </c>
      <c r="J773" s="187" t="str">
        <f t="shared" si="116"/>
        <v/>
      </c>
      <c r="K773" s="189" t="str">
        <f t="shared" si="117"/>
        <v/>
      </c>
      <c r="L773" s="187" t="str">
        <f t="shared" si="118"/>
        <v/>
      </c>
      <c r="M773" s="187" t="str">
        <f>IF(B773="","",SUM($L$63:L773))</f>
        <v/>
      </c>
      <c r="N773" s="190" t="str">
        <f t="shared" si="119"/>
        <v/>
      </c>
      <c r="O773" s="191"/>
      <c r="P773" s="192" t="str">
        <f t="shared" si="110"/>
        <v/>
      </c>
      <c r="Q773" s="193"/>
      <c r="S773" s="193"/>
      <c r="T773" s="193"/>
      <c r="U773" s="193"/>
      <c r="V773" s="67"/>
    </row>
    <row r="774" spans="2:22" x14ac:dyDescent="0.15">
      <c r="B774" s="194" t="str">
        <f t="shared" si="111"/>
        <v/>
      </c>
      <c r="C774" s="185" t="str">
        <f t="shared" si="112"/>
        <v/>
      </c>
      <c r="D774" s="186" t="str">
        <f>IF(B774="","",IF(variable,IF(OR(B774=1,B774&lt;$I$16*periods_per_year),start_rate,MIN($I$17,IF(MOD(B774-1,$I$19)=0,MAX($I$18,D773+$I$20),D773))),start_rate))</f>
        <v/>
      </c>
      <c r="E774" s="187" t="str">
        <f t="shared" si="113"/>
        <v/>
      </c>
      <c r="F774" s="187" t="str">
        <f>IF(B774="","",IF(B774=nper,J773+E774,MIN(J773+E774,IF(D774=D773,F773,IF($E$13="Acc Bi-Weekly",ROUND((-PMT(((1+D774/CP)^(CP/12))-1,(nper-B774+1)*12/26,J773))/2,2),IF($E$13="Acc Weekly",ROUND((-PMT(((1+D774/CP)^(CP/12))-1,(nper-B774+1)*12/52,J773))/4,2),ROUND(-PMT(((1+D774/CP)^(CP/periods_per_year))-1,nper-B774+1,J773),2)))))))</f>
        <v/>
      </c>
      <c r="G774" s="187" t="str">
        <f t="shared" si="114"/>
        <v/>
      </c>
      <c r="H774" s="188"/>
      <c r="I774" s="187" t="str">
        <f t="shared" si="115"/>
        <v/>
      </c>
      <c r="J774" s="187" t="str">
        <f t="shared" si="116"/>
        <v/>
      </c>
      <c r="K774" s="189" t="str">
        <f t="shared" si="117"/>
        <v/>
      </c>
      <c r="L774" s="187" t="str">
        <f t="shared" si="118"/>
        <v/>
      </c>
      <c r="M774" s="187" t="str">
        <f>IF(B774="","",SUM($L$63:L774))</f>
        <v/>
      </c>
      <c r="N774" s="190" t="str">
        <f t="shared" si="119"/>
        <v/>
      </c>
      <c r="O774" s="191"/>
      <c r="P774" s="192" t="str">
        <f t="shared" si="110"/>
        <v/>
      </c>
      <c r="Q774" s="193"/>
      <c r="S774" s="193"/>
      <c r="T774" s="193"/>
      <c r="U774" s="193"/>
      <c r="V774" s="67"/>
    </row>
    <row r="775" spans="2:22" x14ac:dyDescent="0.15">
      <c r="B775" s="194" t="str">
        <f t="shared" si="111"/>
        <v/>
      </c>
      <c r="C775" s="185" t="str">
        <f t="shared" si="112"/>
        <v/>
      </c>
      <c r="D775" s="186" t="str">
        <f>IF(B775="","",IF(variable,IF(OR(B775=1,B775&lt;$I$16*periods_per_year),start_rate,MIN($I$17,IF(MOD(B775-1,$I$19)=0,MAX($I$18,D774+$I$20),D774))),start_rate))</f>
        <v/>
      </c>
      <c r="E775" s="187" t="str">
        <f t="shared" si="113"/>
        <v/>
      </c>
      <c r="F775" s="187" t="str">
        <f>IF(B775="","",IF(B775=nper,J774+E775,MIN(J774+E775,IF(D775=D774,F774,IF($E$13="Acc Bi-Weekly",ROUND((-PMT(((1+D775/CP)^(CP/12))-1,(nper-B775+1)*12/26,J774))/2,2),IF($E$13="Acc Weekly",ROUND((-PMT(((1+D775/CP)^(CP/12))-1,(nper-B775+1)*12/52,J774))/4,2),ROUND(-PMT(((1+D775/CP)^(CP/periods_per_year))-1,nper-B775+1,J774),2)))))))</f>
        <v/>
      </c>
      <c r="G775" s="187" t="str">
        <f t="shared" si="114"/>
        <v/>
      </c>
      <c r="H775" s="188"/>
      <c r="I775" s="187" t="str">
        <f t="shared" si="115"/>
        <v/>
      </c>
      <c r="J775" s="187" t="str">
        <f t="shared" si="116"/>
        <v/>
      </c>
      <c r="K775" s="189" t="str">
        <f t="shared" si="117"/>
        <v/>
      </c>
      <c r="L775" s="187" t="str">
        <f t="shared" si="118"/>
        <v/>
      </c>
      <c r="M775" s="187" t="str">
        <f>IF(B775="","",SUM($L$63:L775))</f>
        <v/>
      </c>
      <c r="N775" s="190" t="str">
        <f t="shared" si="119"/>
        <v/>
      </c>
      <c r="O775" s="191"/>
      <c r="P775" s="192" t="str">
        <f t="shared" si="110"/>
        <v/>
      </c>
      <c r="Q775" s="193"/>
      <c r="S775" s="193"/>
      <c r="T775" s="193"/>
      <c r="U775" s="193"/>
      <c r="V775" s="67"/>
    </row>
    <row r="776" spans="2:22" x14ac:dyDescent="0.15">
      <c r="B776" s="194" t="str">
        <f t="shared" si="111"/>
        <v/>
      </c>
      <c r="C776" s="185" t="str">
        <f t="shared" si="112"/>
        <v/>
      </c>
      <c r="D776" s="186" t="str">
        <f>IF(B776="","",IF(variable,IF(OR(B776=1,B776&lt;$I$16*periods_per_year),start_rate,MIN($I$17,IF(MOD(B776-1,$I$19)=0,MAX($I$18,D775+$I$20),D775))),start_rate))</f>
        <v/>
      </c>
      <c r="E776" s="187" t="str">
        <f t="shared" si="113"/>
        <v/>
      </c>
      <c r="F776" s="187" t="str">
        <f>IF(B776="","",IF(B776=nper,J775+E776,MIN(J775+E776,IF(D776=D775,F775,IF($E$13="Acc Bi-Weekly",ROUND((-PMT(((1+D776/CP)^(CP/12))-1,(nper-B776+1)*12/26,J775))/2,2),IF($E$13="Acc Weekly",ROUND((-PMT(((1+D776/CP)^(CP/12))-1,(nper-B776+1)*12/52,J775))/4,2),ROUND(-PMT(((1+D776/CP)^(CP/periods_per_year))-1,nper-B776+1,J775),2)))))))</f>
        <v/>
      </c>
      <c r="G776" s="187" t="str">
        <f t="shared" si="114"/>
        <v/>
      </c>
      <c r="H776" s="188"/>
      <c r="I776" s="187" t="str">
        <f t="shared" si="115"/>
        <v/>
      </c>
      <c r="J776" s="187" t="str">
        <f t="shared" si="116"/>
        <v/>
      </c>
      <c r="K776" s="189" t="str">
        <f t="shared" si="117"/>
        <v/>
      </c>
      <c r="L776" s="187" t="str">
        <f t="shared" si="118"/>
        <v/>
      </c>
      <c r="M776" s="187" t="str">
        <f>IF(B776="","",SUM($L$63:L776))</f>
        <v/>
      </c>
      <c r="N776" s="190" t="str">
        <f t="shared" si="119"/>
        <v/>
      </c>
      <c r="O776" s="191"/>
      <c r="P776" s="192" t="str">
        <f t="shared" si="110"/>
        <v/>
      </c>
      <c r="Q776" s="193"/>
      <c r="S776" s="193"/>
      <c r="T776" s="193"/>
      <c r="U776" s="193"/>
      <c r="V776" s="67"/>
    </row>
    <row r="777" spans="2:22" x14ac:dyDescent="0.15">
      <c r="B777" s="194" t="str">
        <f t="shared" si="111"/>
        <v/>
      </c>
      <c r="C777" s="185" t="str">
        <f t="shared" si="112"/>
        <v/>
      </c>
      <c r="D777" s="186" t="str">
        <f>IF(B777="","",IF(variable,IF(OR(B777=1,B777&lt;$I$16*periods_per_year),start_rate,MIN($I$17,IF(MOD(B777-1,$I$19)=0,MAX($I$18,D776+$I$20),D776))),start_rate))</f>
        <v/>
      </c>
      <c r="E777" s="187" t="str">
        <f t="shared" si="113"/>
        <v/>
      </c>
      <c r="F777" s="187" t="str">
        <f>IF(B777="","",IF(B777=nper,J776+E777,MIN(J776+E777,IF(D777=D776,F776,IF($E$13="Acc Bi-Weekly",ROUND((-PMT(((1+D777/CP)^(CP/12))-1,(nper-B777+1)*12/26,J776))/2,2),IF($E$13="Acc Weekly",ROUND((-PMT(((1+D777/CP)^(CP/12))-1,(nper-B777+1)*12/52,J776))/4,2),ROUND(-PMT(((1+D777/CP)^(CP/periods_per_year))-1,nper-B777+1,J776),2)))))))</f>
        <v/>
      </c>
      <c r="G777" s="187" t="str">
        <f t="shared" si="114"/>
        <v/>
      </c>
      <c r="H777" s="188"/>
      <c r="I777" s="187" t="str">
        <f t="shared" si="115"/>
        <v/>
      </c>
      <c r="J777" s="187" t="str">
        <f t="shared" si="116"/>
        <v/>
      </c>
      <c r="K777" s="189" t="str">
        <f t="shared" si="117"/>
        <v/>
      </c>
      <c r="L777" s="187" t="str">
        <f t="shared" si="118"/>
        <v/>
      </c>
      <c r="M777" s="187" t="str">
        <f>IF(B777="","",SUM($L$63:L777))</f>
        <v/>
      </c>
      <c r="N777" s="190" t="str">
        <f t="shared" si="119"/>
        <v/>
      </c>
      <c r="O777" s="191"/>
      <c r="P777" s="192" t="str">
        <f t="shared" si="110"/>
        <v/>
      </c>
      <c r="Q777" s="193"/>
      <c r="S777" s="193"/>
      <c r="T777" s="193"/>
      <c r="U777" s="193"/>
      <c r="V777" s="67"/>
    </row>
    <row r="778" spans="2:22" x14ac:dyDescent="0.15">
      <c r="B778" s="194" t="str">
        <f t="shared" si="111"/>
        <v/>
      </c>
      <c r="C778" s="185" t="str">
        <f t="shared" si="112"/>
        <v/>
      </c>
      <c r="D778" s="186" t="str">
        <f>IF(B778="","",IF(variable,IF(OR(B778=1,B778&lt;$I$16*periods_per_year),start_rate,MIN($I$17,IF(MOD(B778-1,$I$19)=0,MAX($I$18,D777+$I$20),D777))),start_rate))</f>
        <v/>
      </c>
      <c r="E778" s="187" t="str">
        <f t="shared" si="113"/>
        <v/>
      </c>
      <c r="F778" s="187" t="str">
        <f>IF(B778="","",IF(B778=nper,J777+E778,MIN(J777+E778,IF(D778=D777,F777,IF($E$13="Acc Bi-Weekly",ROUND((-PMT(((1+D778/CP)^(CP/12))-1,(nper-B778+1)*12/26,J777))/2,2),IF($E$13="Acc Weekly",ROUND((-PMT(((1+D778/CP)^(CP/12))-1,(nper-B778+1)*12/52,J777))/4,2),ROUND(-PMT(((1+D778/CP)^(CP/periods_per_year))-1,nper-B778+1,J777),2)))))))</f>
        <v/>
      </c>
      <c r="G778" s="187" t="str">
        <f t="shared" si="114"/>
        <v/>
      </c>
      <c r="H778" s="188"/>
      <c r="I778" s="187" t="str">
        <f t="shared" si="115"/>
        <v/>
      </c>
      <c r="J778" s="187" t="str">
        <f t="shared" si="116"/>
        <v/>
      </c>
      <c r="K778" s="189" t="str">
        <f t="shared" si="117"/>
        <v/>
      </c>
      <c r="L778" s="187" t="str">
        <f t="shared" si="118"/>
        <v/>
      </c>
      <c r="M778" s="187" t="str">
        <f>IF(B778="","",SUM($L$63:L778))</f>
        <v/>
      </c>
      <c r="N778" s="190" t="str">
        <f t="shared" si="119"/>
        <v/>
      </c>
      <c r="O778" s="191"/>
      <c r="P778" s="192" t="str">
        <f t="shared" si="110"/>
        <v/>
      </c>
      <c r="Q778" s="193"/>
      <c r="S778" s="193"/>
      <c r="T778" s="193"/>
      <c r="U778" s="193"/>
      <c r="V778" s="67"/>
    </row>
    <row r="779" spans="2:22" x14ac:dyDescent="0.15">
      <c r="B779" s="194" t="str">
        <f t="shared" si="111"/>
        <v/>
      </c>
      <c r="C779" s="185" t="str">
        <f t="shared" si="112"/>
        <v/>
      </c>
      <c r="D779" s="186" t="str">
        <f>IF(B779="","",IF(variable,IF(OR(B779=1,B779&lt;$I$16*periods_per_year),start_rate,MIN($I$17,IF(MOD(B779-1,$I$19)=0,MAX($I$18,D778+$I$20),D778))),start_rate))</f>
        <v/>
      </c>
      <c r="E779" s="187" t="str">
        <f t="shared" si="113"/>
        <v/>
      </c>
      <c r="F779" s="187" t="str">
        <f>IF(B779="","",IF(B779=nper,J778+E779,MIN(J778+E779,IF(D779=D778,F778,IF($E$13="Acc Bi-Weekly",ROUND((-PMT(((1+D779/CP)^(CP/12))-1,(nper-B779+1)*12/26,J778))/2,2),IF($E$13="Acc Weekly",ROUND((-PMT(((1+D779/CP)^(CP/12))-1,(nper-B779+1)*12/52,J778))/4,2),ROUND(-PMT(((1+D779/CP)^(CP/periods_per_year))-1,nper-B779+1,J778),2)))))))</f>
        <v/>
      </c>
      <c r="G779" s="187" t="str">
        <f t="shared" si="114"/>
        <v/>
      </c>
      <c r="H779" s="188"/>
      <c r="I779" s="187" t="str">
        <f t="shared" si="115"/>
        <v/>
      </c>
      <c r="J779" s="187" t="str">
        <f t="shared" si="116"/>
        <v/>
      </c>
      <c r="K779" s="189" t="str">
        <f t="shared" si="117"/>
        <v/>
      </c>
      <c r="L779" s="187" t="str">
        <f t="shared" si="118"/>
        <v/>
      </c>
      <c r="M779" s="187" t="str">
        <f>IF(B779="","",SUM($L$63:L779))</f>
        <v/>
      </c>
      <c r="N779" s="190" t="str">
        <f t="shared" si="119"/>
        <v/>
      </c>
      <c r="O779" s="191"/>
      <c r="P779" s="192" t="str">
        <f t="shared" ref="P779:P842" si="120">IF(B779="","",IF(K779="",0,(N779-N767)*(1+$E$44)+P767*(1+$E$44)))</f>
        <v/>
      </c>
      <c r="Q779" s="193"/>
      <c r="S779" s="193"/>
      <c r="T779" s="193"/>
      <c r="U779" s="193"/>
      <c r="V779" s="67"/>
    </row>
    <row r="780" spans="2:22" x14ac:dyDescent="0.15">
      <c r="B780" s="194" t="str">
        <f t="shared" si="111"/>
        <v/>
      </c>
      <c r="C780" s="185" t="str">
        <f t="shared" si="112"/>
        <v/>
      </c>
      <c r="D780" s="186" t="str">
        <f>IF(B780="","",IF(variable,IF(OR(B780=1,B780&lt;$I$16*periods_per_year),start_rate,MIN($I$17,IF(MOD(B780-1,$I$19)=0,MAX($I$18,D779+$I$20),D779))),start_rate))</f>
        <v/>
      </c>
      <c r="E780" s="187" t="str">
        <f t="shared" si="113"/>
        <v/>
      </c>
      <c r="F780" s="187" t="str">
        <f>IF(B780="","",IF(B780=nper,J779+E780,MIN(J779+E780,IF(D780=D779,F779,IF($E$13="Acc Bi-Weekly",ROUND((-PMT(((1+D780/CP)^(CP/12))-1,(nper-B780+1)*12/26,J779))/2,2),IF($E$13="Acc Weekly",ROUND((-PMT(((1+D780/CP)^(CP/12))-1,(nper-B780+1)*12/52,J779))/4,2),ROUND(-PMT(((1+D780/CP)^(CP/periods_per_year))-1,nper-B780+1,J779),2)))))))</f>
        <v/>
      </c>
      <c r="G780" s="187" t="str">
        <f t="shared" si="114"/>
        <v/>
      </c>
      <c r="H780" s="188"/>
      <c r="I780" s="187" t="str">
        <f t="shared" si="115"/>
        <v/>
      </c>
      <c r="J780" s="187" t="str">
        <f t="shared" si="116"/>
        <v/>
      </c>
      <c r="K780" s="189" t="str">
        <f t="shared" si="117"/>
        <v/>
      </c>
      <c r="L780" s="187" t="str">
        <f t="shared" si="118"/>
        <v/>
      </c>
      <c r="M780" s="187" t="str">
        <f>IF(B780="","",SUM($L$63:L780))</f>
        <v/>
      </c>
      <c r="N780" s="190" t="str">
        <f t="shared" si="119"/>
        <v/>
      </c>
      <c r="O780" s="191"/>
      <c r="P780" s="192" t="str">
        <f t="shared" si="120"/>
        <v/>
      </c>
      <c r="Q780" s="193"/>
      <c r="S780" s="193"/>
      <c r="T780" s="193"/>
      <c r="U780" s="193"/>
      <c r="V780" s="67"/>
    </row>
    <row r="781" spans="2:22" x14ac:dyDescent="0.15">
      <c r="B781" s="194" t="str">
        <f t="shared" si="111"/>
        <v/>
      </c>
      <c r="C781" s="185" t="str">
        <f t="shared" si="112"/>
        <v/>
      </c>
      <c r="D781" s="186" t="str">
        <f>IF(B781="","",IF(variable,IF(OR(B781=1,B781&lt;$I$16*periods_per_year),start_rate,MIN($I$17,IF(MOD(B781-1,$I$19)=0,MAX($I$18,D780+$I$20),D780))),start_rate))</f>
        <v/>
      </c>
      <c r="E781" s="187" t="str">
        <f t="shared" si="113"/>
        <v/>
      </c>
      <c r="F781" s="187" t="str">
        <f>IF(B781="","",IF(B781=nper,J780+E781,MIN(J780+E781,IF(D781=D780,F780,IF($E$13="Acc Bi-Weekly",ROUND((-PMT(((1+D781/CP)^(CP/12))-1,(nper-B781+1)*12/26,J780))/2,2),IF($E$13="Acc Weekly",ROUND((-PMT(((1+D781/CP)^(CP/12))-1,(nper-B781+1)*12/52,J780))/4,2),ROUND(-PMT(((1+D781/CP)^(CP/periods_per_year))-1,nper-B781+1,J780),2)))))))</f>
        <v/>
      </c>
      <c r="G781" s="187" t="str">
        <f t="shared" si="114"/>
        <v/>
      </c>
      <c r="H781" s="188"/>
      <c r="I781" s="187" t="str">
        <f t="shared" si="115"/>
        <v/>
      </c>
      <c r="J781" s="187" t="str">
        <f t="shared" si="116"/>
        <v/>
      </c>
      <c r="K781" s="189" t="str">
        <f t="shared" si="117"/>
        <v/>
      </c>
      <c r="L781" s="187" t="str">
        <f t="shared" si="118"/>
        <v/>
      </c>
      <c r="M781" s="187" t="str">
        <f>IF(B781="","",SUM($L$63:L781))</f>
        <v/>
      </c>
      <c r="N781" s="190" t="str">
        <f t="shared" si="119"/>
        <v/>
      </c>
      <c r="O781" s="191"/>
      <c r="P781" s="192" t="str">
        <f t="shared" si="120"/>
        <v/>
      </c>
      <c r="Q781" s="193"/>
      <c r="S781" s="193"/>
      <c r="T781" s="193"/>
      <c r="U781" s="193"/>
      <c r="V781" s="67"/>
    </row>
    <row r="782" spans="2:22" x14ac:dyDescent="0.15">
      <c r="B782" s="194" t="str">
        <f t="shared" si="111"/>
        <v/>
      </c>
      <c r="C782" s="185" t="str">
        <f t="shared" si="112"/>
        <v/>
      </c>
      <c r="D782" s="186" t="str">
        <f>IF(B782="","",IF(variable,IF(OR(B782=1,B782&lt;$I$16*periods_per_year),start_rate,MIN($I$17,IF(MOD(B782-1,$I$19)=0,MAX($I$18,D781+$I$20),D781))),start_rate))</f>
        <v/>
      </c>
      <c r="E782" s="187" t="str">
        <f t="shared" si="113"/>
        <v/>
      </c>
      <c r="F782" s="187" t="str">
        <f>IF(B782="","",IF(B782=nper,J781+E782,MIN(J781+E782,IF(D782=D781,F781,IF($E$13="Acc Bi-Weekly",ROUND((-PMT(((1+D782/CP)^(CP/12))-1,(nper-B782+1)*12/26,J781))/2,2),IF($E$13="Acc Weekly",ROUND((-PMT(((1+D782/CP)^(CP/12))-1,(nper-B782+1)*12/52,J781))/4,2),ROUND(-PMT(((1+D782/CP)^(CP/periods_per_year))-1,nper-B782+1,J781),2)))))))</f>
        <v/>
      </c>
      <c r="G782" s="187" t="str">
        <f t="shared" si="114"/>
        <v/>
      </c>
      <c r="H782" s="188"/>
      <c r="I782" s="187" t="str">
        <f t="shared" si="115"/>
        <v/>
      </c>
      <c r="J782" s="187" t="str">
        <f t="shared" si="116"/>
        <v/>
      </c>
      <c r="K782" s="189" t="str">
        <f t="shared" si="117"/>
        <v/>
      </c>
      <c r="L782" s="187" t="str">
        <f t="shared" si="118"/>
        <v/>
      </c>
      <c r="M782" s="187" t="str">
        <f>IF(B782="","",SUM($L$63:L782))</f>
        <v/>
      </c>
      <c r="N782" s="190" t="str">
        <f t="shared" si="119"/>
        <v/>
      </c>
      <c r="O782" s="191"/>
      <c r="P782" s="192" t="str">
        <f t="shared" si="120"/>
        <v/>
      </c>
      <c r="Q782" s="193"/>
      <c r="S782" s="193"/>
      <c r="T782" s="193"/>
      <c r="U782" s="193"/>
      <c r="V782" s="67"/>
    </row>
    <row r="783" spans="2:22" x14ac:dyDescent="0.15">
      <c r="B783" s="194" t="str">
        <f t="shared" si="111"/>
        <v/>
      </c>
      <c r="C783" s="185" t="str">
        <f t="shared" si="112"/>
        <v/>
      </c>
      <c r="D783" s="186" t="str">
        <f>IF(B783="","",IF(variable,IF(OR(B783=1,B783&lt;$I$16*periods_per_year),start_rate,MIN($I$17,IF(MOD(B783-1,$I$19)=0,MAX($I$18,D782+$I$20),D782))),start_rate))</f>
        <v/>
      </c>
      <c r="E783" s="187" t="str">
        <f t="shared" si="113"/>
        <v/>
      </c>
      <c r="F783" s="187" t="str">
        <f>IF(B783="","",IF(B783=nper,J782+E783,MIN(J782+E783,IF(D783=D782,F782,IF($E$13="Acc Bi-Weekly",ROUND((-PMT(((1+D783/CP)^(CP/12))-1,(nper-B783+1)*12/26,J782))/2,2),IF($E$13="Acc Weekly",ROUND((-PMT(((1+D783/CP)^(CP/12))-1,(nper-B783+1)*12/52,J782))/4,2),ROUND(-PMT(((1+D783/CP)^(CP/periods_per_year))-1,nper-B783+1,J782),2)))))))</f>
        <v/>
      </c>
      <c r="G783" s="187" t="str">
        <f t="shared" si="114"/>
        <v/>
      </c>
      <c r="H783" s="188"/>
      <c r="I783" s="187" t="str">
        <f t="shared" si="115"/>
        <v/>
      </c>
      <c r="J783" s="187" t="str">
        <f t="shared" si="116"/>
        <v/>
      </c>
      <c r="K783" s="189" t="str">
        <f t="shared" si="117"/>
        <v/>
      </c>
      <c r="L783" s="187" t="str">
        <f t="shared" si="118"/>
        <v/>
      </c>
      <c r="M783" s="187" t="str">
        <f>IF(B783="","",SUM($L$63:L783))</f>
        <v/>
      </c>
      <c r="N783" s="190" t="str">
        <f t="shared" si="119"/>
        <v/>
      </c>
      <c r="O783" s="191"/>
      <c r="P783" s="192" t="str">
        <f t="shared" si="120"/>
        <v/>
      </c>
      <c r="Q783" s="193"/>
      <c r="S783" s="193"/>
      <c r="T783" s="193"/>
      <c r="U783" s="193"/>
      <c r="V783" s="67"/>
    </row>
    <row r="784" spans="2:22" x14ac:dyDescent="0.15">
      <c r="B784" s="194" t="str">
        <f t="shared" si="111"/>
        <v/>
      </c>
      <c r="C784" s="185" t="str">
        <f t="shared" si="112"/>
        <v/>
      </c>
      <c r="D784" s="186" t="str">
        <f>IF(B784="","",IF(variable,IF(OR(B784=1,B784&lt;$I$16*periods_per_year),start_rate,MIN($I$17,IF(MOD(B784-1,$I$19)=0,MAX($I$18,D783+$I$20),D783))),start_rate))</f>
        <v/>
      </c>
      <c r="E784" s="187" t="str">
        <f t="shared" si="113"/>
        <v/>
      </c>
      <c r="F784" s="187" t="str">
        <f>IF(B784="","",IF(B784=nper,J783+E784,MIN(J783+E784,IF(D784=D783,F783,IF($E$13="Acc Bi-Weekly",ROUND((-PMT(((1+D784/CP)^(CP/12))-1,(nper-B784+1)*12/26,J783))/2,2),IF($E$13="Acc Weekly",ROUND((-PMT(((1+D784/CP)^(CP/12))-1,(nper-B784+1)*12/52,J783))/4,2),ROUND(-PMT(((1+D784/CP)^(CP/periods_per_year))-1,nper-B784+1,J783),2)))))))</f>
        <v/>
      </c>
      <c r="G784" s="187" t="str">
        <f t="shared" si="114"/>
        <v/>
      </c>
      <c r="H784" s="188"/>
      <c r="I784" s="187" t="str">
        <f t="shared" si="115"/>
        <v/>
      </c>
      <c r="J784" s="187" t="str">
        <f t="shared" si="116"/>
        <v/>
      </c>
      <c r="K784" s="189" t="str">
        <f t="shared" si="117"/>
        <v/>
      </c>
      <c r="L784" s="187" t="str">
        <f t="shared" si="118"/>
        <v/>
      </c>
      <c r="M784" s="187" t="str">
        <f>IF(B784="","",SUM($L$63:L784))</f>
        <v/>
      </c>
      <c r="N784" s="190" t="str">
        <f t="shared" si="119"/>
        <v/>
      </c>
      <c r="O784" s="191"/>
      <c r="P784" s="192" t="str">
        <f t="shared" si="120"/>
        <v/>
      </c>
      <c r="Q784" s="193"/>
      <c r="S784" s="193"/>
      <c r="T784" s="193"/>
      <c r="U784" s="193"/>
      <c r="V784" s="67"/>
    </row>
    <row r="785" spans="2:22" x14ac:dyDescent="0.15">
      <c r="B785" s="194" t="str">
        <f t="shared" si="111"/>
        <v/>
      </c>
      <c r="C785" s="185" t="str">
        <f t="shared" si="112"/>
        <v/>
      </c>
      <c r="D785" s="186" t="str">
        <f>IF(B785="","",IF(variable,IF(OR(B785=1,B785&lt;$I$16*periods_per_year),start_rate,MIN($I$17,IF(MOD(B785-1,$I$19)=0,MAX($I$18,D784+$I$20),D784))),start_rate))</f>
        <v/>
      </c>
      <c r="E785" s="187" t="str">
        <f t="shared" si="113"/>
        <v/>
      </c>
      <c r="F785" s="187" t="str">
        <f>IF(B785="","",IF(B785=nper,J784+E785,MIN(J784+E785,IF(D785=D784,F784,IF($E$13="Acc Bi-Weekly",ROUND((-PMT(((1+D785/CP)^(CP/12))-1,(nper-B785+1)*12/26,J784))/2,2),IF($E$13="Acc Weekly",ROUND((-PMT(((1+D785/CP)^(CP/12))-1,(nper-B785+1)*12/52,J784))/4,2),ROUND(-PMT(((1+D785/CP)^(CP/periods_per_year))-1,nper-B785+1,J784),2)))))))</f>
        <v/>
      </c>
      <c r="G785" s="187" t="str">
        <f t="shared" si="114"/>
        <v/>
      </c>
      <c r="H785" s="188"/>
      <c r="I785" s="187" t="str">
        <f t="shared" si="115"/>
        <v/>
      </c>
      <c r="J785" s="187" t="str">
        <f t="shared" si="116"/>
        <v/>
      </c>
      <c r="K785" s="189" t="str">
        <f t="shared" si="117"/>
        <v/>
      </c>
      <c r="L785" s="187" t="str">
        <f t="shared" si="118"/>
        <v/>
      </c>
      <c r="M785" s="187" t="str">
        <f>IF(B785="","",SUM($L$63:L785))</f>
        <v/>
      </c>
      <c r="N785" s="190" t="str">
        <f t="shared" si="119"/>
        <v/>
      </c>
      <c r="O785" s="191"/>
      <c r="P785" s="192" t="str">
        <f t="shared" si="120"/>
        <v/>
      </c>
      <c r="Q785" s="193"/>
      <c r="S785" s="193"/>
      <c r="T785" s="193"/>
      <c r="U785" s="193"/>
      <c r="V785" s="67"/>
    </row>
    <row r="786" spans="2:22" x14ac:dyDescent="0.15">
      <c r="B786" s="194" t="str">
        <f t="shared" si="111"/>
        <v/>
      </c>
      <c r="C786" s="185" t="str">
        <f t="shared" si="112"/>
        <v/>
      </c>
      <c r="D786" s="186" t="str">
        <f>IF(B786="","",IF(variable,IF(OR(B786=1,B786&lt;$I$16*periods_per_year),start_rate,MIN($I$17,IF(MOD(B786-1,$I$19)=0,MAX($I$18,D785+$I$20),D785))),start_rate))</f>
        <v/>
      </c>
      <c r="E786" s="187" t="str">
        <f t="shared" si="113"/>
        <v/>
      </c>
      <c r="F786" s="187" t="str">
        <f>IF(B786="","",IF(B786=nper,J785+E786,MIN(J785+E786,IF(D786=D785,F785,IF($E$13="Acc Bi-Weekly",ROUND((-PMT(((1+D786/CP)^(CP/12))-1,(nper-B786+1)*12/26,J785))/2,2),IF($E$13="Acc Weekly",ROUND((-PMT(((1+D786/CP)^(CP/12))-1,(nper-B786+1)*12/52,J785))/4,2),ROUND(-PMT(((1+D786/CP)^(CP/periods_per_year))-1,nper-B786+1,J785),2)))))))</f>
        <v/>
      </c>
      <c r="G786" s="187" t="str">
        <f t="shared" si="114"/>
        <v/>
      </c>
      <c r="H786" s="188"/>
      <c r="I786" s="187" t="str">
        <f t="shared" si="115"/>
        <v/>
      </c>
      <c r="J786" s="187" t="str">
        <f t="shared" si="116"/>
        <v/>
      </c>
      <c r="K786" s="189" t="str">
        <f t="shared" si="117"/>
        <v/>
      </c>
      <c r="L786" s="187" t="str">
        <f t="shared" si="118"/>
        <v/>
      </c>
      <c r="M786" s="187" t="str">
        <f>IF(B786="","",SUM($L$63:L786))</f>
        <v/>
      </c>
      <c r="N786" s="190" t="str">
        <f t="shared" si="119"/>
        <v/>
      </c>
      <c r="O786" s="191"/>
      <c r="P786" s="192" t="str">
        <f t="shared" si="120"/>
        <v/>
      </c>
      <c r="Q786" s="193"/>
      <c r="S786" s="193"/>
      <c r="T786" s="193"/>
      <c r="U786" s="193"/>
      <c r="V786" s="67"/>
    </row>
    <row r="787" spans="2:22" x14ac:dyDescent="0.15">
      <c r="B787" s="194" t="str">
        <f t="shared" si="111"/>
        <v/>
      </c>
      <c r="C787" s="185" t="str">
        <f t="shared" si="112"/>
        <v/>
      </c>
      <c r="D787" s="186" t="str">
        <f>IF(B787="","",IF(variable,IF(OR(B787=1,B787&lt;$I$16*periods_per_year),start_rate,MIN($I$17,IF(MOD(B787-1,$I$19)=0,MAX($I$18,D786+$I$20),D786))),start_rate))</f>
        <v/>
      </c>
      <c r="E787" s="187" t="str">
        <f t="shared" si="113"/>
        <v/>
      </c>
      <c r="F787" s="187" t="str">
        <f>IF(B787="","",IF(B787=nper,J786+E787,MIN(J786+E787,IF(D787=D786,F786,IF($E$13="Acc Bi-Weekly",ROUND((-PMT(((1+D787/CP)^(CP/12))-1,(nper-B787+1)*12/26,J786))/2,2),IF($E$13="Acc Weekly",ROUND((-PMT(((1+D787/CP)^(CP/12))-1,(nper-B787+1)*12/52,J786))/4,2),ROUND(-PMT(((1+D787/CP)^(CP/periods_per_year))-1,nper-B787+1,J786),2)))))))</f>
        <v/>
      </c>
      <c r="G787" s="187" t="str">
        <f t="shared" si="114"/>
        <v/>
      </c>
      <c r="H787" s="188"/>
      <c r="I787" s="187" t="str">
        <f t="shared" si="115"/>
        <v/>
      </c>
      <c r="J787" s="187" t="str">
        <f t="shared" si="116"/>
        <v/>
      </c>
      <c r="K787" s="189" t="str">
        <f t="shared" si="117"/>
        <v/>
      </c>
      <c r="L787" s="187" t="str">
        <f t="shared" si="118"/>
        <v/>
      </c>
      <c r="M787" s="187" t="str">
        <f>IF(B787="","",SUM($L$63:L787))</f>
        <v/>
      </c>
      <c r="N787" s="190" t="str">
        <f t="shared" si="119"/>
        <v/>
      </c>
      <c r="O787" s="191"/>
      <c r="P787" s="192" t="str">
        <f t="shared" si="120"/>
        <v/>
      </c>
      <c r="Q787" s="193"/>
      <c r="S787" s="193"/>
      <c r="T787" s="193"/>
      <c r="U787" s="193"/>
      <c r="V787" s="67"/>
    </row>
    <row r="788" spans="2:22" x14ac:dyDescent="0.15">
      <c r="B788" s="194" t="str">
        <f t="shared" si="111"/>
        <v/>
      </c>
      <c r="C788" s="185" t="str">
        <f t="shared" si="112"/>
        <v/>
      </c>
      <c r="D788" s="186" t="str">
        <f>IF(B788="","",IF(variable,IF(OR(B788=1,B788&lt;$I$16*periods_per_year),start_rate,MIN($I$17,IF(MOD(B788-1,$I$19)=0,MAX($I$18,D787+$I$20),D787))),start_rate))</f>
        <v/>
      </c>
      <c r="E788" s="187" t="str">
        <f t="shared" si="113"/>
        <v/>
      </c>
      <c r="F788" s="187" t="str">
        <f>IF(B788="","",IF(B788=nper,J787+E788,MIN(J787+E788,IF(D788=D787,F787,IF($E$13="Acc Bi-Weekly",ROUND((-PMT(((1+D788/CP)^(CP/12))-1,(nper-B788+1)*12/26,J787))/2,2),IF($E$13="Acc Weekly",ROUND((-PMT(((1+D788/CP)^(CP/12))-1,(nper-B788+1)*12/52,J787))/4,2),ROUND(-PMT(((1+D788/CP)^(CP/periods_per_year))-1,nper-B788+1,J787),2)))))))</f>
        <v/>
      </c>
      <c r="G788" s="187" t="str">
        <f t="shared" si="114"/>
        <v/>
      </c>
      <c r="H788" s="188"/>
      <c r="I788" s="187" t="str">
        <f t="shared" si="115"/>
        <v/>
      </c>
      <c r="J788" s="187" t="str">
        <f t="shared" si="116"/>
        <v/>
      </c>
      <c r="K788" s="189" t="str">
        <f t="shared" si="117"/>
        <v/>
      </c>
      <c r="L788" s="187" t="str">
        <f t="shared" si="118"/>
        <v/>
      </c>
      <c r="M788" s="187" t="str">
        <f>IF(B788="","",SUM($L$63:L788))</f>
        <v/>
      </c>
      <c r="N788" s="190" t="str">
        <f t="shared" si="119"/>
        <v/>
      </c>
      <c r="O788" s="191"/>
      <c r="P788" s="192" t="str">
        <f t="shared" si="120"/>
        <v/>
      </c>
      <c r="Q788" s="193"/>
      <c r="S788" s="193"/>
      <c r="T788" s="193"/>
      <c r="U788" s="193"/>
      <c r="V788" s="67"/>
    </row>
    <row r="789" spans="2:22" x14ac:dyDescent="0.15">
      <c r="B789" s="194" t="str">
        <f t="shared" si="111"/>
        <v/>
      </c>
      <c r="C789" s="185" t="str">
        <f t="shared" si="112"/>
        <v/>
      </c>
      <c r="D789" s="186" t="str">
        <f>IF(B789="","",IF(variable,IF(OR(B789=1,B789&lt;$I$16*periods_per_year),start_rate,MIN($I$17,IF(MOD(B789-1,$I$19)=0,MAX($I$18,D788+$I$20),D788))),start_rate))</f>
        <v/>
      </c>
      <c r="E789" s="187" t="str">
        <f t="shared" si="113"/>
        <v/>
      </c>
      <c r="F789" s="187" t="str">
        <f>IF(B789="","",IF(B789=nper,J788+E789,MIN(J788+E789,IF(D789=D788,F788,IF($E$13="Acc Bi-Weekly",ROUND((-PMT(((1+D789/CP)^(CP/12))-1,(nper-B789+1)*12/26,J788))/2,2),IF($E$13="Acc Weekly",ROUND((-PMT(((1+D789/CP)^(CP/12))-1,(nper-B789+1)*12/52,J788))/4,2),ROUND(-PMT(((1+D789/CP)^(CP/periods_per_year))-1,nper-B789+1,J788),2)))))))</f>
        <v/>
      </c>
      <c r="G789" s="187" t="str">
        <f t="shared" si="114"/>
        <v/>
      </c>
      <c r="H789" s="188"/>
      <c r="I789" s="187" t="str">
        <f t="shared" si="115"/>
        <v/>
      </c>
      <c r="J789" s="187" t="str">
        <f t="shared" si="116"/>
        <v/>
      </c>
      <c r="K789" s="189" t="str">
        <f t="shared" si="117"/>
        <v/>
      </c>
      <c r="L789" s="187" t="str">
        <f t="shared" si="118"/>
        <v/>
      </c>
      <c r="M789" s="187" t="str">
        <f>IF(B789="","",SUM($L$63:L789))</f>
        <v/>
      </c>
      <c r="N789" s="190" t="str">
        <f t="shared" si="119"/>
        <v/>
      </c>
      <c r="O789" s="191"/>
      <c r="P789" s="192" t="str">
        <f t="shared" si="120"/>
        <v/>
      </c>
      <c r="Q789" s="193"/>
      <c r="S789" s="193"/>
      <c r="T789" s="193"/>
      <c r="U789" s="193"/>
      <c r="V789" s="67"/>
    </row>
    <row r="790" spans="2:22" x14ac:dyDescent="0.15">
      <c r="B790" s="194" t="str">
        <f t="shared" si="111"/>
        <v/>
      </c>
      <c r="C790" s="185" t="str">
        <f t="shared" si="112"/>
        <v/>
      </c>
      <c r="D790" s="186" t="str">
        <f>IF(B790="","",IF(variable,IF(OR(B790=1,B790&lt;$I$16*periods_per_year),start_rate,MIN($I$17,IF(MOD(B790-1,$I$19)=0,MAX($I$18,D789+$I$20),D789))),start_rate))</f>
        <v/>
      </c>
      <c r="E790" s="187" t="str">
        <f t="shared" si="113"/>
        <v/>
      </c>
      <c r="F790" s="187" t="str">
        <f>IF(B790="","",IF(B790=nper,J789+E790,MIN(J789+E790,IF(D790=D789,F789,IF($E$13="Acc Bi-Weekly",ROUND((-PMT(((1+D790/CP)^(CP/12))-1,(nper-B790+1)*12/26,J789))/2,2),IF($E$13="Acc Weekly",ROUND((-PMT(((1+D790/CP)^(CP/12))-1,(nper-B790+1)*12/52,J789))/4,2),ROUND(-PMT(((1+D790/CP)^(CP/periods_per_year))-1,nper-B790+1,J789),2)))))))</f>
        <v/>
      </c>
      <c r="G790" s="187" t="str">
        <f t="shared" si="114"/>
        <v/>
      </c>
      <c r="H790" s="188"/>
      <c r="I790" s="187" t="str">
        <f t="shared" si="115"/>
        <v/>
      </c>
      <c r="J790" s="187" t="str">
        <f t="shared" si="116"/>
        <v/>
      </c>
      <c r="K790" s="189" t="str">
        <f t="shared" si="117"/>
        <v/>
      </c>
      <c r="L790" s="187" t="str">
        <f t="shared" si="118"/>
        <v/>
      </c>
      <c r="M790" s="187" t="str">
        <f>IF(B790="","",SUM($L$63:L790))</f>
        <v/>
      </c>
      <c r="N790" s="190" t="str">
        <f t="shared" si="119"/>
        <v/>
      </c>
      <c r="O790" s="191"/>
      <c r="P790" s="192" t="str">
        <f t="shared" si="120"/>
        <v/>
      </c>
      <c r="Q790" s="193"/>
      <c r="S790" s="193"/>
      <c r="T790" s="193"/>
      <c r="U790" s="193"/>
      <c r="V790" s="67"/>
    </row>
    <row r="791" spans="2:22" x14ac:dyDescent="0.15">
      <c r="B791" s="194" t="str">
        <f t="shared" si="111"/>
        <v/>
      </c>
      <c r="C791" s="185" t="str">
        <f t="shared" si="112"/>
        <v/>
      </c>
      <c r="D791" s="186" t="str">
        <f>IF(B791="","",IF(variable,IF(OR(B791=1,B791&lt;$I$16*periods_per_year),start_rate,MIN($I$17,IF(MOD(B791-1,$I$19)=0,MAX($I$18,D790+$I$20),D790))),start_rate))</f>
        <v/>
      </c>
      <c r="E791" s="187" t="str">
        <f t="shared" si="113"/>
        <v/>
      </c>
      <c r="F791" s="187" t="str">
        <f>IF(B791="","",IF(B791=nper,J790+E791,MIN(J790+E791,IF(D791=D790,F790,IF($E$13="Acc Bi-Weekly",ROUND((-PMT(((1+D791/CP)^(CP/12))-1,(nper-B791+1)*12/26,J790))/2,2),IF($E$13="Acc Weekly",ROUND((-PMT(((1+D791/CP)^(CP/12))-1,(nper-B791+1)*12/52,J790))/4,2),ROUND(-PMT(((1+D791/CP)^(CP/periods_per_year))-1,nper-B791+1,J790),2)))))))</f>
        <v/>
      </c>
      <c r="G791" s="187" t="str">
        <f t="shared" si="114"/>
        <v/>
      </c>
      <c r="H791" s="188"/>
      <c r="I791" s="187" t="str">
        <f t="shared" si="115"/>
        <v/>
      </c>
      <c r="J791" s="187" t="str">
        <f t="shared" si="116"/>
        <v/>
      </c>
      <c r="K791" s="189" t="str">
        <f t="shared" si="117"/>
        <v/>
      </c>
      <c r="L791" s="187" t="str">
        <f t="shared" si="118"/>
        <v/>
      </c>
      <c r="M791" s="187" t="str">
        <f>IF(B791="","",SUM($L$63:L791))</f>
        <v/>
      </c>
      <c r="N791" s="190" t="str">
        <f t="shared" si="119"/>
        <v/>
      </c>
      <c r="O791" s="191"/>
      <c r="P791" s="192" t="str">
        <f t="shared" si="120"/>
        <v/>
      </c>
      <c r="Q791" s="193"/>
      <c r="S791" s="193"/>
      <c r="T791" s="193"/>
      <c r="U791" s="193"/>
      <c r="V791" s="67"/>
    </row>
    <row r="792" spans="2:22" x14ac:dyDescent="0.15">
      <c r="B792" s="194" t="str">
        <f t="shared" si="111"/>
        <v/>
      </c>
      <c r="C792" s="185" t="str">
        <f t="shared" si="112"/>
        <v/>
      </c>
      <c r="D792" s="186" t="str">
        <f>IF(B792="","",IF(variable,IF(OR(B792=1,B792&lt;$I$16*periods_per_year),start_rate,MIN($I$17,IF(MOD(B792-1,$I$19)=0,MAX($I$18,D791+$I$20),D791))),start_rate))</f>
        <v/>
      </c>
      <c r="E792" s="187" t="str">
        <f t="shared" si="113"/>
        <v/>
      </c>
      <c r="F792" s="187" t="str">
        <f>IF(B792="","",IF(B792=nper,J791+E792,MIN(J791+E792,IF(D792=D791,F791,IF($E$13="Acc Bi-Weekly",ROUND((-PMT(((1+D792/CP)^(CP/12))-1,(nper-B792+1)*12/26,J791))/2,2),IF($E$13="Acc Weekly",ROUND((-PMT(((1+D792/CP)^(CP/12))-1,(nper-B792+1)*12/52,J791))/4,2),ROUND(-PMT(((1+D792/CP)^(CP/periods_per_year))-1,nper-B792+1,J791),2)))))))</f>
        <v/>
      </c>
      <c r="G792" s="187" t="str">
        <f t="shared" si="114"/>
        <v/>
      </c>
      <c r="H792" s="188"/>
      <c r="I792" s="187" t="str">
        <f t="shared" si="115"/>
        <v/>
      </c>
      <c r="J792" s="187" t="str">
        <f t="shared" si="116"/>
        <v/>
      </c>
      <c r="K792" s="189" t="str">
        <f t="shared" si="117"/>
        <v/>
      </c>
      <c r="L792" s="187" t="str">
        <f t="shared" si="118"/>
        <v/>
      </c>
      <c r="M792" s="187" t="str">
        <f>IF(B792="","",SUM($L$63:L792))</f>
        <v/>
      </c>
      <c r="N792" s="190" t="str">
        <f t="shared" si="119"/>
        <v/>
      </c>
      <c r="O792" s="191"/>
      <c r="P792" s="192" t="str">
        <f t="shared" si="120"/>
        <v/>
      </c>
      <c r="Q792" s="193"/>
      <c r="S792" s="193"/>
      <c r="T792" s="193"/>
      <c r="U792" s="193"/>
      <c r="V792" s="67"/>
    </row>
    <row r="793" spans="2:22" x14ac:dyDescent="0.15">
      <c r="B793" s="194" t="str">
        <f t="shared" si="111"/>
        <v/>
      </c>
      <c r="C793" s="185" t="str">
        <f t="shared" si="112"/>
        <v/>
      </c>
      <c r="D793" s="186" t="str">
        <f>IF(B793="","",IF(variable,IF(OR(B793=1,B793&lt;$I$16*periods_per_year),start_rate,MIN($I$17,IF(MOD(B793-1,$I$19)=0,MAX($I$18,D792+$I$20),D792))),start_rate))</f>
        <v/>
      </c>
      <c r="E793" s="187" t="str">
        <f t="shared" si="113"/>
        <v/>
      </c>
      <c r="F793" s="187" t="str">
        <f>IF(B793="","",IF(B793=nper,J792+E793,MIN(J792+E793,IF(D793=D792,F792,IF($E$13="Acc Bi-Weekly",ROUND((-PMT(((1+D793/CP)^(CP/12))-1,(nper-B793+1)*12/26,J792))/2,2),IF($E$13="Acc Weekly",ROUND((-PMT(((1+D793/CP)^(CP/12))-1,(nper-B793+1)*12/52,J792))/4,2),ROUND(-PMT(((1+D793/CP)^(CP/periods_per_year))-1,nper-B793+1,J792),2)))))))</f>
        <v/>
      </c>
      <c r="G793" s="187" t="str">
        <f t="shared" si="114"/>
        <v/>
      </c>
      <c r="H793" s="188"/>
      <c r="I793" s="187" t="str">
        <f t="shared" si="115"/>
        <v/>
      </c>
      <c r="J793" s="187" t="str">
        <f t="shared" si="116"/>
        <v/>
      </c>
      <c r="K793" s="189" t="str">
        <f t="shared" si="117"/>
        <v/>
      </c>
      <c r="L793" s="187" t="str">
        <f t="shared" si="118"/>
        <v/>
      </c>
      <c r="M793" s="187" t="str">
        <f>IF(B793="","",SUM($L$63:L793))</f>
        <v/>
      </c>
      <c r="N793" s="190" t="str">
        <f t="shared" si="119"/>
        <v/>
      </c>
      <c r="O793" s="191"/>
      <c r="P793" s="192" t="str">
        <f t="shared" si="120"/>
        <v/>
      </c>
      <c r="Q793" s="193"/>
      <c r="S793" s="193"/>
      <c r="T793" s="193"/>
      <c r="U793" s="193"/>
      <c r="V793" s="67"/>
    </row>
    <row r="794" spans="2:22" x14ac:dyDescent="0.15">
      <c r="B794" s="194" t="str">
        <f t="shared" si="111"/>
        <v/>
      </c>
      <c r="C794" s="185" t="str">
        <f t="shared" si="112"/>
        <v/>
      </c>
      <c r="D794" s="186" t="str">
        <f>IF(B794="","",IF(variable,IF(OR(B794=1,B794&lt;$I$16*periods_per_year),start_rate,MIN($I$17,IF(MOD(B794-1,$I$19)=0,MAX($I$18,D793+$I$20),D793))),start_rate))</f>
        <v/>
      </c>
      <c r="E794" s="187" t="str">
        <f t="shared" si="113"/>
        <v/>
      </c>
      <c r="F794" s="187" t="str">
        <f>IF(B794="","",IF(B794=nper,J793+E794,MIN(J793+E794,IF(D794=D793,F793,IF($E$13="Acc Bi-Weekly",ROUND((-PMT(((1+D794/CP)^(CP/12))-1,(nper-B794+1)*12/26,J793))/2,2),IF($E$13="Acc Weekly",ROUND((-PMT(((1+D794/CP)^(CP/12))-1,(nper-B794+1)*12/52,J793))/4,2),ROUND(-PMT(((1+D794/CP)^(CP/periods_per_year))-1,nper-B794+1,J793),2)))))))</f>
        <v/>
      </c>
      <c r="G794" s="187" t="str">
        <f t="shared" si="114"/>
        <v/>
      </c>
      <c r="H794" s="188"/>
      <c r="I794" s="187" t="str">
        <f t="shared" si="115"/>
        <v/>
      </c>
      <c r="J794" s="187" t="str">
        <f t="shared" si="116"/>
        <v/>
      </c>
      <c r="K794" s="189" t="str">
        <f t="shared" si="117"/>
        <v/>
      </c>
      <c r="L794" s="187" t="str">
        <f t="shared" si="118"/>
        <v/>
      </c>
      <c r="M794" s="187" t="str">
        <f>IF(B794="","",SUM($L$63:L794))</f>
        <v/>
      </c>
      <c r="N794" s="190" t="str">
        <f t="shared" si="119"/>
        <v/>
      </c>
      <c r="O794" s="191"/>
      <c r="P794" s="192" t="str">
        <f t="shared" si="120"/>
        <v/>
      </c>
      <c r="Q794" s="193"/>
      <c r="S794" s="193"/>
      <c r="T794" s="193"/>
      <c r="U794" s="193"/>
      <c r="V794" s="67"/>
    </row>
    <row r="795" spans="2:22" x14ac:dyDescent="0.15">
      <c r="B795" s="194" t="str">
        <f t="shared" si="111"/>
        <v/>
      </c>
      <c r="C795" s="185" t="str">
        <f t="shared" si="112"/>
        <v/>
      </c>
      <c r="D795" s="186" t="str">
        <f>IF(B795="","",IF(variable,IF(OR(B795=1,B795&lt;$I$16*periods_per_year),start_rate,MIN($I$17,IF(MOD(B795-1,$I$19)=0,MAX($I$18,D794+$I$20),D794))),start_rate))</f>
        <v/>
      </c>
      <c r="E795" s="187" t="str">
        <f t="shared" si="113"/>
        <v/>
      </c>
      <c r="F795" s="187" t="str">
        <f>IF(B795="","",IF(B795=nper,J794+E795,MIN(J794+E795,IF(D795=D794,F794,IF($E$13="Acc Bi-Weekly",ROUND((-PMT(((1+D795/CP)^(CP/12))-1,(nper-B795+1)*12/26,J794))/2,2),IF($E$13="Acc Weekly",ROUND((-PMT(((1+D795/CP)^(CP/12))-1,(nper-B795+1)*12/52,J794))/4,2),ROUND(-PMT(((1+D795/CP)^(CP/periods_per_year))-1,nper-B795+1,J794),2)))))))</f>
        <v/>
      </c>
      <c r="G795" s="187" t="str">
        <f t="shared" si="114"/>
        <v/>
      </c>
      <c r="H795" s="188"/>
      <c r="I795" s="187" t="str">
        <f t="shared" si="115"/>
        <v/>
      </c>
      <c r="J795" s="187" t="str">
        <f t="shared" si="116"/>
        <v/>
      </c>
      <c r="K795" s="189" t="str">
        <f t="shared" si="117"/>
        <v/>
      </c>
      <c r="L795" s="187" t="str">
        <f t="shared" si="118"/>
        <v/>
      </c>
      <c r="M795" s="187" t="str">
        <f>IF(B795="","",SUM($L$63:L795))</f>
        <v/>
      </c>
      <c r="N795" s="190" t="str">
        <f t="shared" si="119"/>
        <v/>
      </c>
      <c r="O795" s="191"/>
      <c r="P795" s="192" t="str">
        <f t="shared" si="120"/>
        <v/>
      </c>
      <c r="Q795" s="193"/>
      <c r="S795" s="193"/>
      <c r="T795" s="193"/>
      <c r="U795" s="193"/>
      <c r="V795" s="67"/>
    </row>
    <row r="796" spans="2:22" x14ac:dyDescent="0.15">
      <c r="B796" s="194" t="str">
        <f t="shared" si="111"/>
        <v/>
      </c>
      <c r="C796" s="185" t="str">
        <f t="shared" si="112"/>
        <v/>
      </c>
      <c r="D796" s="186" t="str">
        <f>IF(B796="","",IF(variable,IF(OR(B796=1,B796&lt;$I$16*periods_per_year),start_rate,MIN($I$17,IF(MOD(B796-1,$I$19)=0,MAX($I$18,D795+$I$20),D795))),start_rate))</f>
        <v/>
      </c>
      <c r="E796" s="187" t="str">
        <f t="shared" si="113"/>
        <v/>
      </c>
      <c r="F796" s="187" t="str">
        <f>IF(B796="","",IF(B796=nper,J795+E796,MIN(J795+E796,IF(D796=D795,F795,IF($E$13="Acc Bi-Weekly",ROUND((-PMT(((1+D796/CP)^(CP/12))-1,(nper-B796+1)*12/26,J795))/2,2),IF($E$13="Acc Weekly",ROUND((-PMT(((1+D796/CP)^(CP/12))-1,(nper-B796+1)*12/52,J795))/4,2),ROUND(-PMT(((1+D796/CP)^(CP/periods_per_year))-1,nper-B796+1,J795),2)))))))</f>
        <v/>
      </c>
      <c r="G796" s="187" t="str">
        <f t="shared" si="114"/>
        <v/>
      </c>
      <c r="H796" s="188"/>
      <c r="I796" s="187" t="str">
        <f t="shared" si="115"/>
        <v/>
      </c>
      <c r="J796" s="187" t="str">
        <f t="shared" si="116"/>
        <v/>
      </c>
      <c r="K796" s="189" t="str">
        <f t="shared" si="117"/>
        <v/>
      </c>
      <c r="L796" s="187" t="str">
        <f t="shared" si="118"/>
        <v/>
      </c>
      <c r="M796" s="187" t="str">
        <f>IF(B796="","",SUM($L$63:L796))</f>
        <v/>
      </c>
      <c r="N796" s="190" t="str">
        <f t="shared" si="119"/>
        <v/>
      </c>
      <c r="O796" s="191"/>
      <c r="P796" s="192" t="str">
        <f t="shared" si="120"/>
        <v/>
      </c>
      <c r="Q796" s="193"/>
      <c r="S796" s="193"/>
      <c r="T796" s="193"/>
      <c r="U796" s="193"/>
      <c r="V796" s="67"/>
    </row>
    <row r="797" spans="2:22" x14ac:dyDescent="0.15">
      <c r="B797" s="194" t="str">
        <f t="shared" si="111"/>
        <v/>
      </c>
      <c r="C797" s="185" t="str">
        <f t="shared" si="112"/>
        <v/>
      </c>
      <c r="D797" s="186" t="str">
        <f>IF(B797="","",IF(variable,IF(OR(B797=1,B797&lt;$I$16*periods_per_year),start_rate,MIN($I$17,IF(MOD(B797-1,$I$19)=0,MAX($I$18,D796+$I$20),D796))),start_rate))</f>
        <v/>
      </c>
      <c r="E797" s="187" t="str">
        <f t="shared" si="113"/>
        <v/>
      </c>
      <c r="F797" s="187" t="str">
        <f>IF(B797="","",IF(B797=nper,J796+E797,MIN(J796+E797,IF(D797=D796,F796,IF($E$13="Acc Bi-Weekly",ROUND((-PMT(((1+D797/CP)^(CP/12))-1,(nper-B797+1)*12/26,J796))/2,2),IF($E$13="Acc Weekly",ROUND((-PMT(((1+D797/CP)^(CP/12))-1,(nper-B797+1)*12/52,J796))/4,2),ROUND(-PMT(((1+D797/CP)^(CP/periods_per_year))-1,nper-B797+1,J796),2)))))))</f>
        <v/>
      </c>
      <c r="G797" s="187" t="str">
        <f t="shared" si="114"/>
        <v/>
      </c>
      <c r="H797" s="188"/>
      <c r="I797" s="187" t="str">
        <f t="shared" si="115"/>
        <v/>
      </c>
      <c r="J797" s="187" t="str">
        <f t="shared" si="116"/>
        <v/>
      </c>
      <c r="K797" s="189" t="str">
        <f t="shared" si="117"/>
        <v/>
      </c>
      <c r="L797" s="187" t="str">
        <f t="shared" si="118"/>
        <v/>
      </c>
      <c r="M797" s="187" t="str">
        <f>IF(B797="","",SUM($L$63:L797))</f>
        <v/>
      </c>
      <c r="N797" s="190" t="str">
        <f t="shared" si="119"/>
        <v/>
      </c>
      <c r="O797" s="191"/>
      <c r="P797" s="192" t="str">
        <f t="shared" si="120"/>
        <v/>
      </c>
      <c r="Q797" s="193"/>
      <c r="S797" s="193"/>
      <c r="T797" s="193"/>
      <c r="U797" s="193"/>
      <c r="V797" s="67"/>
    </row>
    <row r="798" spans="2:22" x14ac:dyDescent="0.15">
      <c r="B798" s="194" t="str">
        <f t="shared" si="111"/>
        <v/>
      </c>
      <c r="C798" s="185" t="str">
        <f t="shared" si="112"/>
        <v/>
      </c>
      <c r="D798" s="186" t="str">
        <f>IF(B798="","",IF(variable,IF(OR(B798=1,B798&lt;$I$16*periods_per_year),start_rate,MIN($I$17,IF(MOD(B798-1,$I$19)=0,MAX($I$18,D797+$I$20),D797))),start_rate))</f>
        <v/>
      </c>
      <c r="E798" s="187" t="str">
        <f t="shared" si="113"/>
        <v/>
      </c>
      <c r="F798" s="187" t="str">
        <f>IF(B798="","",IF(B798=nper,J797+E798,MIN(J797+E798,IF(D798=D797,F797,IF($E$13="Acc Bi-Weekly",ROUND((-PMT(((1+D798/CP)^(CP/12))-1,(nper-B798+1)*12/26,J797))/2,2),IF($E$13="Acc Weekly",ROUND((-PMT(((1+D798/CP)^(CP/12))-1,(nper-B798+1)*12/52,J797))/4,2),ROUND(-PMT(((1+D798/CP)^(CP/periods_per_year))-1,nper-B798+1,J797),2)))))))</f>
        <v/>
      </c>
      <c r="G798" s="187" t="str">
        <f t="shared" si="114"/>
        <v/>
      </c>
      <c r="H798" s="188"/>
      <c r="I798" s="187" t="str">
        <f t="shared" si="115"/>
        <v/>
      </c>
      <c r="J798" s="187" t="str">
        <f t="shared" si="116"/>
        <v/>
      </c>
      <c r="K798" s="189" t="str">
        <f t="shared" si="117"/>
        <v/>
      </c>
      <c r="L798" s="187" t="str">
        <f t="shared" si="118"/>
        <v/>
      </c>
      <c r="M798" s="187" t="str">
        <f>IF(B798="","",SUM($L$63:L798))</f>
        <v/>
      </c>
      <c r="N798" s="190" t="str">
        <f t="shared" si="119"/>
        <v/>
      </c>
      <c r="O798" s="191"/>
      <c r="P798" s="192" t="str">
        <f t="shared" si="120"/>
        <v/>
      </c>
      <c r="Q798" s="193"/>
      <c r="S798" s="193"/>
      <c r="T798" s="193"/>
      <c r="U798" s="193"/>
      <c r="V798" s="67"/>
    </row>
    <row r="799" spans="2:22" x14ac:dyDescent="0.15">
      <c r="B799" s="194" t="str">
        <f t="shared" si="111"/>
        <v/>
      </c>
      <c r="C799" s="185" t="str">
        <f t="shared" si="112"/>
        <v/>
      </c>
      <c r="D799" s="186" t="str">
        <f>IF(B799="","",IF(variable,IF(OR(B799=1,B799&lt;$I$16*periods_per_year),start_rate,MIN($I$17,IF(MOD(B799-1,$I$19)=0,MAX($I$18,D798+$I$20),D798))),start_rate))</f>
        <v/>
      </c>
      <c r="E799" s="187" t="str">
        <f t="shared" si="113"/>
        <v/>
      </c>
      <c r="F799" s="187" t="str">
        <f>IF(B799="","",IF(B799=nper,J798+E799,MIN(J798+E799,IF(D799=D798,F798,IF($E$13="Acc Bi-Weekly",ROUND((-PMT(((1+D799/CP)^(CP/12))-1,(nper-B799+1)*12/26,J798))/2,2),IF($E$13="Acc Weekly",ROUND((-PMT(((1+D799/CP)^(CP/12))-1,(nper-B799+1)*12/52,J798))/4,2),ROUND(-PMT(((1+D799/CP)^(CP/periods_per_year))-1,nper-B799+1,J798),2)))))))</f>
        <v/>
      </c>
      <c r="G799" s="187" t="str">
        <f t="shared" si="114"/>
        <v/>
      </c>
      <c r="H799" s="188"/>
      <c r="I799" s="187" t="str">
        <f t="shared" si="115"/>
        <v/>
      </c>
      <c r="J799" s="187" t="str">
        <f t="shared" si="116"/>
        <v/>
      </c>
      <c r="K799" s="189" t="str">
        <f t="shared" si="117"/>
        <v/>
      </c>
      <c r="L799" s="187" t="str">
        <f t="shared" si="118"/>
        <v/>
      </c>
      <c r="M799" s="187" t="str">
        <f>IF(B799="","",SUM($L$63:L799))</f>
        <v/>
      </c>
      <c r="N799" s="190" t="str">
        <f t="shared" si="119"/>
        <v/>
      </c>
      <c r="O799" s="191"/>
      <c r="P799" s="192" t="str">
        <f t="shared" si="120"/>
        <v/>
      </c>
      <c r="Q799" s="193"/>
      <c r="S799" s="193"/>
      <c r="T799" s="193"/>
      <c r="U799" s="193"/>
      <c r="V799" s="67"/>
    </row>
    <row r="800" spans="2:22" x14ac:dyDescent="0.15">
      <c r="B800" s="194" t="str">
        <f t="shared" si="111"/>
        <v/>
      </c>
      <c r="C800" s="185" t="str">
        <f t="shared" si="112"/>
        <v/>
      </c>
      <c r="D800" s="186" t="str">
        <f>IF(B800="","",IF(variable,IF(OR(B800=1,B800&lt;$I$16*periods_per_year),start_rate,MIN($I$17,IF(MOD(B800-1,$I$19)=0,MAX($I$18,D799+$I$20),D799))),start_rate))</f>
        <v/>
      </c>
      <c r="E800" s="187" t="str">
        <f t="shared" si="113"/>
        <v/>
      </c>
      <c r="F800" s="187" t="str">
        <f>IF(B800="","",IF(B800=nper,J799+E800,MIN(J799+E800,IF(D800=D799,F799,IF($E$13="Acc Bi-Weekly",ROUND((-PMT(((1+D800/CP)^(CP/12))-1,(nper-B800+1)*12/26,J799))/2,2),IF($E$13="Acc Weekly",ROUND((-PMT(((1+D800/CP)^(CP/12))-1,(nper-B800+1)*12/52,J799))/4,2),ROUND(-PMT(((1+D800/CP)^(CP/periods_per_year))-1,nper-B800+1,J799),2)))))))</f>
        <v/>
      </c>
      <c r="G800" s="187" t="str">
        <f t="shared" si="114"/>
        <v/>
      </c>
      <c r="H800" s="188"/>
      <c r="I800" s="187" t="str">
        <f t="shared" si="115"/>
        <v/>
      </c>
      <c r="J800" s="187" t="str">
        <f t="shared" si="116"/>
        <v/>
      </c>
      <c r="K800" s="189" t="str">
        <f t="shared" si="117"/>
        <v/>
      </c>
      <c r="L800" s="187" t="str">
        <f t="shared" si="118"/>
        <v/>
      </c>
      <c r="M800" s="187" t="str">
        <f>IF(B800="","",SUM($L$63:L800))</f>
        <v/>
      </c>
      <c r="N800" s="190" t="str">
        <f t="shared" si="119"/>
        <v/>
      </c>
      <c r="O800" s="191"/>
      <c r="P800" s="192" t="str">
        <f t="shared" si="120"/>
        <v/>
      </c>
      <c r="Q800" s="193"/>
      <c r="S800" s="193"/>
      <c r="T800" s="193"/>
      <c r="U800" s="193"/>
      <c r="V800" s="67"/>
    </row>
    <row r="801" spans="2:22" x14ac:dyDescent="0.15">
      <c r="B801" s="194" t="str">
        <f t="shared" si="111"/>
        <v/>
      </c>
      <c r="C801" s="185" t="str">
        <f t="shared" si="112"/>
        <v/>
      </c>
      <c r="D801" s="186" t="str">
        <f>IF(B801="","",IF(variable,IF(OR(B801=1,B801&lt;$I$16*periods_per_year),start_rate,MIN($I$17,IF(MOD(B801-1,$I$19)=0,MAX($I$18,D800+$I$20),D800))),start_rate))</f>
        <v/>
      </c>
      <c r="E801" s="187" t="str">
        <f t="shared" si="113"/>
        <v/>
      </c>
      <c r="F801" s="187" t="str">
        <f>IF(B801="","",IF(B801=nper,J800+E801,MIN(J800+E801,IF(D801=D800,F800,IF($E$13="Acc Bi-Weekly",ROUND((-PMT(((1+D801/CP)^(CP/12))-1,(nper-B801+1)*12/26,J800))/2,2),IF($E$13="Acc Weekly",ROUND((-PMT(((1+D801/CP)^(CP/12))-1,(nper-B801+1)*12/52,J800))/4,2),ROUND(-PMT(((1+D801/CP)^(CP/periods_per_year))-1,nper-B801+1,J800),2)))))))</f>
        <v/>
      </c>
      <c r="G801" s="187" t="str">
        <f t="shared" si="114"/>
        <v/>
      </c>
      <c r="H801" s="188"/>
      <c r="I801" s="187" t="str">
        <f t="shared" si="115"/>
        <v/>
      </c>
      <c r="J801" s="187" t="str">
        <f t="shared" si="116"/>
        <v/>
      </c>
      <c r="K801" s="189" t="str">
        <f t="shared" si="117"/>
        <v/>
      </c>
      <c r="L801" s="187" t="str">
        <f t="shared" si="118"/>
        <v/>
      </c>
      <c r="M801" s="187" t="str">
        <f>IF(B801="","",SUM($L$63:L801))</f>
        <v/>
      </c>
      <c r="N801" s="190" t="str">
        <f t="shared" si="119"/>
        <v/>
      </c>
      <c r="O801" s="191"/>
      <c r="P801" s="192" t="str">
        <f t="shared" si="120"/>
        <v/>
      </c>
      <c r="Q801" s="193"/>
      <c r="S801" s="193"/>
      <c r="T801" s="193"/>
      <c r="U801" s="193"/>
      <c r="V801" s="67"/>
    </row>
    <row r="802" spans="2:22" x14ac:dyDescent="0.15">
      <c r="B802" s="194" t="str">
        <f t="shared" si="111"/>
        <v/>
      </c>
      <c r="C802" s="185" t="str">
        <f t="shared" si="112"/>
        <v/>
      </c>
      <c r="D802" s="186" t="str">
        <f>IF(B802="","",IF(variable,IF(OR(B802=1,B802&lt;$I$16*periods_per_year),start_rate,MIN($I$17,IF(MOD(B802-1,$I$19)=0,MAX($I$18,D801+$I$20),D801))),start_rate))</f>
        <v/>
      </c>
      <c r="E802" s="187" t="str">
        <f t="shared" si="113"/>
        <v/>
      </c>
      <c r="F802" s="187" t="str">
        <f>IF(B802="","",IF(B802=nper,J801+E802,MIN(J801+E802,IF(D802=D801,F801,IF($E$13="Acc Bi-Weekly",ROUND((-PMT(((1+D802/CP)^(CP/12))-1,(nper-B802+1)*12/26,J801))/2,2),IF($E$13="Acc Weekly",ROUND((-PMT(((1+D802/CP)^(CP/12))-1,(nper-B802+1)*12/52,J801))/4,2),ROUND(-PMT(((1+D802/CP)^(CP/periods_per_year))-1,nper-B802+1,J801),2)))))))</f>
        <v/>
      </c>
      <c r="G802" s="187" t="str">
        <f t="shared" si="114"/>
        <v/>
      </c>
      <c r="H802" s="188"/>
      <c r="I802" s="187" t="str">
        <f t="shared" si="115"/>
        <v/>
      </c>
      <c r="J802" s="187" t="str">
        <f t="shared" si="116"/>
        <v/>
      </c>
      <c r="K802" s="189" t="str">
        <f t="shared" si="117"/>
        <v/>
      </c>
      <c r="L802" s="187" t="str">
        <f t="shared" si="118"/>
        <v/>
      </c>
      <c r="M802" s="187" t="str">
        <f>IF(B802="","",SUM($L$63:L802))</f>
        <v/>
      </c>
      <c r="N802" s="190" t="str">
        <f t="shared" si="119"/>
        <v/>
      </c>
      <c r="O802" s="191"/>
      <c r="P802" s="192" t="str">
        <f t="shared" si="120"/>
        <v/>
      </c>
      <c r="Q802" s="193"/>
      <c r="S802" s="193"/>
      <c r="T802" s="193"/>
      <c r="U802" s="193"/>
      <c r="V802" s="67"/>
    </row>
    <row r="803" spans="2:22" x14ac:dyDescent="0.15">
      <c r="B803" s="194" t="str">
        <f t="shared" si="111"/>
        <v/>
      </c>
      <c r="C803" s="185" t="str">
        <f t="shared" si="112"/>
        <v/>
      </c>
      <c r="D803" s="186" t="str">
        <f>IF(B803="","",IF(variable,IF(OR(B803=1,B803&lt;$I$16*periods_per_year),start_rate,MIN($I$17,IF(MOD(B803-1,$I$19)=0,MAX($I$18,D802+$I$20),D802))),start_rate))</f>
        <v/>
      </c>
      <c r="E803" s="187" t="str">
        <f t="shared" si="113"/>
        <v/>
      </c>
      <c r="F803" s="187" t="str">
        <f>IF(B803="","",IF(B803=nper,J802+E803,MIN(J802+E803,IF(D803=D802,F802,IF($E$13="Acc Bi-Weekly",ROUND((-PMT(((1+D803/CP)^(CP/12))-1,(nper-B803+1)*12/26,J802))/2,2),IF($E$13="Acc Weekly",ROUND((-PMT(((1+D803/CP)^(CP/12))-1,(nper-B803+1)*12/52,J802))/4,2),ROUND(-PMT(((1+D803/CP)^(CP/periods_per_year))-1,nper-B803+1,J802),2)))))))</f>
        <v/>
      </c>
      <c r="G803" s="187" t="str">
        <f t="shared" si="114"/>
        <v/>
      </c>
      <c r="H803" s="188"/>
      <c r="I803" s="187" t="str">
        <f t="shared" si="115"/>
        <v/>
      </c>
      <c r="J803" s="187" t="str">
        <f t="shared" si="116"/>
        <v/>
      </c>
      <c r="K803" s="189" t="str">
        <f t="shared" si="117"/>
        <v/>
      </c>
      <c r="L803" s="187" t="str">
        <f t="shared" si="118"/>
        <v/>
      </c>
      <c r="M803" s="187" t="str">
        <f>IF(B803="","",SUM($L$63:L803))</f>
        <v/>
      </c>
      <c r="N803" s="190" t="str">
        <f t="shared" si="119"/>
        <v/>
      </c>
      <c r="O803" s="191"/>
      <c r="P803" s="192" t="str">
        <f t="shared" si="120"/>
        <v/>
      </c>
      <c r="Q803" s="193"/>
      <c r="S803" s="193"/>
      <c r="T803" s="193"/>
      <c r="U803" s="193"/>
      <c r="V803" s="67"/>
    </row>
    <row r="804" spans="2:22" x14ac:dyDescent="0.15">
      <c r="B804" s="194" t="str">
        <f t="shared" si="111"/>
        <v/>
      </c>
      <c r="C804" s="185" t="str">
        <f t="shared" si="112"/>
        <v/>
      </c>
      <c r="D804" s="186" t="str">
        <f>IF(B804="","",IF(variable,IF(OR(B804=1,B804&lt;$I$16*periods_per_year),start_rate,MIN($I$17,IF(MOD(B804-1,$I$19)=0,MAX($I$18,D803+$I$20),D803))),start_rate))</f>
        <v/>
      </c>
      <c r="E804" s="187" t="str">
        <f t="shared" si="113"/>
        <v/>
      </c>
      <c r="F804" s="187" t="str">
        <f>IF(B804="","",IF(B804=nper,J803+E804,MIN(J803+E804,IF(D804=D803,F803,IF($E$13="Acc Bi-Weekly",ROUND((-PMT(((1+D804/CP)^(CP/12))-1,(nper-B804+1)*12/26,J803))/2,2),IF($E$13="Acc Weekly",ROUND((-PMT(((1+D804/CP)^(CP/12))-1,(nper-B804+1)*12/52,J803))/4,2),ROUND(-PMT(((1+D804/CP)^(CP/periods_per_year))-1,nper-B804+1,J803),2)))))))</f>
        <v/>
      </c>
      <c r="G804" s="187" t="str">
        <f t="shared" si="114"/>
        <v/>
      </c>
      <c r="H804" s="188"/>
      <c r="I804" s="187" t="str">
        <f t="shared" si="115"/>
        <v/>
      </c>
      <c r="J804" s="187" t="str">
        <f t="shared" si="116"/>
        <v/>
      </c>
      <c r="K804" s="189" t="str">
        <f t="shared" si="117"/>
        <v/>
      </c>
      <c r="L804" s="187" t="str">
        <f t="shared" si="118"/>
        <v/>
      </c>
      <c r="M804" s="187" t="str">
        <f>IF(B804="","",SUM($L$63:L804))</f>
        <v/>
      </c>
      <c r="N804" s="190" t="str">
        <f t="shared" si="119"/>
        <v/>
      </c>
      <c r="O804" s="191"/>
      <c r="P804" s="192" t="str">
        <f t="shared" si="120"/>
        <v/>
      </c>
      <c r="Q804" s="193"/>
      <c r="S804" s="193"/>
      <c r="T804" s="193"/>
      <c r="U804" s="193"/>
      <c r="V804" s="67"/>
    </row>
    <row r="805" spans="2:22" x14ac:dyDescent="0.15">
      <c r="B805" s="194" t="str">
        <f t="shared" si="111"/>
        <v/>
      </c>
      <c r="C805" s="185" t="str">
        <f t="shared" si="112"/>
        <v/>
      </c>
      <c r="D805" s="186" t="str">
        <f>IF(B805="","",IF(variable,IF(OR(B805=1,B805&lt;$I$16*periods_per_year),start_rate,MIN($I$17,IF(MOD(B805-1,$I$19)=0,MAX($I$18,D804+$I$20),D804))),start_rate))</f>
        <v/>
      </c>
      <c r="E805" s="187" t="str">
        <f t="shared" si="113"/>
        <v/>
      </c>
      <c r="F805" s="187" t="str">
        <f>IF(B805="","",IF(B805=nper,J804+E805,MIN(J804+E805,IF(D805=D804,F804,IF($E$13="Acc Bi-Weekly",ROUND((-PMT(((1+D805/CP)^(CP/12))-1,(nper-B805+1)*12/26,J804))/2,2),IF($E$13="Acc Weekly",ROUND((-PMT(((1+D805/CP)^(CP/12))-1,(nper-B805+1)*12/52,J804))/4,2),ROUND(-PMT(((1+D805/CP)^(CP/periods_per_year))-1,nper-B805+1,J804),2)))))))</f>
        <v/>
      </c>
      <c r="G805" s="187" t="str">
        <f t="shared" si="114"/>
        <v/>
      </c>
      <c r="H805" s="188"/>
      <c r="I805" s="187" t="str">
        <f t="shared" si="115"/>
        <v/>
      </c>
      <c r="J805" s="187" t="str">
        <f t="shared" si="116"/>
        <v/>
      </c>
      <c r="K805" s="189" t="str">
        <f t="shared" si="117"/>
        <v/>
      </c>
      <c r="L805" s="187" t="str">
        <f t="shared" si="118"/>
        <v/>
      </c>
      <c r="M805" s="187" t="str">
        <f>IF(B805="","",SUM($L$63:L805))</f>
        <v/>
      </c>
      <c r="N805" s="190" t="str">
        <f t="shared" si="119"/>
        <v/>
      </c>
      <c r="O805" s="191"/>
      <c r="P805" s="192" t="str">
        <f t="shared" si="120"/>
        <v/>
      </c>
      <c r="Q805" s="193"/>
      <c r="S805" s="193"/>
      <c r="T805" s="193"/>
      <c r="U805" s="193"/>
      <c r="V805" s="67"/>
    </row>
    <row r="806" spans="2:22" x14ac:dyDescent="0.15">
      <c r="B806" s="194" t="str">
        <f t="shared" si="111"/>
        <v/>
      </c>
      <c r="C806" s="185" t="str">
        <f t="shared" si="112"/>
        <v/>
      </c>
      <c r="D806" s="186" t="str">
        <f>IF(B806="","",IF(variable,IF(OR(B806=1,B806&lt;$I$16*periods_per_year),start_rate,MIN($I$17,IF(MOD(B806-1,$I$19)=0,MAX($I$18,D805+$I$20),D805))),start_rate))</f>
        <v/>
      </c>
      <c r="E806" s="187" t="str">
        <f t="shared" si="113"/>
        <v/>
      </c>
      <c r="F806" s="187" t="str">
        <f>IF(B806="","",IF(B806=nper,J805+E806,MIN(J805+E806,IF(D806=D805,F805,IF($E$13="Acc Bi-Weekly",ROUND((-PMT(((1+D806/CP)^(CP/12))-1,(nper-B806+1)*12/26,J805))/2,2),IF($E$13="Acc Weekly",ROUND((-PMT(((1+D806/CP)^(CP/12))-1,(nper-B806+1)*12/52,J805))/4,2),ROUND(-PMT(((1+D806/CP)^(CP/periods_per_year))-1,nper-B806+1,J805),2)))))))</f>
        <v/>
      </c>
      <c r="G806" s="187" t="str">
        <f t="shared" si="114"/>
        <v/>
      </c>
      <c r="H806" s="188"/>
      <c r="I806" s="187" t="str">
        <f t="shared" si="115"/>
        <v/>
      </c>
      <c r="J806" s="187" t="str">
        <f t="shared" si="116"/>
        <v/>
      </c>
      <c r="K806" s="189" t="str">
        <f t="shared" si="117"/>
        <v/>
      </c>
      <c r="L806" s="187" t="str">
        <f t="shared" si="118"/>
        <v/>
      </c>
      <c r="M806" s="187" t="str">
        <f>IF(B806="","",SUM($L$63:L806))</f>
        <v/>
      </c>
      <c r="N806" s="190" t="str">
        <f t="shared" si="119"/>
        <v/>
      </c>
      <c r="O806" s="191"/>
      <c r="P806" s="192" t="str">
        <f t="shared" si="120"/>
        <v/>
      </c>
      <c r="Q806" s="193"/>
      <c r="S806" s="193"/>
      <c r="T806" s="193"/>
      <c r="U806" s="193"/>
      <c r="V806" s="67"/>
    </row>
    <row r="807" spans="2:22" x14ac:dyDescent="0.15">
      <c r="B807" s="194" t="str">
        <f t="shared" si="111"/>
        <v/>
      </c>
      <c r="C807" s="185" t="str">
        <f t="shared" si="112"/>
        <v/>
      </c>
      <c r="D807" s="186" t="str">
        <f>IF(B807="","",IF(variable,IF(OR(B807=1,B807&lt;$I$16*periods_per_year),start_rate,MIN($I$17,IF(MOD(B807-1,$I$19)=0,MAX($I$18,D806+$I$20),D806))),start_rate))</f>
        <v/>
      </c>
      <c r="E807" s="187" t="str">
        <f t="shared" si="113"/>
        <v/>
      </c>
      <c r="F807" s="187" t="str">
        <f>IF(B807="","",IF(B807=nper,J806+E807,MIN(J806+E807,IF(D807=D806,F806,IF($E$13="Acc Bi-Weekly",ROUND((-PMT(((1+D807/CP)^(CP/12))-1,(nper-B807+1)*12/26,J806))/2,2),IF($E$13="Acc Weekly",ROUND((-PMT(((1+D807/CP)^(CP/12))-1,(nper-B807+1)*12/52,J806))/4,2),ROUND(-PMT(((1+D807/CP)^(CP/periods_per_year))-1,nper-B807+1,J806),2)))))))</f>
        <v/>
      </c>
      <c r="G807" s="187" t="str">
        <f t="shared" si="114"/>
        <v/>
      </c>
      <c r="H807" s="188"/>
      <c r="I807" s="187" t="str">
        <f t="shared" si="115"/>
        <v/>
      </c>
      <c r="J807" s="187" t="str">
        <f t="shared" si="116"/>
        <v/>
      </c>
      <c r="K807" s="189" t="str">
        <f t="shared" si="117"/>
        <v/>
      </c>
      <c r="L807" s="187" t="str">
        <f t="shared" si="118"/>
        <v/>
      </c>
      <c r="M807" s="187" t="str">
        <f>IF(B807="","",SUM($L$63:L807))</f>
        <v/>
      </c>
      <c r="N807" s="190" t="str">
        <f t="shared" si="119"/>
        <v/>
      </c>
      <c r="O807" s="191"/>
      <c r="P807" s="192" t="str">
        <f t="shared" si="120"/>
        <v/>
      </c>
      <c r="Q807" s="193"/>
      <c r="S807" s="193"/>
      <c r="T807" s="193"/>
      <c r="U807" s="193"/>
      <c r="V807" s="67"/>
    </row>
    <row r="808" spans="2:22" x14ac:dyDescent="0.15">
      <c r="B808" s="194" t="str">
        <f t="shared" si="111"/>
        <v/>
      </c>
      <c r="C808" s="185" t="str">
        <f t="shared" si="112"/>
        <v/>
      </c>
      <c r="D808" s="186" t="str">
        <f>IF(B808="","",IF(variable,IF(OR(B808=1,B808&lt;$I$16*periods_per_year),start_rate,MIN($I$17,IF(MOD(B808-1,$I$19)=0,MAX($I$18,D807+$I$20),D807))),start_rate))</f>
        <v/>
      </c>
      <c r="E808" s="187" t="str">
        <f t="shared" si="113"/>
        <v/>
      </c>
      <c r="F808" s="187" t="str">
        <f>IF(B808="","",IF(B808=nper,J807+E808,MIN(J807+E808,IF(D808=D807,F807,IF($E$13="Acc Bi-Weekly",ROUND((-PMT(((1+D808/CP)^(CP/12))-1,(nper-B808+1)*12/26,J807))/2,2),IF($E$13="Acc Weekly",ROUND((-PMT(((1+D808/CP)^(CP/12))-1,(nper-B808+1)*12/52,J807))/4,2),ROUND(-PMT(((1+D808/CP)^(CP/periods_per_year))-1,nper-B808+1,J807),2)))))))</f>
        <v/>
      </c>
      <c r="G808" s="187" t="str">
        <f t="shared" si="114"/>
        <v/>
      </c>
      <c r="H808" s="188"/>
      <c r="I808" s="187" t="str">
        <f t="shared" si="115"/>
        <v/>
      </c>
      <c r="J808" s="187" t="str">
        <f t="shared" si="116"/>
        <v/>
      </c>
      <c r="K808" s="189" t="str">
        <f t="shared" si="117"/>
        <v/>
      </c>
      <c r="L808" s="187" t="str">
        <f t="shared" si="118"/>
        <v/>
      </c>
      <c r="M808" s="187" t="str">
        <f>IF(B808="","",SUM($L$63:L808))</f>
        <v/>
      </c>
      <c r="N808" s="190" t="str">
        <f t="shared" si="119"/>
        <v/>
      </c>
      <c r="O808" s="191"/>
      <c r="P808" s="192" t="str">
        <f t="shared" si="120"/>
        <v/>
      </c>
      <c r="Q808" s="193"/>
      <c r="S808" s="193"/>
      <c r="T808" s="193"/>
      <c r="U808" s="193"/>
      <c r="V808" s="67"/>
    </row>
    <row r="809" spans="2:22" x14ac:dyDescent="0.15">
      <c r="B809" s="194" t="str">
        <f t="shared" si="111"/>
        <v/>
      </c>
      <c r="C809" s="185" t="str">
        <f t="shared" si="112"/>
        <v/>
      </c>
      <c r="D809" s="186" t="str">
        <f>IF(B809="","",IF(variable,IF(OR(B809=1,B809&lt;$I$16*periods_per_year),start_rate,MIN($I$17,IF(MOD(B809-1,$I$19)=0,MAX($I$18,D808+$I$20),D808))),start_rate))</f>
        <v/>
      </c>
      <c r="E809" s="187" t="str">
        <f t="shared" si="113"/>
        <v/>
      </c>
      <c r="F809" s="187" t="str">
        <f>IF(B809="","",IF(B809=nper,J808+E809,MIN(J808+E809,IF(D809=D808,F808,IF($E$13="Acc Bi-Weekly",ROUND((-PMT(((1+D809/CP)^(CP/12))-1,(nper-B809+1)*12/26,J808))/2,2),IF($E$13="Acc Weekly",ROUND((-PMT(((1+D809/CP)^(CP/12))-1,(nper-B809+1)*12/52,J808))/4,2),ROUND(-PMT(((1+D809/CP)^(CP/periods_per_year))-1,nper-B809+1,J808),2)))))))</f>
        <v/>
      </c>
      <c r="G809" s="187" t="str">
        <f t="shared" si="114"/>
        <v/>
      </c>
      <c r="H809" s="188"/>
      <c r="I809" s="187" t="str">
        <f t="shared" si="115"/>
        <v/>
      </c>
      <c r="J809" s="187" t="str">
        <f t="shared" si="116"/>
        <v/>
      </c>
      <c r="K809" s="189" t="str">
        <f t="shared" si="117"/>
        <v/>
      </c>
      <c r="L809" s="187" t="str">
        <f t="shared" si="118"/>
        <v/>
      </c>
      <c r="M809" s="187" t="str">
        <f>IF(B809="","",SUM($L$63:L809))</f>
        <v/>
      </c>
      <c r="N809" s="190" t="str">
        <f t="shared" si="119"/>
        <v/>
      </c>
      <c r="O809" s="191"/>
      <c r="P809" s="192" t="str">
        <f t="shared" si="120"/>
        <v/>
      </c>
      <c r="Q809" s="193"/>
      <c r="S809" s="193"/>
      <c r="T809" s="193"/>
      <c r="U809" s="193"/>
      <c r="V809" s="67"/>
    </row>
    <row r="810" spans="2:22" x14ac:dyDescent="0.15">
      <c r="B810" s="194" t="str">
        <f t="shared" si="111"/>
        <v/>
      </c>
      <c r="C810" s="185" t="str">
        <f t="shared" si="112"/>
        <v/>
      </c>
      <c r="D810" s="186" t="str">
        <f>IF(B810="","",IF(variable,IF(OR(B810=1,B810&lt;$I$16*periods_per_year),start_rate,MIN($I$17,IF(MOD(B810-1,$I$19)=0,MAX($I$18,D809+$I$20),D809))),start_rate))</f>
        <v/>
      </c>
      <c r="E810" s="187" t="str">
        <f t="shared" si="113"/>
        <v/>
      </c>
      <c r="F810" s="187" t="str">
        <f>IF(B810="","",IF(B810=nper,J809+E810,MIN(J809+E810,IF(D810=D809,F809,IF($E$13="Acc Bi-Weekly",ROUND((-PMT(((1+D810/CP)^(CP/12))-1,(nper-B810+1)*12/26,J809))/2,2),IF($E$13="Acc Weekly",ROUND((-PMT(((1+D810/CP)^(CP/12))-1,(nper-B810+1)*12/52,J809))/4,2),ROUND(-PMT(((1+D810/CP)^(CP/periods_per_year))-1,nper-B810+1,J809),2)))))))</f>
        <v/>
      </c>
      <c r="G810" s="187" t="str">
        <f t="shared" si="114"/>
        <v/>
      </c>
      <c r="H810" s="188"/>
      <c r="I810" s="187" t="str">
        <f t="shared" si="115"/>
        <v/>
      </c>
      <c r="J810" s="187" t="str">
        <f t="shared" si="116"/>
        <v/>
      </c>
      <c r="K810" s="189" t="str">
        <f t="shared" si="117"/>
        <v/>
      </c>
      <c r="L810" s="187" t="str">
        <f t="shared" si="118"/>
        <v/>
      </c>
      <c r="M810" s="187" t="str">
        <f>IF(B810="","",SUM($L$63:L810))</f>
        <v/>
      </c>
      <c r="N810" s="190" t="str">
        <f t="shared" si="119"/>
        <v/>
      </c>
      <c r="O810" s="191"/>
      <c r="P810" s="192" t="str">
        <f t="shared" si="120"/>
        <v/>
      </c>
      <c r="Q810" s="193"/>
      <c r="S810" s="193"/>
      <c r="T810" s="193"/>
      <c r="U810" s="193"/>
      <c r="V810" s="67"/>
    </row>
    <row r="811" spans="2:22" x14ac:dyDescent="0.15">
      <c r="B811" s="194" t="str">
        <f t="shared" si="111"/>
        <v/>
      </c>
      <c r="C811" s="185" t="str">
        <f t="shared" si="112"/>
        <v/>
      </c>
      <c r="D811" s="186" t="str">
        <f>IF(B811="","",IF(variable,IF(OR(B811=1,B811&lt;$I$16*periods_per_year),start_rate,MIN($I$17,IF(MOD(B811-1,$I$19)=0,MAX($I$18,D810+$I$20),D810))),start_rate))</f>
        <v/>
      </c>
      <c r="E811" s="187" t="str">
        <f t="shared" si="113"/>
        <v/>
      </c>
      <c r="F811" s="187" t="str">
        <f>IF(B811="","",IF(B811=nper,J810+E811,MIN(J810+E811,IF(D811=D810,F810,IF($E$13="Acc Bi-Weekly",ROUND((-PMT(((1+D811/CP)^(CP/12))-1,(nper-B811+1)*12/26,J810))/2,2),IF($E$13="Acc Weekly",ROUND((-PMT(((1+D811/CP)^(CP/12))-1,(nper-B811+1)*12/52,J810))/4,2),ROUND(-PMT(((1+D811/CP)^(CP/periods_per_year))-1,nper-B811+1,J810),2)))))))</f>
        <v/>
      </c>
      <c r="G811" s="187" t="str">
        <f t="shared" si="114"/>
        <v/>
      </c>
      <c r="H811" s="188"/>
      <c r="I811" s="187" t="str">
        <f t="shared" si="115"/>
        <v/>
      </c>
      <c r="J811" s="187" t="str">
        <f t="shared" si="116"/>
        <v/>
      </c>
      <c r="K811" s="189" t="str">
        <f t="shared" si="117"/>
        <v/>
      </c>
      <c r="L811" s="187" t="str">
        <f t="shared" si="118"/>
        <v/>
      </c>
      <c r="M811" s="187" t="str">
        <f>IF(B811="","",SUM($L$63:L811))</f>
        <v/>
      </c>
      <c r="N811" s="190" t="str">
        <f t="shared" si="119"/>
        <v/>
      </c>
      <c r="O811" s="191"/>
      <c r="P811" s="192" t="str">
        <f t="shared" si="120"/>
        <v/>
      </c>
      <c r="Q811" s="193"/>
      <c r="S811" s="193"/>
      <c r="T811" s="193"/>
      <c r="U811" s="193"/>
      <c r="V811" s="67"/>
    </row>
    <row r="812" spans="2:22" x14ac:dyDescent="0.15">
      <c r="B812" s="194" t="str">
        <f t="shared" si="111"/>
        <v/>
      </c>
      <c r="C812" s="185" t="str">
        <f t="shared" si="112"/>
        <v/>
      </c>
      <c r="D812" s="186" t="str">
        <f>IF(B812="","",IF(variable,IF(OR(B812=1,B812&lt;$I$16*periods_per_year),start_rate,MIN($I$17,IF(MOD(B812-1,$I$19)=0,MAX($I$18,D811+$I$20),D811))),start_rate))</f>
        <v/>
      </c>
      <c r="E812" s="187" t="str">
        <f t="shared" si="113"/>
        <v/>
      </c>
      <c r="F812" s="187" t="str">
        <f>IF(B812="","",IF(B812=nper,J811+E812,MIN(J811+E812,IF(D812=D811,F811,IF($E$13="Acc Bi-Weekly",ROUND((-PMT(((1+D812/CP)^(CP/12))-1,(nper-B812+1)*12/26,J811))/2,2),IF($E$13="Acc Weekly",ROUND((-PMT(((1+D812/CP)^(CP/12))-1,(nper-B812+1)*12/52,J811))/4,2),ROUND(-PMT(((1+D812/CP)^(CP/periods_per_year))-1,nper-B812+1,J811),2)))))))</f>
        <v/>
      </c>
      <c r="G812" s="187" t="str">
        <f t="shared" si="114"/>
        <v/>
      </c>
      <c r="H812" s="188"/>
      <c r="I812" s="187" t="str">
        <f t="shared" si="115"/>
        <v/>
      </c>
      <c r="J812" s="187" t="str">
        <f t="shared" si="116"/>
        <v/>
      </c>
      <c r="K812" s="189" t="str">
        <f t="shared" si="117"/>
        <v/>
      </c>
      <c r="L812" s="187" t="str">
        <f t="shared" si="118"/>
        <v/>
      </c>
      <c r="M812" s="187" t="str">
        <f>IF(B812="","",SUM($L$63:L812))</f>
        <v/>
      </c>
      <c r="N812" s="190" t="str">
        <f t="shared" si="119"/>
        <v/>
      </c>
      <c r="O812" s="191"/>
      <c r="P812" s="192" t="str">
        <f t="shared" si="120"/>
        <v/>
      </c>
      <c r="Q812" s="193"/>
      <c r="S812" s="193"/>
      <c r="T812" s="193"/>
      <c r="U812" s="193"/>
      <c r="V812" s="67"/>
    </row>
    <row r="813" spans="2:22" x14ac:dyDescent="0.15">
      <c r="B813" s="194" t="str">
        <f t="shared" si="111"/>
        <v/>
      </c>
      <c r="C813" s="185" t="str">
        <f t="shared" si="112"/>
        <v/>
      </c>
      <c r="D813" s="186" t="str">
        <f>IF(B813="","",IF(variable,IF(OR(B813=1,B813&lt;$I$16*periods_per_year),start_rate,MIN($I$17,IF(MOD(B813-1,$I$19)=0,MAX($I$18,D812+$I$20),D812))),start_rate))</f>
        <v/>
      </c>
      <c r="E813" s="187" t="str">
        <f t="shared" si="113"/>
        <v/>
      </c>
      <c r="F813" s="187" t="str">
        <f>IF(B813="","",IF(B813=nper,J812+E813,MIN(J812+E813,IF(D813=D812,F812,IF($E$13="Acc Bi-Weekly",ROUND((-PMT(((1+D813/CP)^(CP/12))-1,(nper-B813+1)*12/26,J812))/2,2),IF($E$13="Acc Weekly",ROUND((-PMT(((1+D813/CP)^(CP/12))-1,(nper-B813+1)*12/52,J812))/4,2),ROUND(-PMT(((1+D813/CP)^(CP/periods_per_year))-1,nper-B813+1,J812),2)))))))</f>
        <v/>
      </c>
      <c r="G813" s="187" t="str">
        <f t="shared" si="114"/>
        <v/>
      </c>
      <c r="H813" s="188"/>
      <c r="I813" s="187" t="str">
        <f t="shared" si="115"/>
        <v/>
      </c>
      <c r="J813" s="187" t="str">
        <f t="shared" si="116"/>
        <v/>
      </c>
      <c r="K813" s="189" t="str">
        <f t="shared" si="117"/>
        <v/>
      </c>
      <c r="L813" s="187" t="str">
        <f t="shared" si="118"/>
        <v/>
      </c>
      <c r="M813" s="187" t="str">
        <f>IF(B813="","",SUM($L$63:L813))</f>
        <v/>
      </c>
      <c r="N813" s="190" t="str">
        <f t="shared" si="119"/>
        <v/>
      </c>
      <c r="O813" s="191"/>
      <c r="P813" s="192" t="str">
        <f t="shared" si="120"/>
        <v/>
      </c>
      <c r="Q813" s="193"/>
      <c r="S813" s="193"/>
      <c r="T813" s="193"/>
      <c r="U813" s="193"/>
      <c r="V813" s="67"/>
    </row>
    <row r="814" spans="2:22" x14ac:dyDescent="0.15">
      <c r="B814" s="194" t="str">
        <f t="shared" si="111"/>
        <v/>
      </c>
      <c r="C814" s="185" t="str">
        <f t="shared" si="112"/>
        <v/>
      </c>
      <c r="D814" s="186" t="str">
        <f>IF(B814="","",IF(variable,IF(OR(B814=1,B814&lt;$I$16*periods_per_year),start_rate,MIN($I$17,IF(MOD(B814-1,$I$19)=0,MAX($I$18,D813+$I$20),D813))),start_rate))</f>
        <v/>
      </c>
      <c r="E814" s="187" t="str">
        <f t="shared" si="113"/>
        <v/>
      </c>
      <c r="F814" s="187" t="str">
        <f>IF(B814="","",IF(B814=nper,J813+E814,MIN(J813+E814,IF(D814=D813,F813,IF($E$13="Acc Bi-Weekly",ROUND((-PMT(((1+D814/CP)^(CP/12))-1,(nper-B814+1)*12/26,J813))/2,2),IF($E$13="Acc Weekly",ROUND((-PMT(((1+D814/CP)^(CP/12))-1,(nper-B814+1)*12/52,J813))/4,2),ROUND(-PMT(((1+D814/CP)^(CP/periods_per_year))-1,nper-B814+1,J813),2)))))))</f>
        <v/>
      </c>
      <c r="G814" s="187" t="str">
        <f t="shared" si="114"/>
        <v/>
      </c>
      <c r="H814" s="188"/>
      <c r="I814" s="187" t="str">
        <f t="shared" si="115"/>
        <v/>
      </c>
      <c r="J814" s="187" t="str">
        <f t="shared" si="116"/>
        <v/>
      </c>
      <c r="K814" s="189" t="str">
        <f t="shared" si="117"/>
        <v/>
      </c>
      <c r="L814" s="187" t="str">
        <f t="shared" si="118"/>
        <v/>
      </c>
      <c r="M814" s="187" t="str">
        <f>IF(B814="","",SUM($L$63:L814))</f>
        <v/>
      </c>
      <c r="N814" s="190" t="str">
        <f t="shared" si="119"/>
        <v/>
      </c>
      <c r="O814" s="191"/>
      <c r="P814" s="192" t="str">
        <f t="shared" si="120"/>
        <v/>
      </c>
      <c r="Q814" s="193"/>
      <c r="S814" s="193"/>
      <c r="T814" s="193"/>
      <c r="U814" s="193"/>
      <c r="V814" s="67"/>
    </row>
    <row r="815" spans="2:22" x14ac:dyDescent="0.15">
      <c r="B815" s="194" t="str">
        <f t="shared" si="111"/>
        <v/>
      </c>
      <c r="C815" s="185" t="str">
        <f t="shared" si="112"/>
        <v/>
      </c>
      <c r="D815" s="186" t="str">
        <f>IF(B815="","",IF(variable,IF(OR(B815=1,B815&lt;$I$16*periods_per_year),start_rate,MIN($I$17,IF(MOD(B815-1,$I$19)=0,MAX($I$18,D814+$I$20),D814))),start_rate))</f>
        <v/>
      </c>
      <c r="E815" s="187" t="str">
        <f t="shared" si="113"/>
        <v/>
      </c>
      <c r="F815" s="187" t="str">
        <f>IF(B815="","",IF(B815=nper,J814+E815,MIN(J814+E815,IF(D815=D814,F814,IF($E$13="Acc Bi-Weekly",ROUND((-PMT(((1+D815/CP)^(CP/12))-1,(nper-B815+1)*12/26,J814))/2,2),IF($E$13="Acc Weekly",ROUND((-PMT(((1+D815/CP)^(CP/12))-1,(nper-B815+1)*12/52,J814))/4,2),ROUND(-PMT(((1+D815/CP)^(CP/periods_per_year))-1,nper-B815+1,J814),2)))))))</f>
        <v/>
      </c>
      <c r="G815" s="187" t="str">
        <f t="shared" si="114"/>
        <v/>
      </c>
      <c r="H815" s="188"/>
      <c r="I815" s="187" t="str">
        <f t="shared" si="115"/>
        <v/>
      </c>
      <c r="J815" s="187" t="str">
        <f t="shared" si="116"/>
        <v/>
      </c>
      <c r="K815" s="189" t="str">
        <f t="shared" si="117"/>
        <v/>
      </c>
      <c r="L815" s="187" t="str">
        <f t="shared" si="118"/>
        <v/>
      </c>
      <c r="M815" s="187" t="str">
        <f>IF(B815="","",SUM($L$63:L815))</f>
        <v/>
      </c>
      <c r="N815" s="190" t="str">
        <f t="shared" si="119"/>
        <v/>
      </c>
      <c r="O815" s="191"/>
      <c r="P815" s="192" t="str">
        <f t="shared" si="120"/>
        <v/>
      </c>
      <c r="Q815" s="193"/>
      <c r="S815" s="193"/>
      <c r="T815" s="193"/>
      <c r="U815" s="193"/>
      <c r="V815" s="67"/>
    </row>
    <row r="816" spans="2:22" x14ac:dyDescent="0.15">
      <c r="B816" s="194" t="str">
        <f t="shared" si="111"/>
        <v/>
      </c>
      <c r="C816" s="185" t="str">
        <f t="shared" si="112"/>
        <v/>
      </c>
      <c r="D816" s="186" t="str">
        <f>IF(B816="","",IF(variable,IF(OR(B816=1,B816&lt;$I$16*periods_per_year),start_rate,MIN($I$17,IF(MOD(B816-1,$I$19)=0,MAX($I$18,D815+$I$20),D815))),start_rate))</f>
        <v/>
      </c>
      <c r="E816" s="187" t="str">
        <f t="shared" si="113"/>
        <v/>
      </c>
      <c r="F816" s="187" t="str">
        <f>IF(B816="","",IF(B816=nper,J815+E816,MIN(J815+E816,IF(D816=D815,F815,IF($E$13="Acc Bi-Weekly",ROUND((-PMT(((1+D816/CP)^(CP/12))-1,(nper-B816+1)*12/26,J815))/2,2),IF($E$13="Acc Weekly",ROUND((-PMT(((1+D816/CP)^(CP/12))-1,(nper-B816+1)*12/52,J815))/4,2),ROUND(-PMT(((1+D816/CP)^(CP/periods_per_year))-1,nper-B816+1,J815),2)))))))</f>
        <v/>
      </c>
      <c r="G816" s="187" t="str">
        <f t="shared" si="114"/>
        <v/>
      </c>
      <c r="H816" s="188"/>
      <c r="I816" s="187" t="str">
        <f t="shared" si="115"/>
        <v/>
      </c>
      <c r="J816" s="187" t="str">
        <f t="shared" si="116"/>
        <v/>
      </c>
      <c r="K816" s="189" t="str">
        <f t="shared" si="117"/>
        <v/>
      </c>
      <c r="L816" s="187" t="str">
        <f t="shared" si="118"/>
        <v/>
      </c>
      <c r="M816" s="187" t="str">
        <f>IF(B816="","",SUM($L$63:L816))</f>
        <v/>
      </c>
      <c r="N816" s="190" t="str">
        <f t="shared" si="119"/>
        <v/>
      </c>
      <c r="O816" s="191"/>
      <c r="P816" s="192" t="str">
        <f t="shared" si="120"/>
        <v/>
      </c>
      <c r="Q816" s="193"/>
      <c r="S816" s="193"/>
      <c r="T816" s="193"/>
      <c r="U816" s="193"/>
      <c r="V816" s="67"/>
    </row>
    <row r="817" spans="2:22" x14ac:dyDescent="0.15">
      <c r="B817" s="194" t="str">
        <f t="shared" si="111"/>
        <v/>
      </c>
      <c r="C817" s="185" t="str">
        <f t="shared" si="112"/>
        <v/>
      </c>
      <c r="D817" s="186" t="str">
        <f>IF(B817="","",IF(variable,IF(OR(B817=1,B817&lt;$I$16*periods_per_year),start_rate,MIN($I$17,IF(MOD(B817-1,$I$19)=0,MAX($I$18,D816+$I$20),D816))),start_rate))</f>
        <v/>
      </c>
      <c r="E817" s="187" t="str">
        <f t="shared" si="113"/>
        <v/>
      </c>
      <c r="F817" s="187" t="str">
        <f>IF(B817="","",IF(B817=nper,J816+E817,MIN(J816+E817,IF(D817=D816,F816,IF($E$13="Acc Bi-Weekly",ROUND((-PMT(((1+D817/CP)^(CP/12))-1,(nper-B817+1)*12/26,J816))/2,2),IF($E$13="Acc Weekly",ROUND((-PMT(((1+D817/CP)^(CP/12))-1,(nper-B817+1)*12/52,J816))/4,2),ROUND(-PMT(((1+D817/CP)^(CP/periods_per_year))-1,nper-B817+1,J816),2)))))))</f>
        <v/>
      </c>
      <c r="G817" s="187" t="str">
        <f t="shared" si="114"/>
        <v/>
      </c>
      <c r="H817" s="188"/>
      <c r="I817" s="187" t="str">
        <f t="shared" si="115"/>
        <v/>
      </c>
      <c r="J817" s="187" t="str">
        <f t="shared" si="116"/>
        <v/>
      </c>
      <c r="K817" s="189" t="str">
        <f t="shared" si="117"/>
        <v/>
      </c>
      <c r="L817" s="187" t="str">
        <f t="shared" si="118"/>
        <v/>
      </c>
      <c r="M817" s="187" t="str">
        <f>IF(B817="","",SUM($L$63:L817))</f>
        <v/>
      </c>
      <c r="N817" s="190" t="str">
        <f t="shared" si="119"/>
        <v/>
      </c>
      <c r="O817" s="191"/>
      <c r="P817" s="192" t="str">
        <f t="shared" si="120"/>
        <v/>
      </c>
      <c r="Q817" s="193"/>
      <c r="S817" s="193"/>
      <c r="T817" s="193"/>
      <c r="U817" s="193"/>
      <c r="V817" s="67"/>
    </row>
    <row r="818" spans="2:22" x14ac:dyDescent="0.15">
      <c r="B818" s="194" t="str">
        <f t="shared" si="111"/>
        <v/>
      </c>
      <c r="C818" s="185" t="str">
        <f t="shared" si="112"/>
        <v/>
      </c>
      <c r="D818" s="186" t="str">
        <f>IF(B818="","",IF(variable,IF(OR(B818=1,B818&lt;$I$16*periods_per_year),start_rate,MIN($I$17,IF(MOD(B818-1,$I$19)=0,MAX($I$18,D817+$I$20),D817))),start_rate))</f>
        <v/>
      </c>
      <c r="E818" s="187" t="str">
        <f t="shared" si="113"/>
        <v/>
      </c>
      <c r="F818" s="187" t="str">
        <f>IF(B818="","",IF(B818=nper,J817+E818,MIN(J817+E818,IF(D818=D817,F817,IF($E$13="Acc Bi-Weekly",ROUND((-PMT(((1+D818/CP)^(CP/12))-1,(nper-B818+1)*12/26,J817))/2,2),IF($E$13="Acc Weekly",ROUND((-PMT(((1+D818/CP)^(CP/12))-1,(nper-B818+1)*12/52,J817))/4,2),ROUND(-PMT(((1+D818/CP)^(CP/periods_per_year))-1,nper-B818+1,J817),2)))))))</f>
        <v/>
      </c>
      <c r="G818" s="187" t="str">
        <f t="shared" si="114"/>
        <v/>
      </c>
      <c r="H818" s="188"/>
      <c r="I818" s="187" t="str">
        <f t="shared" si="115"/>
        <v/>
      </c>
      <c r="J818" s="187" t="str">
        <f t="shared" si="116"/>
        <v/>
      </c>
      <c r="K818" s="189" t="str">
        <f t="shared" si="117"/>
        <v/>
      </c>
      <c r="L818" s="187" t="str">
        <f t="shared" si="118"/>
        <v/>
      </c>
      <c r="M818" s="187" t="str">
        <f>IF(B818="","",SUM($L$63:L818))</f>
        <v/>
      </c>
      <c r="N818" s="190" t="str">
        <f t="shared" si="119"/>
        <v/>
      </c>
      <c r="O818" s="191"/>
      <c r="P818" s="192" t="str">
        <f t="shared" si="120"/>
        <v/>
      </c>
      <c r="Q818" s="193"/>
      <c r="S818" s="193"/>
      <c r="T818" s="193"/>
      <c r="U818" s="193"/>
      <c r="V818" s="67"/>
    </row>
    <row r="819" spans="2:22" x14ac:dyDescent="0.15">
      <c r="B819" s="194" t="str">
        <f t="shared" si="111"/>
        <v/>
      </c>
      <c r="C819" s="185" t="str">
        <f t="shared" si="112"/>
        <v/>
      </c>
      <c r="D819" s="186" t="str">
        <f>IF(B819="","",IF(variable,IF(OR(B819=1,B819&lt;$I$16*periods_per_year),start_rate,MIN($I$17,IF(MOD(B819-1,$I$19)=0,MAX($I$18,D818+$I$20),D818))),start_rate))</f>
        <v/>
      </c>
      <c r="E819" s="187" t="str">
        <f t="shared" si="113"/>
        <v/>
      </c>
      <c r="F819" s="187" t="str">
        <f>IF(B819="","",IF(B819=nper,J818+E819,MIN(J818+E819,IF(D819=D818,F818,IF($E$13="Acc Bi-Weekly",ROUND((-PMT(((1+D819/CP)^(CP/12))-1,(nper-B819+1)*12/26,J818))/2,2),IF($E$13="Acc Weekly",ROUND((-PMT(((1+D819/CP)^(CP/12))-1,(nper-B819+1)*12/52,J818))/4,2),ROUND(-PMT(((1+D819/CP)^(CP/periods_per_year))-1,nper-B819+1,J818),2)))))))</f>
        <v/>
      </c>
      <c r="G819" s="187" t="str">
        <f t="shared" si="114"/>
        <v/>
      </c>
      <c r="H819" s="188"/>
      <c r="I819" s="187" t="str">
        <f t="shared" si="115"/>
        <v/>
      </c>
      <c r="J819" s="187" t="str">
        <f t="shared" si="116"/>
        <v/>
      </c>
      <c r="K819" s="189" t="str">
        <f t="shared" si="117"/>
        <v/>
      </c>
      <c r="L819" s="187" t="str">
        <f t="shared" si="118"/>
        <v/>
      </c>
      <c r="M819" s="187" t="str">
        <f>IF(B819="","",SUM($L$63:L819))</f>
        <v/>
      </c>
      <c r="N819" s="190" t="str">
        <f t="shared" si="119"/>
        <v/>
      </c>
      <c r="O819" s="191"/>
      <c r="P819" s="192" t="str">
        <f t="shared" si="120"/>
        <v/>
      </c>
      <c r="Q819" s="193"/>
      <c r="S819" s="193"/>
      <c r="T819" s="193"/>
      <c r="U819" s="193"/>
      <c r="V819" s="67"/>
    </row>
    <row r="820" spans="2:22" x14ac:dyDescent="0.15">
      <c r="B820" s="194" t="str">
        <f t="shared" si="111"/>
        <v/>
      </c>
      <c r="C820" s="185" t="str">
        <f t="shared" si="112"/>
        <v/>
      </c>
      <c r="D820" s="186" t="str">
        <f>IF(B820="","",IF(variable,IF(OR(B820=1,B820&lt;$I$16*periods_per_year),start_rate,MIN($I$17,IF(MOD(B820-1,$I$19)=0,MAX($I$18,D819+$I$20),D819))),start_rate))</f>
        <v/>
      </c>
      <c r="E820" s="187" t="str">
        <f t="shared" si="113"/>
        <v/>
      </c>
      <c r="F820" s="187" t="str">
        <f>IF(B820="","",IF(B820=nper,J819+E820,MIN(J819+E820,IF(D820=D819,F819,IF($E$13="Acc Bi-Weekly",ROUND((-PMT(((1+D820/CP)^(CP/12))-1,(nper-B820+1)*12/26,J819))/2,2),IF($E$13="Acc Weekly",ROUND((-PMT(((1+D820/CP)^(CP/12))-1,(nper-B820+1)*12/52,J819))/4,2),ROUND(-PMT(((1+D820/CP)^(CP/periods_per_year))-1,nper-B820+1,J819),2)))))))</f>
        <v/>
      </c>
      <c r="G820" s="187" t="str">
        <f t="shared" si="114"/>
        <v/>
      </c>
      <c r="H820" s="188"/>
      <c r="I820" s="187" t="str">
        <f t="shared" si="115"/>
        <v/>
      </c>
      <c r="J820" s="187" t="str">
        <f t="shared" si="116"/>
        <v/>
      </c>
      <c r="K820" s="189" t="str">
        <f t="shared" si="117"/>
        <v/>
      </c>
      <c r="L820" s="187" t="str">
        <f t="shared" si="118"/>
        <v/>
      </c>
      <c r="M820" s="187" t="str">
        <f>IF(B820="","",SUM($L$63:L820))</f>
        <v/>
      </c>
      <c r="N820" s="190" t="str">
        <f t="shared" si="119"/>
        <v/>
      </c>
      <c r="O820" s="191"/>
      <c r="P820" s="192" t="str">
        <f t="shared" si="120"/>
        <v/>
      </c>
      <c r="Q820" s="193"/>
      <c r="S820" s="193"/>
      <c r="T820" s="193"/>
      <c r="U820" s="193"/>
      <c r="V820" s="67"/>
    </row>
    <row r="821" spans="2:22" x14ac:dyDescent="0.15">
      <c r="B821" s="194" t="str">
        <f t="shared" si="111"/>
        <v/>
      </c>
      <c r="C821" s="185" t="str">
        <f t="shared" si="112"/>
        <v/>
      </c>
      <c r="D821" s="186" t="str">
        <f>IF(B821="","",IF(variable,IF(OR(B821=1,B821&lt;$I$16*periods_per_year),start_rate,MIN($I$17,IF(MOD(B821-1,$I$19)=0,MAX($I$18,D820+$I$20),D820))),start_rate))</f>
        <v/>
      </c>
      <c r="E821" s="187" t="str">
        <f t="shared" si="113"/>
        <v/>
      </c>
      <c r="F821" s="187" t="str">
        <f>IF(B821="","",IF(B821=nper,J820+E821,MIN(J820+E821,IF(D821=D820,F820,IF($E$13="Acc Bi-Weekly",ROUND((-PMT(((1+D821/CP)^(CP/12))-1,(nper-B821+1)*12/26,J820))/2,2),IF($E$13="Acc Weekly",ROUND((-PMT(((1+D821/CP)^(CP/12))-1,(nper-B821+1)*12/52,J820))/4,2),ROUND(-PMT(((1+D821/CP)^(CP/periods_per_year))-1,nper-B821+1,J820),2)))))))</f>
        <v/>
      </c>
      <c r="G821" s="187" t="str">
        <f t="shared" si="114"/>
        <v/>
      </c>
      <c r="H821" s="188"/>
      <c r="I821" s="187" t="str">
        <f t="shared" si="115"/>
        <v/>
      </c>
      <c r="J821" s="187" t="str">
        <f t="shared" si="116"/>
        <v/>
      </c>
      <c r="K821" s="189" t="str">
        <f t="shared" si="117"/>
        <v/>
      </c>
      <c r="L821" s="187" t="str">
        <f t="shared" si="118"/>
        <v/>
      </c>
      <c r="M821" s="187" t="str">
        <f>IF(B821="","",SUM($L$63:L821))</f>
        <v/>
      </c>
      <c r="N821" s="190" t="str">
        <f t="shared" si="119"/>
        <v/>
      </c>
      <c r="O821" s="191"/>
      <c r="P821" s="192" t="str">
        <f t="shared" si="120"/>
        <v/>
      </c>
      <c r="Q821" s="193"/>
      <c r="S821" s="193"/>
      <c r="T821" s="193"/>
      <c r="U821" s="193"/>
      <c r="V821" s="67"/>
    </row>
    <row r="822" spans="2:22" x14ac:dyDescent="0.15">
      <c r="B822" s="194" t="str">
        <f t="shared" si="111"/>
        <v/>
      </c>
      <c r="C822" s="185" t="str">
        <f t="shared" si="112"/>
        <v/>
      </c>
      <c r="D822" s="186" t="str">
        <f>IF(B822="","",IF(variable,IF(OR(B822=1,B822&lt;$I$16*periods_per_year),start_rate,MIN($I$17,IF(MOD(B822-1,$I$19)=0,MAX($I$18,D821+$I$20),D821))),start_rate))</f>
        <v/>
      </c>
      <c r="E822" s="187" t="str">
        <f t="shared" si="113"/>
        <v/>
      </c>
      <c r="F822" s="187" t="str">
        <f>IF(B822="","",IF(B822=nper,J821+E822,MIN(J821+E822,IF(D822=D821,F821,IF($E$13="Acc Bi-Weekly",ROUND((-PMT(((1+D822/CP)^(CP/12))-1,(nper-B822+1)*12/26,J821))/2,2),IF($E$13="Acc Weekly",ROUND((-PMT(((1+D822/CP)^(CP/12))-1,(nper-B822+1)*12/52,J821))/4,2),ROUND(-PMT(((1+D822/CP)^(CP/periods_per_year))-1,nper-B822+1,J821),2)))))))</f>
        <v/>
      </c>
      <c r="G822" s="187" t="str">
        <f t="shared" si="114"/>
        <v/>
      </c>
      <c r="H822" s="188"/>
      <c r="I822" s="187" t="str">
        <f t="shared" si="115"/>
        <v/>
      </c>
      <c r="J822" s="187" t="str">
        <f t="shared" si="116"/>
        <v/>
      </c>
      <c r="K822" s="189" t="str">
        <f t="shared" si="117"/>
        <v/>
      </c>
      <c r="L822" s="187" t="str">
        <f t="shared" si="118"/>
        <v/>
      </c>
      <c r="M822" s="187" t="str">
        <f>IF(B822="","",SUM($L$63:L822))</f>
        <v/>
      </c>
      <c r="N822" s="190" t="str">
        <f t="shared" si="119"/>
        <v/>
      </c>
      <c r="O822" s="191"/>
      <c r="P822" s="192" t="str">
        <f t="shared" si="120"/>
        <v/>
      </c>
      <c r="Q822" s="193"/>
      <c r="S822" s="193"/>
      <c r="T822" s="193"/>
      <c r="U822" s="193"/>
      <c r="V822" s="67"/>
    </row>
    <row r="823" spans="2:22" x14ac:dyDescent="0.15">
      <c r="B823" s="194" t="str">
        <f t="shared" si="111"/>
        <v/>
      </c>
      <c r="C823" s="185" t="str">
        <f t="shared" si="112"/>
        <v/>
      </c>
      <c r="D823" s="186" t="str">
        <f>IF(B823="","",IF(variable,IF(OR(B823=1,B823&lt;$I$16*periods_per_year),start_rate,MIN($I$17,IF(MOD(B823-1,$I$19)=0,MAX($I$18,D822+$I$20),D822))),start_rate))</f>
        <v/>
      </c>
      <c r="E823" s="187" t="str">
        <f t="shared" si="113"/>
        <v/>
      </c>
      <c r="F823" s="187" t="str">
        <f>IF(B823="","",IF(B823=nper,J822+E823,MIN(J822+E823,IF(D823=D822,F822,IF($E$13="Acc Bi-Weekly",ROUND((-PMT(((1+D823/CP)^(CP/12))-1,(nper-B823+1)*12/26,J822))/2,2),IF($E$13="Acc Weekly",ROUND((-PMT(((1+D823/CP)^(CP/12))-1,(nper-B823+1)*12/52,J822))/4,2),ROUND(-PMT(((1+D823/CP)^(CP/periods_per_year))-1,nper-B823+1,J822),2)))))))</f>
        <v/>
      </c>
      <c r="G823" s="187" t="str">
        <f t="shared" si="114"/>
        <v/>
      </c>
      <c r="H823" s="188"/>
      <c r="I823" s="187" t="str">
        <f t="shared" si="115"/>
        <v/>
      </c>
      <c r="J823" s="187" t="str">
        <f t="shared" si="116"/>
        <v/>
      </c>
      <c r="K823" s="189" t="str">
        <f t="shared" si="117"/>
        <v/>
      </c>
      <c r="L823" s="187" t="str">
        <f t="shared" si="118"/>
        <v/>
      </c>
      <c r="M823" s="187" t="str">
        <f>IF(B823="","",SUM($L$63:L823))</f>
        <v/>
      </c>
      <c r="N823" s="190" t="str">
        <f t="shared" si="119"/>
        <v/>
      </c>
      <c r="O823" s="191"/>
      <c r="P823" s="192" t="str">
        <f t="shared" si="120"/>
        <v/>
      </c>
      <c r="Q823" s="193"/>
      <c r="S823" s="193"/>
      <c r="T823" s="193"/>
      <c r="U823" s="193"/>
      <c r="V823" s="67"/>
    </row>
    <row r="824" spans="2:22" x14ac:dyDescent="0.15">
      <c r="B824" s="194" t="str">
        <f t="shared" si="111"/>
        <v/>
      </c>
      <c r="C824" s="185" t="str">
        <f t="shared" si="112"/>
        <v/>
      </c>
      <c r="D824" s="186" t="str">
        <f>IF(B824="","",IF(variable,IF(OR(B824=1,B824&lt;$I$16*periods_per_year),start_rate,MIN($I$17,IF(MOD(B824-1,$I$19)=0,MAX($I$18,D823+$I$20),D823))),start_rate))</f>
        <v/>
      </c>
      <c r="E824" s="187" t="str">
        <f t="shared" si="113"/>
        <v/>
      </c>
      <c r="F824" s="187" t="str">
        <f>IF(B824="","",IF(B824=nper,J823+E824,MIN(J823+E824,IF(D824=D823,F823,IF($E$13="Acc Bi-Weekly",ROUND((-PMT(((1+D824/CP)^(CP/12))-1,(nper-B824+1)*12/26,J823))/2,2),IF($E$13="Acc Weekly",ROUND((-PMT(((1+D824/CP)^(CP/12))-1,(nper-B824+1)*12/52,J823))/4,2),ROUND(-PMT(((1+D824/CP)^(CP/periods_per_year))-1,nper-B824+1,J823),2)))))))</f>
        <v/>
      </c>
      <c r="G824" s="187" t="str">
        <f t="shared" si="114"/>
        <v/>
      </c>
      <c r="H824" s="188"/>
      <c r="I824" s="187" t="str">
        <f t="shared" si="115"/>
        <v/>
      </c>
      <c r="J824" s="187" t="str">
        <f t="shared" si="116"/>
        <v/>
      </c>
      <c r="K824" s="189" t="str">
        <f t="shared" si="117"/>
        <v/>
      </c>
      <c r="L824" s="187" t="str">
        <f t="shared" si="118"/>
        <v/>
      </c>
      <c r="M824" s="187" t="str">
        <f>IF(B824="","",SUM($L$63:L824))</f>
        <v/>
      </c>
      <c r="N824" s="190" t="str">
        <f t="shared" si="119"/>
        <v/>
      </c>
      <c r="O824" s="191"/>
      <c r="P824" s="192" t="str">
        <f t="shared" si="120"/>
        <v/>
      </c>
      <c r="Q824" s="193"/>
      <c r="S824" s="193"/>
      <c r="T824" s="193"/>
      <c r="U824" s="193"/>
      <c r="V824" s="67"/>
    </row>
    <row r="825" spans="2:22" x14ac:dyDescent="0.15">
      <c r="B825" s="194" t="str">
        <f t="shared" si="111"/>
        <v/>
      </c>
      <c r="C825" s="185" t="str">
        <f t="shared" si="112"/>
        <v/>
      </c>
      <c r="D825" s="186" t="str">
        <f>IF(B825="","",IF(variable,IF(OR(B825=1,B825&lt;$I$16*periods_per_year),start_rate,MIN($I$17,IF(MOD(B825-1,$I$19)=0,MAX($I$18,D824+$I$20),D824))),start_rate))</f>
        <v/>
      </c>
      <c r="E825" s="187" t="str">
        <f t="shared" si="113"/>
        <v/>
      </c>
      <c r="F825" s="187" t="str">
        <f>IF(B825="","",IF(B825=nper,J824+E825,MIN(J824+E825,IF(D825=D824,F824,IF($E$13="Acc Bi-Weekly",ROUND((-PMT(((1+D825/CP)^(CP/12))-1,(nper-B825+1)*12/26,J824))/2,2),IF($E$13="Acc Weekly",ROUND((-PMT(((1+D825/CP)^(CP/12))-1,(nper-B825+1)*12/52,J824))/4,2),ROUND(-PMT(((1+D825/CP)^(CP/periods_per_year))-1,nper-B825+1,J824),2)))))))</f>
        <v/>
      </c>
      <c r="G825" s="187" t="str">
        <f t="shared" si="114"/>
        <v/>
      </c>
      <c r="H825" s="188"/>
      <c r="I825" s="187" t="str">
        <f t="shared" si="115"/>
        <v/>
      </c>
      <c r="J825" s="187" t="str">
        <f t="shared" si="116"/>
        <v/>
      </c>
      <c r="K825" s="189" t="str">
        <f t="shared" si="117"/>
        <v/>
      </c>
      <c r="L825" s="187" t="str">
        <f t="shared" si="118"/>
        <v/>
      </c>
      <c r="M825" s="187" t="str">
        <f>IF(B825="","",SUM($L$63:L825))</f>
        <v/>
      </c>
      <c r="N825" s="190" t="str">
        <f t="shared" si="119"/>
        <v/>
      </c>
      <c r="O825" s="191"/>
      <c r="P825" s="192" t="str">
        <f t="shared" si="120"/>
        <v/>
      </c>
      <c r="Q825" s="193"/>
      <c r="S825" s="193"/>
      <c r="T825" s="193"/>
      <c r="U825" s="193"/>
      <c r="V825" s="67"/>
    </row>
    <row r="826" spans="2:22" x14ac:dyDescent="0.15">
      <c r="B826" s="194" t="str">
        <f t="shared" si="111"/>
        <v/>
      </c>
      <c r="C826" s="185" t="str">
        <f t="shared" si="112"/>
        <v/>
      </c>
      <c r="D826" s="186" t="str">
        <f>IF(B826="","",IF(variable,IF(OR(B826=1,B826&lt;$I$16*periods_per_year),start_rate,MIN($I$17,IF(MOD(B826-1,$I$19)=0,MAX($I$18,D825+$I$20),D825))),start_rate))</f>
        <v/>
      </c>
      <c r="E826" s="187" t="str">
        <f t="shared" si="113"/>
        <v/>
      </c>
      <c r="F826" s="187" t="str">
        <f>IF(B826="","",IF(B826=nper,J825+E826,MIN(J825+E826,IF(D826=D825,F825,IF($E$13="Acc Bi-Weekly",ROUND((-PMT(((1+D826/CP)^(CP/12))-1,(nper-B826+1)*12/26,J825))/2,2),IF($E$13="Acc Weekly",ROUND((-PMT(((1+D826/CP)^(CP/12))-1,(nper-B826+1)*12/52,J825))/4,2),ROUND(-PMT(((1+D826/CP)^(CP/periods_per_year))-1,nper-B826+1,J825),2)))))))</f>
        <v/>
      </c>
      <c r="G826" s="187" t="str">
        <f t="shared" si="114"/>
        <v/>
      </c>
      <c r="H826" s="188"/>
      <c r="I826" s="187" t="str">
        <f t="shared" si="115"/>
        <v/>
      </c>
      <c r="J826" s="187" t="str">
        <f t="shared" si="116"/>
        <v/>
      </c>
      <c r="K826" s="189" t="str">
        <f t="shared" si="117"/>
        <v/>
      </c>
      <c r="L826" s="187" t="str">
        <f t="shared" si="118"/>
        <v/>
      </c>
      <c r="M826" s="187" t="str">
        <f>IF(B826="","",SUM($L$63:L826))</f>
        <v/>
      </c>
      <c r="N826" s="190" t="str">
        <f t="shared" si="119"/>
        <v/>
      </c>
      <c r="O826" s="191"/>
      <c r="P826" s="192" t="str">
        <f t="shared" si="120"/>
        <v/>
      </c>
      <c r="Q826" s="193"/>
      <c r="S826" s="193"/>
      <c r="T826" s="193"/>
      <c r="U826" s="193"/>
      <c r="V826" s="67"/>
    </row>
    <row r="827" spans="2:22" x14ac:dyDescent="0.15">
      <c r="B827" s="194" t="str">
        <f t="shared" si="111"/>
        <v/>
      </c>
      <c r="C827" s="185" t="str">
        <f t="shared" si="112"/>
        <v/>
      </c>
      <c r="D827" s="186" t="str">
        <f>IF(B827="","",IF(variable,IF(OR(B827=1,B827&lt;$I$16*periods_per_year),start_rate,MIN($I$17,IF(MOD(B827-1,$I$19)=0,MAX($I$18,D826+$I$20),D826))),start_rate))</f>
        <v/>
      </c>
      <c r="E827" s="187" t="str">
        <f t="shared" si="113"/>
        <v/>
      </c>
      <c r="F827" s="187" t="str">
        <f>IF(B827="","",IF(B827=nper,J826+E827,MIN(J826+E827,IF(D827=D826,F826,IF($E$13="Acc Bi-Weekly",ROUND((-PMT(((1+D827/CP)^(CP/12))-1,(nper-B827+1)*12/26,J826))/2,2),IF($E$13="Acc Weekly",ROUND((-PMT(((1+D827/CP)^(CP/12))-1,(nper-B827+1)*12/52,J826))/4,2),ROUND(-PMT(((1+D827/CP)^(CP/periods_per_year))-1,nper-B827+1,J826),2)))))))</f>
        <v/>
      </c>
      <c r="G827" s="187" t="str">
        <f t="shared" si="114"/>
        <v/>
      </c>
      <c r="H827" s="188"/>
      <c r="I827" s="187" t="str">
        <f t="shared" si="115"/>
        <v/>
      </c>
      <c r="J827" s="187" t="str">
        <f t="shared" si="116"/>
        <v/>
      </c>
      <c r="K827" s="189" t="str">
        <f t="shared" si="117"/>
        <v/>
      </c>
      <c r="L827" s="187" t="str">
        <f t="shared" si="118"/>
        <v/>
      </c>
      <c r="M827" s="187" t="str">
        <f>IF(B827="","",SUM($L$63:L827))</f>
        <v/>
      </c>
      <c r="N827" s="190" t="str">
        <f t="shared" si="119"/>
        <v/>
      </c>
      <c r="O827" s="191"/>
      <c r="P827" s="192" t="str">
        <f t="shared" si="120"/>
        <v/>
      </c>
      <c r="Q827" s="193"/>
      <c r="S827" s="193"/>
      <c r="T827" s="193"/>
      <c r="U827" s="193"/>
      <c r="V827" s="67"/>
    </row>
    <row r="828" spans="2:22" x14ac:dyDescent="0.15">
      <c r="B828" s="194" t="str">
        <f t="shared" si="111"/>
        <v/>
      </c>
      <c r="C828" s="185" t="str">
        <f t="shared" si="112"/>
        <v/>
      </c>
      <c r="D828" s="186" t="str">
        <f>IF(B828="","",IF(variable,IF(OR(B828=1,B828&lt;$I$16*periods_per_year),start_rate,MIN($I$17,IF(MOD(B828-1,$I$19)=0,MAX($I$18,D827+$I$20),D827))),start_rate))</f>
        <v/>
      </c>
      <c r="E828" s="187" t="str">
        <f t="shared" si="113"/>
        <v/>
      </c>
      <c r="F828" s="187" t="str">
        <f>IF(B828="","",IF(B828=nper,J827+E828,MIN(J827+E828,IF(D828=D827,F827,IF($E$13="Acc Bi-Weekly",ROUND((-PMT(((1+D828/CP)^(CP/12))-1,(nper-B828+1)*12/26,J827))/2,2),IF($E$13="Acc Weekly",ROUND((-PMT(((1+D828/CP)^(CP/12))-1,(nper-B828+1)*12/52,J827))/4,2),ROUND(-PMT(((1+D828/CP)^(CP/periods_per_year))-1,nper-B828+1,J827),2)))))))</f>
        <v/>
      </c>
      <c r="G828" s="187" t="str">
        <f t="shared" si="114"/>
        <v/>
      </c>
      <c r="H828" s="188"/>
      <c r="I828" s="187" t="str">
        <f t="shared" si="115"/>
        <v/>
      </c>
      <c r="J828" s="187" t="str">
        <f t="shared" si="116"/>
        <v/>
      </c>
      <c r="K828" s="189" t="str">
        <f t="shared" si="117"/>
        <v/>
      </c>
      <c r="L828" s="187" t="str">
        <f t="shared" si="118"/>
        <v/>
      </c>
      <c r="M828" s="187" t="str">
        <f>IF(B828="","",SUM($L$63:L828))</f>
        <v/>
      </c>
      <c r="N828" s="190" t="str">
        <f t="shared" si="119"/>
        <v/>
      </c>
      <c r="O828" s="191"/>
      <c r="P828" s="192" t="str">
        <f t="shared" si="120"/>
        <v/>
      </c>
      <c r="Q828" s="193"/>
      <c r="S828" s="193"/>
      <c r="T828" s="193"/>
      <c r="U828" s="193"/>
      <c r="V828" s="67"/>
    </row>
    <row r="829" spans="2:22" x14ac:dyDescent="0.15">
      <c r="B829" s="194" t="str">
        <f t="shared" si="111"/>
        <v/>
      </c>
      <c r="C829" s="185" t="str">
        <f t="shared" si="112"/>
        <v/>
      </c>
      <c r="D829" s="186" t="str">
        <f>IF(B829="","",IF(variable,IF(OR(B829=1,B829&lt;$I$16*periods_per_year),start_rate,MIN($I$17,IF(MOD(B829-1,$I$19)=0,MAX($I$18,D828+$I$20),D828))),start_rate))</f>
        <v/>
      </c>
      <c r="E829" s="187" t="str">
        <f t="shared" si="113"/>
        <v/>
      </c>
      <c r="F829" s="187" t="str">
        <f>IF(B829="","",IF(B829=nper,J828+E829,MIN(J828+E829,IF(D829=D828,F828,IF($E$13="Acc Bi-Weekly",ROUND((-PMT(((1+D829/CP)^(CP/12))-1,(nper-B829+1)*12/26,J828))/2,2),IF($E$13="Acc Weekly",ROUND((-PMT(((1+D829/CP)^(CP/12))-1,(nper-B829+1)*12/52,J828))/4,2),ROUND(-PMT(((1+D829/CP)^(CP/periods_per_year))-1,nper-B829+1,J828),2)))))))</f>
        <v/>
      </c>
      <c r="G829" s="187" t="str">
        <f t="shared" si="114"/>
        <v/>
      </c>
      <c r="H829" s="188"/>
      <c r="I829" s="187" t="str">
        <f t="shared" si="115"/>
        <v/>
      </c>
      <c r="J829" s="187" t="str">
        <f t="shared" si="116"/>
        <v/>
      </c>
      <c r="K829" s="189" t="str">
        <f t="shared" si="117"/>
        <v/>
      </c>
      <c r="L829" s="187" t="str">
        <f t="shared" si="118"/>
        <v/>
      </c>
      <c r="M829" s="187" t="str">
        <f>IF(B829="","",SUM($L$63:L829))</f>
        <v/>
      </c>
      <c r="N829" s="190" t="str">
        <f t="shared" si="119"/>
        <v/>
      </c>
      <c r="O829" s="191"/>
      <c r="P829" s="192" t="str">
        <f t="shared" si="120"/>
        <v/>
      </c>
      <c r="Q829" s="193"/>
      <c r="S829" s="193"/>
      <c r="T829" s="193"/>
      <c r="U829" s="193"/>
      <c r="V829" s="67"/>
    </row>
    <row r="830" spans="2:22" x14ac:dyDescent="0.15">
      <c r="B830" s="194" t="str">
        <f t="shared" si="111"/>
        <v/>
      </c>
      <c r="C830" s="185" t="str">
        <f t="shared" si="112"/>
        <v/>
      </c>
      <c r="D830" s="186" t="str">
        <f>IF(B830="","",IF(variable,IF(OR(B830=1,B830&lt;$I$16*periods_per_year),start_rate,MIN($I$17,IF(MOD(B830-1,$I$19)=0,MAX($I$18,D829+$I$20),D829))),start_rate))</f>
        <v/>
      </c>
      <c r="E830" s="187" t="str">
        <f t="shared" si="113"/>
        <v/>
      </c>
      <c r="F830" s="187" t="str">
        <f>IF(B830="","",IF(B830=nper,J829+E830,MIN(J829+E830,IF(D830=D829,F829,IF($E$13="Acc Bi-Weekly",ROUND((-PMT(((1+D830/CP)^(CP/12))-1,(nper-B830+1)*12/26,J829))/2,2),IF($E$13="Acc Weekly",ROUND((-PMT(((1+D830/CP)^(CP/12))-1,(nper-B830+1)*12/52,J829))/4,2),ROUND(-PMT(((1+D830/CP)^(CP/periods_per_year))-1,nper-B830+1,J829),2)))))))</f>
        <v/>
      </c>
      <c r="G830" s="187" t="str">
        <f t="shared" si="114"/>
        <v/>
      </c>
      <c r="H830" s="188"/>
      <c r="I830" s="187" t="str">
        <f t="shared" si="115"/>
        <v/>
      </c>
      <c r="J830" s="187" t="str">
        <f t="shared" si="116"/>
        <v/>
      </c>
      <c r="K830" s="189" t="str">
        <f t="shared" si="117"/>
        <v/>
      </c>
      <c r="L830" s="187" t="str">
        <f t="shared" si="118"/>
        <v/>
      </c>
      <c r="M830" s="187" t="str">
        <f>IF(B830="","",SUM($L$63:L830))</f>
        <v/>
      </c>
      <c r="N830" s="190" t="str">
        <f t="shared" si="119"/>
        <v/>
      </c>
      <c r="O830" s="191"/>
      <c r="P830" s="192" t="str">
        <f t="shared" si="120"/>
        <v/>
      </c>
      <c r="Q830" s="193"/>
      <c r="S830" s="193"/>
      <c r="T830" s="193"/>
      <c r="U830" s="193"/>
      <c r="V830" s="67"/>
    </row>
    <row r="831" spans="2:22" x14ac:dyDescent="0.15">
      <c r="B831" s="194" t="str">
        <f t="shared" ref="B831:B894" si="121">IF(J830="","",IF(OR(B830&gt;=nper,ROUND(J830,2)&lt;=0),"",B830+1))</f>
        <v/>
      </c>
      <c r="C831" s="185" t="str">
        <f t="shared" ref="C831:C894" si="122">IF(B831="","",IF(OR(periods_per_year=26,periods_per_year=52),IF(periods_per_year=26,IF(B831=1,fpdate,C830+14),IF(periods_per_year=52,IF(B831=1,fpdate,C830+7),"n/a")),IF(periods_per_year=24,DATE(YEAR(fpdate),MONTH(fpdate)+(B831-1)/2+IF(AND(DAY(fpdate)&gt;=15,MOD(B831,2)=0),1,0),IF(MOD(B831,2)=0,IF(DAY(fpdate)&gt;=15,DAY(fpdate)-14,DAY(fpdate)+14),DAY(fpdate))),IF(DAY(DATE(YEAR(fpdate),MONTH(fpdate)+B831-1,DAY(fpdate)))&lt;&gt;DAY(fpdate),DATE(YEAR(fpdate),MONTH(fpdate)+B831,0),DATE(YEAR(fpdate),MONTH(fpdate)+B831-1,DAY(fpdate))))))</f>
        <v/>
      </c>
      <c r="D831" s="186" t="str">
        <f>IF(B831="","",IF(variable,IF(OR(B831=1,B831&lt;$I$16*periods_per_year),start_rate,MIN($I$17,IF(MOD(B831-1,$I$19)=0,MAX($I$18,D830+$I$20),D830))),start_rate))</f>
        <v/>
      </c>
      <c r="E831" s="187" t="str">
        <f t="shared" ref="E831:E894" si="123">IF(B831="","",ROUND((((1+D831/CP)^(CP/periods_per_year))-1)*J830,2))</f>
        <v/>
      </c>
      <c r="F831" s="187" t="str">
        <f>IF(B831="","",IF(B831=nper,J830+E831,MIN(J830+E831,IF(D831=D830,F830,IF($E$13="Acc Bi-Weekly",ROUND((-PMT(((1+D831/CP)^(CP/12))-1,(nper-B831+1)*12/26,J830))/2,2),IF($E$13="Acc Weekly",ROUND((-PMT(((1+D831/CP)^(CP/12))-1,(nper-B831+1)*12/52,J830))/4,2),ROUND(-PMT(((1+D831/CP)^(CP/periods_per_year))-1,nper-B831+1,J830),2)))))))</f>
        <v/>
      </c>
      <c r="G831" s="187" t="str">
        <f t="shared" ref="G831:G894" si="124">IF(B831="","",IF(J830&lt;=F831,0,IF(IF(MOD(B831,int)=0,$E$25,0)+F831&gt;=J830+E831,J830+E831-F831,IF(MOD(B831,int)=0,$E$25,0)+IF(IF(MOD(B831,int)=0,$E$25,0)+IF(MOD(B831-$E$28,periods_per_year)=0,$E$27,0)+F831&lt;J830+E831,IF(MOD(B831-$E$28,periods_per_year)=0,$E$27,0),J830+E831-IF(MOD(B831,int)=0,$E$25,0)-F831))))</f>
        <v/>
      </c>
      <c r="H831" s="188"/>
      <c r="I831" s="187" t="str">
        <f t="shared" ref="I831:I894" si="125">IF(B831="","",F831-E831+H831+IF(G831="",0,G831))</f>
        <v/>
      </c>
      <c r="J831" s="187" t="str">
        <f t="shared" ref="J831:J894" si="126">IF(B831="","",J830-I831)</f>
        <v/>
      </c>
      <c r="K831" s="189" t="str">
        <f t="shared" ref="K831:K894" si="127">IF(B831="","",IF(MOD(B831,periods_per_year)=0,B831/periods_per_year,""))</f>
        <v/>
      </c>
      <c r="L831" s="187" t="str">
        <f t="shared" ref="L831:L894" si="128">IF(B831="","",$S$16*E831)</f>
        <v/>
      </c>
      <c r="M831" s="187" t="str">
        <f>IF(B831="","",SUM($L$63:L831))</f>
        <v/>
      </c>
      <c r="N831" s="190" t="str">
        <f t="shared" si="119"/>
        <v/>
      </c>
      <c r="O831" s="191"/>
      <c r="P831" s="192" t="str">
        <f t="shared" si="120"/>
        <v/>
      </c>
      <c r="Q831" s="193"/>
      <c r="S831" s="193"/>
      <c r="T831" s="193"/>
      <c r="U831" s="193"/>
      <c r="V831" s="67"/>
    </row>
    <row r="832" spans="2:22" x14ac:dyDescent="0.15">
      <c r="B832" s="194" t="str">
        <f t="shared" si="121"/>
        <v/>
      </c>
      <c r="C832" s="185" t="str">
        <f t="shared" si="122"/>
        <v/>
      </c>
      <c r="D832" s="186" t="str">
        <f>IF(B832="","",IF(variable,IF(OR(B832=1,B832&lt;$I$16*periods_per_year),start_rate,MIN($I$17,IF(MOD(B832-1,$I$19)=0,MAX($I$18,D831+$I$20),D831))),start_rate))</f>
        <v/>
      </c>
      <c r="E832" s="187" t="str">
        <f t="shared" si="123"/>
        <v/>
      </c>
      <c r="F832" s="187" t="str">
        <f>IF(B832="","",IF(B832=nper,J831+E832,MIN(J831+E832,IF(D832=D831,F831,IF($E$13="Acc Bi-Weekly",ROUND((-PMT(((1+D832/CP)^(CP/12))-1,(nper-B832+1)*12/26,J831))/2,2),IF($E$13="Acc Weekly",ROUND((-PMT(((1+D832/CP)^(CP/12))-1,(nper-B832+1)*12/52,J831))/4,2),ROUND(-PMT(((1+D832/CP)^(CP/periods_per_year))-1,nper-B832+1,J831),2)))))))</f>
        <v/>
      </c>
      <c r="G832" s="187" t="str">
        <f t="shared" si="124"/>
        <v/>
      </c>
      <c r="H832" s="188"/>
      <c r="I832" s="187" t="str">
        <f t="shared" si="125"/>
        <v/>
      </c>
      <c r="J832" s="187" t="str">
        <f t="shared" si="126"/>
        <v/>
      </c>
      <c r="K832" s="189" t="str">
        <f t="shared" si="127"/>
        <v/>
      </c>
      <c r="L832" s="187" t="str">
        <f t="shared" si="128"/>
        <v/>
      </c>
      <c r="M832" s="187" t="str">
        <f>IF(B832="","",SUM($L$63:L832))</f>
        <v/>
      </c>
      <c r="N832" s="190" t="str">
        <f t="shared" si="119"/>
        <v/>
      </c>
      <c r="O832" s="191"/>
      <c r="P832" s="192" t="str">
        <f t="shared" si="120"/>
        <v/>
      </c>
      <c r="Q832" s="193"/>
      <c r="S832" s="193"/>
      <c r="T832" s="193"/>
      <c r="U832" s="193"/>
      <c r="V832" s="67"/>
    </row>
    <row r="833" spans="2:22" x14ac:dyDescent="0.15">
      <c r="B833" s="194" t="str">
        <f t="shared" si="121"/>
        <v/>
      </c>
      <c r="C833" s="185" t="str">
        <f t="shared" si="122"/>
        <v/>
      </c>
      <c r="D833" s="186" t="str">
        <f>IF(B833="","",IF(variable,IF(OR(B833=1,B833&lt;$I$16*periods_per_year),start_rate,MIN($I$17,IF(MOD(B833-1,$I$19)=0,MAX($I$18,D832+$I$20),D832))),start_rate))</f>
        <v/>
      </c>
      <c r="E833" s="187" t="str">
        <f t="shared" si="123"/>
        <v/>
      </c>
      <c r="F833" s="187" t="str">
        <f>IF(B833="","",IF(B833=nper,J832+E833,MIN(J832+E833,IF(D833=D832,F832,IF($E$13="Acc Bi-Weekly",ROUND((-PMT(((1+D833/CP)^(CP/12))-1,(nper-B833+1)*12/26,J832))/2,2),IF($E$13="Acc Weekly",ROUND((-PMT(((1+D833/CP)^(CP/12))-1,(nper-B833+1)*12/52,J832))/4,2),ROUND(-PMT(((1+D833/CP)^(CP/periods_per_year))-1,nper-B833+1,J832),2)))))))</f>
        <v/>
      </c>
      <c r="G833" s="187" t="str">
        <f t="shared" si="124"/>
        <v/>
      </c>
      <c r="H833" s="188"/>
      <c r="I833" s="187" t="str">
        <f t="shared" si="125"/>
        <v/>
      </c>
      <c r="J833" s="187" t="str">
        <f t="shared" si="126"/>
        <v/>
      </c>
      <c r="K833" s="189" t="str">
        <f t="shared" si="127"/>
        <v/>
      </c>
      <c r="L833" s="187" t="str">
        <f t="shared" si="128"/>
        <v/>
      </c>
      <c r="M833" s="187" t="str">
        <f>IF(B833="","",SUM($L$63:L833))</f>
        <v/>
      </c>
      <c r="N833" s="190" t="str">
        <f t="shared" ref="N833:N896" si="129">IF(B833="","",I833+N832)</f>
        <v/>
      </c>
      <c r="O833" s="191"/>
      <c r="P833" s="192" t="str">
        <f t="shared" si="120"/>
        <v/>
      </c>
      <c r="Q833" s="193"/>
      <c r="S833" s="193"/>
      <c r="T833" s="193"/>
      <c r="U833" s="193"/>
      <c r="V833" s="67"/>
    </row>
    <row r="834" spans="2:22" x14ac:dyDescent="0.15">
      <c r="B834" s="194" t="str">
        <f t="shared" si="121"/>
        <v/>
      </c>
      <c r="C834" s="185" t="str">
        <f t="shared" si="122"/>
        <v/>
      </c>
      <c r="D834" s="186" t="str">
        <f>IF(B834="","",IF(variable,IF(OR(B834=1,B834&lt;$I$16*periods_per_year),start_rate,MIN($I$17,IF(MOD(B834-1,$I$19)=0,MAX($I$18,D833+$I$20),D833))),start_rate))</f>
        <v/>
      </c>
      <c r="E834" s="187" t="str">
        <f t="shared" si="123"/>
        <v/>
      </c>
      <c r="F834" s="187" t="str">
        <f>IF(B834="","",IF(B834=nper,J833+E834,MIN(J833+E834,IF(D834=D833,F833,IF($E$13="Acc Bi-Weekly",ROUND((-PMT(((1+D834/CP)^(CP/12))-1,(nper-B834+1)*12/26,J833))/2,2),IF($E$13="Acc Weekly",ROUND((-PMT(((1+D834/CP)^(CP/12))-1,(nper-B834+1)*12/52,J833))/4,2),ROUND(-PMT(((1+D834/CP)^(CP/periods_per_year))-1,nper-B834+1,J833),2)))))))</f>
        <v/>
      </c>
      <c r="G834" s="187" t="str">
        <f t="shared" si="124"/>
        <v/>
      </c>
      <c r="H834" s="188"/>
      <c r="I834" s="187" t="str">
        <f t="shared" si="125"/>
        <v/>
      </c>
      <c r="J834" s="187" t="str">
        <f t="shared" si="126"/>
        <v/>
      </c>
      <c r="K834" s="189" t="str">
        <f t="shared" si="127"/>
        <v/>
      </c>
      <c r="L834" s="187" t="str">
        <f t="shared" si="128"/>
        <v/>
      </c>
      <c r="M834" s="187" t="str">
        <f>IF(B834="","",SUM($L$63:L834))</f>
        <v/>
      </c>
      <c r="N834" s="190" t="str">
        <f t="shared" si="129"/>
        <v/>
      </c>
      <c r="O834" s="191"/>
      <c r="P834" s="192" t="str">
        <f t="shared" si="120"/>
        <v/>
      </c>
      <c r="Q834" s="193"/>
      <c r="S834" s="193"/>
      <c r="T834" s="193"/>
      <c r="U834" s="193"/>
      <c r="V834" s="67"/>
    </row>
    <row r="835" spans="2:22" x14ac:dyDescent="0.15">
      <c r="B835" s="194" t="str">
        <f t="shared" si="121"/>
        <v/>
      </c>
      <c r="C835" s="185" t="str">
        <f t="shared" si="122"/>
        <v/>
      </c>
      <c r="D835" s="186" t="str">
        <f>IF(B835="","",IF(variable,IF(OR(B835=1,B835&lt;$I$16*periods_per_year),start_rate,MIN($I$17,IF(MOD(B835-1,$I$19)=0,MAX($I$18,D834+$I$20),D834))),start_rate))</f>
        <v/>
      </c>
      <c r="E835" s="187" t="str">
        <f t="shared" si="123"/>
        <v/>
      </c>
      <c r="F835" s="187" t="str">
        <f>IF(B835="","",IF(B835=nper,J834+E835,MIN(J834+E835,IF(D835=D834,F834,IF($E$13="Acc Bi-Weekly",ROUND((-PMT(((1+D835/CP)^(CP/12))-1,(nper-B835+1)*12/26,J834))/2,2),IF($E$13="Acc Weekly",ROUND((-PMT(((1+D835/CP)^(CP/12))-1,(nper-B835+1)*12/52,J834))/4,2),ROUND(-PMT(((1+D835/CP)^(CP/periods_per_year))-1,nper-B835+1,J834),2)))))))</f>
        <v/>
      </c>
      <c r="G835" s="187" t="str">
        <f t="shared" si="124"/>
        <v/>
      </c>
      <c r="H835" s="188"/>
      <c r="I835" s="187" t="str">
        <f t="shared" si="125"/>
        <v/>
      </c>
      <c r="J835" s="187" t="str">
        <f t="shared" si="126"/>
        <v/>
      </c>
      <c r="K835" s="189" t="str">
        <f t="shared" si="127"/>
        <v/>
      </c>
      <c r="L835" s="187" t="str">
        <f t="shared" si="128"/>
        <v/>
      </c>
      <c r="M835" s="187" t="str">
        <f>IF(B835="","",SUM($L$63:L835))</f>
        <v/>
      </c>
      <c r="N835" s="190" t="str">
        <f t="shared" si="129"/>
        <v/>
      </c>
      <c r="O835" s="191"/>
      <c r="P835" s="192" t="str">
        <f t="shared" si="120"/>
        <v/>
      </c>
      <c r="Q835" s="193"/>
      <c r="S835" s="193"/>
      <c r="T835" s="193"/>
      <c r="U835" s="193"/>
      <c r="V835" s="67"/>
    </row>
    <row r="836" spans="2:22" x14ac:dyDescent="0.15">
      <c r="B836" s="194" t="str">
        <f t="shared" si="121"/>
        <v/>
      </c>
      <c r="C836" s="185" t="str">
        <f t="shared" si="122"/>
        <v/>
      </c>
      <c r="D836" s="186" t="str">
        <f>IF(B836="","",IF(variable,IF(OR(B836=1,B836&lt;$I$16*periods_per_year),start_rate,MIN($I$17,IF(MOD(B836-1,$I$19)=0,MAX($I$18,D835+$I$20),D835))),start_rate))</f>
        <v/>
      </c>
      <c r="E836" s="187" t="str">
        <f t="shared" si="123"/>
        <v/>
      </c>
      <c r="F836" s="187" t="str">
        <f>IF(B836="","",IF(B836=nper,J835+E836,MIN(J835+E836,IF(D836=D835,F835,IF($E$13="Acc Bi-Weekly",ROUND((-PMT(((1+D836/CP)^(CP/12))-1,(nper-B836+1)*12/26,J835))/2,2),IF($E$13="Acc Weekly",ROUND((-PMT(((1+D836/CP)^(CP/12))-1,(nper-B836+1)*12/52,J835))/4,2),ROUND(-PMT(((1+D836/CP)^(CP/periods_per_year))-1,nper-B836+1,J835),2)))))))</f>
        <v/>
      </c>
      <c r="G836" s="187" t="str">
        <f t="shared" si="124"/>
        <v/>
      </c>
      <c r="H836" s="188"/>
      <c r="I836" s="187" t="str">
        <f t="shared" si="125"/>
        <v/>
      </c>
      <c r="J836" s="187" t="str">
        <f t="shared" si="126"/>
        <v/>
      </c>
      <c r="K836" s="189" t="str">
        <f t="shared" si="127"/>
        <v/>
      </c>
      <c r="L836" s="187" t="str">
        <f t="shared" si="128"/>
        <v/>
      </c>
      <c r="M836" s="187" t="str">
        <f>IF(B836="","",SUM($L$63:L836))</f>
        <v/>
      </c>
      <c r="N836" s="190" t="str">
        <f t="shared" si="129"/>
        <v/>
      </c>
      <c r="O836" s="191"/>
      <c r="P836" s="192" t="str">
        <f t="shared" si="120"/>
        <v/>
      </c>
      <c r="Q836" s="193"/>
      <c r="S836" s="193"/>
      <c r="T836" s="193"/>
      <c r="U836" s="193"/>
      <c r="V836" s="67"/>
    </row>
    <row r="837" spans="2:22" x14ac:dyDescent="0.15">
      <c r="B837" s="194" t="str">
        <f t="shared" si="121"/>
        <v/>
      </c>
      <c r="C837" s="185" t="str">
        <f t="shared" si="122"/>
        <v/>
      </c>
      <c r="D837" s="186" t="str">
        <f>IF(B837="","",IF(variable,IF(OR(B837=1,B837&lt;$I$16*periods_per_year),start_rate,MIN($I$17,IF(MOD(B837-1,$I$19)=0,MAX($I$18,D836+$I$20),D836))),start_rate))</f>
        <v/>
      </c>
      <c r="E837" s="187" t="str">
        <f t="shared" si="123"/>
        <v/>
      </c>
      <c r="F837" s="187" t="str">
        <f>IF(B837="","",IF(B837=nper,J836+E837,MIN(J836+E837,IF(D837=D836,F836,IF($E$13="Acc Bi-Weekly",ROUND((-PMT(((1+D837/CP)^(CP/12))-1,(nper-B837+1)*12/26,J836))/2,2),IF($E$13="Acc Weekly",ROUND((-PMT(((1+D837/CP)^(CP/12))-1,(nper-B837+1)*12/52,J836))/4,2),ROUND(-PMT(((1+D837/CP)^(CP/periods_per_year))-1,nper-B837+1,J836),2)))))))</f>
        <v/>
      </c>
      <c r="G837" s="187" t="str">
        <f t="shared" si="124"/>
        <v/>
      </c>
      <c r="H837" s="188"/>
      <c r="I837" s="187" t="str">
        <f t="shared" si="125"/>
        <v/>
      </c>
      <c r="J837" s="187" t="str">
        <f t="shared" si="126"/>
        <v/>
      </c>
      <c r="K837" s="189" t="str">
        <f t="shared" si="127"/>
        <v/>
      </c>
      <c r="L837" s="187" t="str">
        <f t="shared" si="128"/>
        <v/>
      </c>
      <c r="M837" s="187" t="str">
        <f>IF(B837="","",SUM($L$63:L837))</f>
        <v/>
      </c>
      <c r="N837" s="190" t="str">
        <f t="shared" si="129"/>
        <v/>
      </c>
      <c r="O837" s="191"/>
      <c r="P837" s="192" t="str">
        <f t="shared" si="120"/>
        <v/>
      </c>
      <c r="Q837" s="193"/>
      <c r="S837" s="193"/>
      <c r="T837" s="193"/>
      <c r="U837" s="193"/>
      <c r="V837" s="67"/>
    </row>
    <row r="838" spans="2:22" x14ac:dyDescent="0.15">
      <c r="B838" s="194" t="str">
        <f t="shared" si="121"/>
        <v/>
      </c>
      <c r="C838" s="185" t="str">
        <f t="shared" si="122"/>
        <v/>
      </c>
      <c r="D838" s="186" t="str">
        <f>IF(B838="","",IF(variable,IF(OR(B838=1,B838&lt;$I$16*periods_per_year),start_rate,MIN($I$17,IF(MOD(B838-1,$I$19)=0,MAX($I$18,D837+$I$20),D837))),start_rate))</f>
        <v/>
      </c>
      <c r="E838" s="187" t="str">
        <f t="shared" si="123"/>
        <v/>
      </c>
      <c r="F838" s="187" t="str">
        <f>IF(B838="","",IF(B838=nper,J837+E838,MIN(J837+E838,IF(D838=D837,F837,IF($E$13="Acc Bi-Weekly",ROUND((-PMT(((1+D838/CP)^(CP/12))-1,(nper-B838+1)*12/26,J837))/2,2),IF($E$13="Acc Weekly",ROUND((-PMT(((1+D838/CP)^(CP/12))-1,(nper-B838+1)*12/52,J837))/4,2),ROUND(-PMT(((1+D838/CP)^(CP/periods_per_year))-1,nper-B838+1,J837),2)))))))</f>
        <v/>
      </c>
      <c r="G838" s="187" t="str">
        <f t="shared" si="124"/>
        <v/>
      </c>
      <c r="H838" s="188"/>
      <c r="I838" s="187" t="str">
        <f t="shared" si="125"/>
        <v/>
      </c>
      <c r="J838" s="187" t="str">
        <f t="shared" si="126"/>
        <v/>
      </c>
      <c r="K838" s="189" t="str">
        <f t="shared" si="127"/>
        <v/>
      </c>
      <c r="L838" s="187" t="str">
        <f t="shared" si="128"/>
        <v/>
      </c>
      <c r="M838" s="187" t="str">
        <f>IF(B838="","",SUM($L$63:L838))</f>
        <v/>
      </c>
      <c r="N838" s="190" t="str">
        <f t="shared" si="129"/>
        <v/>
      </c>
      <c r="O838" s="191"/>
      <c r="P838" s="192" t="str">
        <f t="shared" si="120"/>
        <v/>
      </c>
      <c r="Q838" s="193"/>
      <c r="S838" s="193"/>
      <c r="T838" s="193"/>
      <c r="U838" s="193"/>
      <c r="V838" s="67"/>
    </row>
    <row r="839" spans="2:22" x14ac:dyDescent="0.15">
      <c r="B839" s="194" t="str">
        <f t="shared" si="121"/>
        <v/>
      </c>
      <c r="C839" s="185" t="str">
        <f t="shared" si="122"/>
        <v/>
      </c>
      <c r="D839" s="186" t="str">
        <f>IF(B839="","",IF(variable,IF(OR(B839=1,B839&lt;$I$16*periods_per_year),start_rate,MIN($I$17,IF(MOD(B839-1,$I$19)=0,MAX($I$18,D838+$I$20),D838))),start_rate))</f>
        <v/>
      </c>
      <c r="E839" s="187" t="str">
        <f t="shared" si="123"/>
        <v/>
      </c>
      <c r="F839" s="187" t="str">
        <f>IF(B839="","",IF(B839=nper,J838+E839,MIN(J838+E839,IF(D839=D838,F838,IF($E$13="Acc Bi-Weekly",ROUND((-PMT(((1+D839/CP)^(CP/12))-1,(nper-B839+1)*12/26,J838))/2,2),IF($E$13="Acc Weekly",ROUND((-PMT(((1+D839/CP)^(CP/12))-1,(nper-B839+1)*12/52,J838))/4,2),ROUND(-PMT(((1+D839/CP)^(CP/periods_per_year))-1,nper-B839+1,J838),2)))))))</f>
        <v/>
      </c>
      <c r="G839" s="187" t="str">
        <f t="shared" si="124"/>
        <v/>
      </c>
      <c r="H839" s="188"/>
      <c r="I839" s="187" t="str">
        <f t="shared" si="125"/>
        <v/>
      </c>
      <c r="J839" s="187" t="str">
        <f t="shared" si="126"/>
        <v/>
      </c>
      <c r="K839" s="189" t="str">
        <f t="shared" si="127"/>
        <v/>
      </c>
      <c r="L839" s="187" t="str">
        <f t="shared" si="128"/>
        <v/>
      </c>
      <c r="M839" s="187" t="str">
        <f>IF(B839="","",SUM($L$63:L839))</f>
        <v/>
      </c>
      <c r="N839" s="190" t="str">
        <f t="shared" si="129"/>
        <v/>
      </c>
      <c r="O839" s="191"/>
      <c r="P839" s="192" t="str">
        <f t="shared" si="120"/>
        <v/>
      </c>
      <c r="Q839" s="193"/>
      <c r="S839" s="193"/>
      <c r="T839" s="193"/>
      <c r="U839" s="193"/>
      <c r="V839" s="67"/>
    </row>
    <row r="840" spans="2:22" x14ac:dyDescent="0.15">
      <c r="B840" s="194" t="str">
        <f t="shared" si="121"/>
        <v/>
      </c>
      <c r="C840" s="185" t="str">
        <f t="shared" si="122"/>
        <v/>
      </c>
      <c r="D840" s="186" t="str">
        <f>IF(B840="","",IF(variable,IF(OR(B840=1,B840&lt;$I$16*periods_per_year),start_rate,MIN($I$17,IF(MOD(B840-1,$I$19)=0,MAX($I$18,D839+$I$20),D839))),start_rate))</f>
        <v/>
      </c>
      <c r="E840" s="187" t="str">
        <f t="shared" si="123"/>
        <v/>
      </c>
      <c r="F840" s="187" t="str">
        <f>IF(B840="","",IF(B840=nper,J839+E840,MIN(J839+E840,IF(D840=D839,F839,IF($E$13="Acc Bi-Weekly",ROUND((-PMT(((1+D840/CP)^(CP/12))-1,(nper-B840+1)*12/26,J839))/2,2),IF($E$13="Acc Weekly",ROUND((-PMT(((1+D840/CP)^(CP/12))-1,(nper-B840+1)*12/52,J839))/4,2),ROUND(-PMT(((1+D840/CP)^(CP/periods_per_year))-1,nper-B840+1,J839),2)))))))</f>
        <v/>
      </c>
      <c r="G840" s="187" t="str">
        <f t="shared" si="124"/>
        <v/>
      </c>
      <c r="H840" s="188"/>
      <c r="I840" s="187" t="str">
        <f t="shared" si="125"/>
        <v/>
      </c>
      <c r="J840" s="187" t="str">
        <f t="shared" si="126"/>
        <v/>
      </c>
      <c r="K840" s="189" t="str">
        <f t="shared" si="127"/>
        <v/>
      </c>
      <c r="L840" s="187" t="str">
        <f t="shared" si="128"/>
        <v/>
      </c>
      <c r="M840" s="187" t="str">
        <f>IF(B840="","",SUM($L$63:L840))</f>
        <v/>
      </c>
      <c r="N840" s="190" t="str">
        <f t="shared" si="129"/>
        <v/>
      </c>
      <c r="O840" s="191"/>
      <c r="P840" s="192" t="str">
        <f t="shared" si="120"/>
        <v/>
      </c>
      <c r="Q840" s="193"/>
      <c r="S840" s="193"/>
      <c r="T840" s="193"/>
      <c r="U840" s="193"/>
      <c r="V840" s="67"/>
    </row>
    <row r="841" spans="2:22" x14ac:dyDescent="0.15">
      <c r="B841" s="194" t="str">
        <f t="shared" si="121"/>
        <v/>
      </c>
      <c r="C841" s="185" t="str">
        <f t="shared" si="122"/>
        <v/>
      </c>
      <c r="D841" s="186" t="str">
        <f>IF(B841="","",IF(variable,IF(OR(B841=1,B841&lt;$I$16*periods_per_year),start_rate,MIN($I$17,IF(MOD(B841-1,$I$19)=0,MAX($I$18,D840+$I$20),D840))),start_rate))</f>
        <v/>
      </c>
      <c r="E841" s="187" t="str">
        <f t="shared" si="123"/>
        <v/>
      </c>
      <c r="F841" s="187" t="str">
        <f>IF(B841="","",IF(B841=nper,J840+E841,MIN(J840+E841,IF(D841=D840,F840,IF($E$13="Acc Bi-Weekly",ROUND((-PMT(((1+D841/CP)^(CP/12))-1,(nper-B841+1)*12/26,J840))/2,2),IF($E$13="Acc Weekly",ROUND((-PMT(((1+D841/CP)^(CP/12))-1,(nper-B841+1)*12/52,J840))/4,2),ROUND(-PMT(((1+D841/CP)^(CP/periods_per_year))-1,nper-B841+1,J840),2)))))))</f>
        <v/>
      </c>
      <c r="G841" s="187" t="str">
        <f t="shared" si="124"/>
        <v/>
      </c>
      <c r="H841" s="188"/>
      <c r="I841" s="187" t="str">
        <f t="shared" si="125"/>
        <v/>
      </c>
      <c r="J841" s="187" t="str">
        <f t="shared" si="126"/>
        <v/>
      </c>
      <c r="K841" s="189" t="str">
        <f t="shared" si="127"/>
        <v/>
      </c>
      <c r="L841" s="187" t="str">
        <f t="shared" si="128"/>
        <v/>
      </c>
      <c r="M841" s="187" t="str">
        <f>IF(B841="","",SUM($L$63:L841))</f>
        <v/>
      </c>
      <c r="N841" s="190" t="str">
        <f t="shared" si="129"/>
        <v/>
      </c>
      <c r="O841" s="191"/>
      <c r="P841" s="192" t="str">
        <f t="shared" si="120"/>
        <v/>
      </c>
      <c r="Q841" s="193"/>
      <c r="S841" s="193"/>
      <c r="T841" s="193"/>
      <c r="U841" s="193"/>
      <c r="V841" s="67"/>
    </row>
    <row r="842" spans="2:22" x14ac:dyDescent="0.15">
      <c r="B842" s="194" t="str">
        <f t="shared" si="121"/>
        <v/>
      </c>
      <c r="C842" s="185" t="str">
        <f t="shared" si="122"/>
        <v/>
      </c>
      <c r="D842" s="186" t="str">
        <f>IF(B842="","",IF(variable,IF(OR(B842=1,B842&lt;$I$16*periods_per_year),start_rate,MIN($I$17,IF(MOD(B842-1,$I$19)=0,MAX($I$18,D841+$I$20),D841))),start_rate))</f>
        <v/>
      </c>
      <c r="E842" s="187" t="str">
        <f t="shared" si="123"/>
        <v/>
      </c>
      <c r="F842" s="187" t="str">
        <f>IF(B842="","",IF(B842=nper,J841+E842,MIN(J841+E842,IF(D842=D841,F841,IF($E$13="Acc Bi-Weekly",ROUND((-PMT(((1+D842/CP)^(CP/12))-1,(nper-B842+1)*12/26,J841))/2,2),IF($E$13="Acc Weekly",ROUND((-PMT(((1+D842/CP)^(CP/12))-1,(nper-B842+1)*12/52,J841))/4,2),ROUND(-PMT(((1+D842/CP)^(CP/periods_per_year))-1,nper-B842+1,J841),2)))))))</f>
        <v/>
      </c>
      <c r="G842" s="187" t="str">
        <f t="shared" si="124"/>
        <v/>
      </c>
      <c r="H842" s="188"/>
      <c r="I842" s="187" t="str">
        <f t="shared" si="125"/>
        <v/>
      </c>
      <c r="J842" s="187" t="str">
        <f t="shared" si="126"/>
        <v/>
      </c>
      <c r="K842" s="189" t="str">
        <f t="shared" si="127"/>
        <v/>
      </c>
      <c r="L842" s="187" t="str">
        <f t="shared" si="128"/>
        <v/>
      </c>
      <c r="M842" s="187" t="str">
        <f>IF(B842="","",SUM($L$63:L842))</f>
        <v/>
      </c>
      <c r="N842" s="190" t="str">
        <f t="shared" si="129"/>
        <v/>
      </c>
      <c r="O842" s="191"/>
      <c r="P842" s="192" t="str">
        <f t="shared" si="120"/>
        <v/>
      </c>
      <c r="Q842" s="193"/>
      <c r="S842" s="193"/>
      <c r="T842" s="193"/>
      <c r="U842" s="193"/>
      <c r="V842" s="67"/>
    </row>
    <row r="843" spans="2:22" x14ac:dyDescent="0.15">
      <c r="B843" s="194" t="str">
        <f t="shared" si="121"/>
        <v/>
      </c>
      <c r="C843" s="185" t="str">
        <f t="shared" si="122"/>
        <v/>
      </c>
      <c r="D843" s="186" t="str">
        <f>IF(B843="","",IF(variable,IF(OR(B843=1,B843&lt;$I$16*periods_per_year),start_rate,MIN($I$17,IF(MOD(B843-1,$I$19)=0,MAX($I$18,D842+$I$20),D842))),start_rate))</f>
        <v/>
      </c>
      <c r="E843" s="187" t="str">
        <f t="shared" si="123"/>
        <v/>
      </c>
      <c r="F843" s="187" t="str">
        <f>IF(B843="","",IF(B843=nper,J842+E843,MIN(J842+E843,IF(D843=D842,F842,IF($E$13="Acc Bi-Weekly",ROUND((-PMT(((1+D843/CP)^(CP/12))-1,(nper-B843+1)*12/26,J842))/2,2),IF($E$13="Acc Weekly",ROUND((-PMT(((1+D843/CP)^(CP/12))-1,(nper-B843+1)*12/52,J842))/4,2),ROUND(-PMT(((1+D843/CP)^(CP/periods_per_year))-1,nper-B843+1,J842),2)))))))</f>
        <v/>
      </c>
      <c r="G843" s="187" t="str">
        <f t="shared" si="124"/>
        <v/>
      </c>
      <c r="H843" s="188"/>
      <c r="I843" s="187" t="str">
        <f t="shared" si="125"/>
        <v/>
      </c>
      <c r="J843" s="187" t="str">
        <f t="shared" si="126"/>
        <v/>
      </c>
      <c r="K843" s="189" t="str">
        <f t="shared" si="127"/>
        <v/>
      </c>
      <c r="L843" s="187" t="str">
        <f t="shared" si="128"/>
        <v/>
      </c>
      <c r="M843" s="187" t="str">
        <f>IF(B843="","",SUM($L$63:L843))</f>
        <v/>
      </c>
      <c r="N843" s="190" t="str">
        <f t="shared" si="129"/>
        <v/>
      </c>
      <c r="O843" s="191"/>
      <c r="P843" s="192" t="str">
        <f t="shared" ref="P843:P906" si="130">IF(B843="","",IF(K843="",0,(N843-N831)*(1+$E$44)+P831*(1+$E$44)))</f>
        <v/>
      </c>
      <c r="Q843" s="193"/>
      <c r="S843" s="193"/>
      <c r="T843" s="193"/>
      <c r="U843" s="193"/>
      <c r="V843" s="67"/>
    </row>
    <row r="844" spans="2:22" x14ac:dyDescent="0.15">
      <c r="B844" s="194" t="str">
        <f t="shared" si="121"/>
        <v/>
      </c>
      <c r="C844" s="185" t="str">
        <f t="shared" si="122"/>
        <v/>
      </c>
      <c r="D844" s="186" t="str">
        <f>IF(B844="","",IF(variable,IF(OR(B844=1,B844&lt;$I$16*periods_per_year),start_rate,MIN($I$17,IF(MOD(B844-1,$I$19)=0,MAX($I$18,D843+$I$20),D843))),start_rate))</f>
        <v/>
      </c>
      <c r="E844" s="187" t="str">
        <f t="shared" si="123"/>
        <v/>
      </c>
      <c r="F844" s="187" t="str">
        <f>IF(B844="","",IF(B844=nper,J843+E844,MIN(J843+E844,IF(D844=D843,F843,IF($E$13="Acc Bi-Weekly",ROUND((-PMT(((1+D844/CP)^(CP/12))-1,(nper-B844+1)*12/26,J843))/2,2),IF($E$13="Acc Weekly",ROUND((-PMT(((1+D844/CP)^(CP/12))-1,(nper-B844+1)*12/52,J843))/4,2),ROUND(-PMT(((1+D844/CP)^(CP/periods_per_year))-1,nper-B844+1,J843),2)))))))</f>
        <v/>
      </c>
      <c r="G844" s="187" t="str">
        <f t="shared" si="124"/>
        <v/>
      </c>
      <c r="H844" s="188"/>
      <c r="I844" s="187" t="str">
        <f t="shared" si="125"/>
        <v/>
      </c>
      <c r="J844" s="187" t="str">
        <f t="shared" si="126"/>
        <v/>
      </c>
      <c r="K844" s="189" t="str">
        <f t="shared" si="127"/>
        <v/>
      </c>
      <c r="L844" s="187" t="str">
        <f t="shared" si="128"/>
        <v/>
      </c>
      <c r="M844" s="187" t="str">
        <f>IF(B844="","",SUM($L$63:L844))</f>
        <v/>
      </c>
      <c r="N844" s="190" t="str">
        <f t="shared" si="129"/>
        <v/>
      </c>
      <c r="O844" s="191"/>
      <c r="P844" s="192" t="str">
        <f t="shared" si="130"/>
        <v/>
      </c>
      <c r="Q844" s="193"/>
      <c r="S844" s="193"/>
      <c r="T844" s="193"/>
      <c r="U844" s="193"/>
      <c r="V844" s="67"/>
    </row>
    <row r="845" spans="2:22" x14ac:dyDescent="0.15">
      <c r="B845" s="194" t="str">
        <f t="shared" si="121"/>
        <v/>
      </c>
      <c r="C845" s="185" t="str">
        <f t="shared" si="122"/>
        <v/>
      </c>
      <c r="D845" s="186" t="str">
        <f>IF(B845="","",IF(variable,IF(OR(B845=1,B845&lt;$I$16*periods_per_year),start_rate,MIN($I$17,IF(MOD(B845-1,$I$19)=0,MAX($I$18,D844+$I$20),D844))),start_rate))</f>
        <v/>
      </c>
      <c r="E845" s="187" t="str">
        <f t="shared" si="123"/>
        <v/>
      </c>
      <c r="F845" s="187" t="str">
        <f>IF(B845="","",IF(B845=nper,J844+E845,MIN(J844+E845,IF(D845=D844,F844,IF($E$13="Acc Bi-Weekly",ROUND((-PMT(((1+D845/CP)^(CP/12))-1,(nper-B845+1)*12/26,J844))/2,2),IF($E$13="Acc Weekly",ROUND((-PMT(((1+D845/CP)^(CP/12))-1,(nper-B845+1)*12/52,J844))/4,2),ROUND(-PMT(((1+D845/CP)^(CP/periods_per_year))-1,nper-B845+1,J844),2)))))))</f>
        <v/>
      </c>
      <c r="G845" s="187" t="str">
        <f t="shared" si="124"/>
        <v/>
      </c>
      <c r="H845" s="188"/>
      <c r="I845" s="187" t="str">
        <f t="shared" si="125"/>
        <v/>
      </c>
      <c r="J845" s="187" t="str">
        <f t="shared" si="126"/>
        <v/>
      </c>
      <c r="K845" s="189" t="str">
        <f t="shared" si="127"/>
        <v/>
      </c>
      <c r="L845" s="187" t="str">
        <f t="shared" si="128"/>
        <v/>
      </c>
      <c r="M845" s="187" t="str">
        <f>IF(B845="","",SUM($L$63:L845))</f>
        <v/>
      </c>
      <c r="N845" s="190" t="str">
        <f t="shared" si="129"/>
        <v/>
      </c>
      <c r="O845" s="191"/>
      <c r="P845" s="192" t="str">
        <f t="shared" si="130"/>
        <v/>
      </c>
      <c r="Q845" s="193"/>
      <c r="S845" s="193"/>
      <c r="T845" s="193"/>
      <c r="U845" s="193"/>
      <c r="V845" s="67"/>
    </row>
    <row r="846" spans="2:22" x14ac:dyDescent="0.15">
      <c r="B846" s="194" t="str">
        <f t="shared" si="121"/>
        <v/>
      </c>
      <c r="C846" s="185" t="str">
        <f t="shared" si="122"/>
        <v/>
      </c>
      <c r="D846" s="186" t="str">
        <f>IF(B846="","",IF(variable,IF(OR(B846=1,B846&lt;$I$16*periods_per_year),start_rate,MIN($I$17,IF(MOD(B846-1,$I$19)=0,MAX($I$18,D845+$I$20),D845))),start_rate))</f>
        <v/>
      </c>
      <c r="E846" s="187" t="str">
        <f t="shared" si="123"/>
        <v/>
      </c>
      <c r="F846" s="187" t="str">
        <f>IF(B846="","",IF(B846=nper,J845+E846,MIN(J845+E846,IF(D846=D845,F845,IF($E$13="Acc Bi-Weekly",ROUND((-PMT(((1+D846/CP)^(CP/12))-1,(nper-B846+1)*12/26,J845))/2,2),IF($E$13="Acc Weekly",ROUND((-PMT(((1+D846/CP)^(CP/12))-1,(nper-B846+1)*12/52,J845))/4,2),ROUND(-PMT(((1+D846/CP)^(CP/periods_per_year))-1,nper-B846+1,J845),2)))))))</f>
        <v/>
      </c>
      <c r="G846" s="187" t="str">
        <f t="shared" si="124"/>
        <v/>
      </c>
      <c r="H846" s="188"/>
      <c r="I846" s="187" t="str">
        <f t="shared" si="125"/>
        <v/>
      </c>
      <c r="J846" s="187" t="str">
        <f t="shared" si="126"/>
        <v/>
      </c>
      <c r="K846" s="189" t="str">
        <f t="shared" si="127"/>
        <v/>
      </c>
      <c r="L846" s="187" t="str">
        <f t="shared" si="128"/>
        <v/>
      </c>
      <c r="M846" s="187" t="str">
        <f>IF(B846="","",SUM($L$63:L846))</f>
        <v/>
      </c>
      <c r="N846" s="190" t="str">
        <f t="shared" si="129"/>
        <v/>
      </c>
      <c r="O846" s="191"/>
      <c r="P846" s="192" t="str">
        <f t="shared" si="130"/>
        <v/>
      </c>
      <c r="Q846" s="193"/>
      <c r="S846" s="193"/>
      <c r="T846" s="193"/>
      <c r="U846" s="193"/>
      <c r="V846" s="67"/>
    </row>
    <row r="847" spans="2:22" x14ac:dyDescent="0.15">
      <c r="B847" s="194" t="str">
        <f t="shared" si="121"/>
        <v/>
      </c>
      <c r="C847" s="185" t="str">
        <f t="shared" si="122"/>
        <v/>
      </c>
      <c r="D847" s="186" t="str">
        <f>IF(B847="","",IF(variable,IF(OR(B847=1,B847&lt;$I$16*periods_per_year),start_rate,MIN($I$17,IF(MOD(B847-1,$I$19)=0,MAX($I$18,D846+$I$20),D846))),start_rate))</f>
        <v/>
      </c>
      <c r="E847" s="187" t="str">
        <f t="shared" si="123"/>
        <v/>
      </c>
      <c r="F847" s="187" t="str">
        <f>IF(B847="","",IF(B847=nper,J846+E847,MIN(J846+E847,IF(D847=D846,F846,IF($E$13="Acc Bi-Weekly",ROUND((-PMT(((1+D847/CP)^(CP/12))-1,(nper-B847+1)*12/26,J846))/2,2),IF($E$13="Acc Weekly",ROUND((-PMT(((1+D847/CP)^(CP/12))-1,(nper-B847+1)*12/52,J846))/4,2),ROUND(-PMT(((1+D847/CP)^(CP/periods_per_year))-1,nper-B847+1,J846),2)))))))</f>
        <v/>
      </c>
      <c r="G847" s="187" t="str">
        <f t="shared" si="124"/>
        <v/>
      </c>
      <c r="H847" s="188"/>
      <c r="I847" s="187" t="str">
        <f t="shared" si="125"/>
        <v/>
      </c>
      <c r="J847" s="187" t="str">
        <f t="shared" si="126"/>
        <v/>
      </c>
      <c r="K847" s="189" t="str">
        <f t="shared" si="127"/>
        <v/>
      </c>
      <c r="L847" s="187" t="str">
        <f t="shared" si="128"/>
        <v/>
      </c>
      <c r="M847" s="187" t="str">
        <f>IF(B847="","",SUM($L$63:L847))</f>
        <v/>
      </c>
      <c r="N847" s="190" t="str">
        <f t="shared" si="129"/>
        <v/>
      </c>
      <c r="O847" s="191"/>
      <c r="P847" s="192" t="str">
        <f t="shared" si="130"/>
        <v/>
      </c>
      <c r="Q847" s="193"/>
      <c r="S847" s="193"/>
      <c r="T847" s="193"/>
      <c r="U847" s="193"/>
      <c r="V847" s="67"/>
    </row>
    <row r="848" spans="2:22" x14ac:dyDescent="0.15">
      <c r="B848" s="194" t="str">
        <f t="shared" si="121"/>
        <v/>
      </c>
      <c r="C848" s="185" t="str">
        <f t="shared" si="122"/>
        <v/>
      </c>
      <c r="D848" s="186" t="str">
        <f>IF(B848="","",IF(variable,IF(OR(B848=1,B848&lt;$I$16*periods_per_year),start_rate,MIN($I$17,IF(MOD(B848-1,$I$19)=0,MAX($I$18,D847+$I$20),D847))),start_rate))</f>
        <v/>
      </c>
      <c r="E848" s="187" t="str">
        <f t="shared" si="123"/>
        <v/>
      </c>
      <c r="F848" s="187" t="str">
        <f>IF(B848="","",IF(B848=nper,J847+E848,MIN(J847+E848,IF(D848=D847,F847,IF($E$13="Acc Bi-Weekly",ROUND((-PMT(((1+D848/CP)^(CP/12))-1,(nper-B848+1)*12/26,J847))/2,2),IF($E$13="Acc Weekly",ROUND((-PMT(((1+D848/CP)^(CP/12))-1,(nper-B848+1)*12/52,J847))/4,2),ROUND(-PMT(((1+D848/CP)^(CP/periods_per_year))-1,nper-B848+1,J847),2)))))))</f>
        <v/>
      </c>
      <c r="G848" s="187" t="str">
        <f t="shared" si="124"/>
        <v/>
      </c>
      <c r="H848" s="188"/>
      <c r="I848" s="187" t="str">
        <f t="shared" si="125"/>
        <v/>
      </c>
      <c r="J848" s="187" t="str">
        <f t="shared" si="126"/>
        <v/>
      </c>
      <c r="K848" s="189" t="str">
        <f t="shared" si="127"/>
        <v/>
      </c>
      <c r="L848" s="187" t="str">
        <f t="shared" si="128"/>
        <v/>
      </c>
      <c r="M848" s="187" t="str">
        <f>IF(B848="","",SUM($L$63:L848))</f>
        <v/>
      </c>
      <c r="N848" s="190" t="str">
        <f t="shared" si="129"/>
        <v/>
      </c>
      <c r="O848" s="191"/>
      <c r="P848" s="192" t="str">
        <f t="shared" si="130"/>
        <v/>
      </c>
      <c r="Q848" s="193"/>
      <c r="S848" s="193"/>
      <c r="T848" s="193"/>
      <c r="U848" s="193"/>
      <c r="V848" s="67"/>
    </row>
    <row r="849" spans="2:22" x14ac:dyDescent="0.15">
      <c r="B849" s="194" t="str">
        <f t="shared" si="121"/>
        <v/>
      </c>
      <c r="C849" s="185" t="str">
        <f t="shared" si="122"/>
        <v/>
      </c>
      <c r="D849" s="186" t="str">
        <f>IF(B849="","",IF(variable,IF(OR(B849=1,B849&lt;$I$16*periods_per_year),start_rate,MIN($I$17,IF(MOD(B849-1,$I$19)=0,MAX($I$18,D848+$I$20),D848))),start_rate))</f>
        <v/>
      </c>
      <c r="E849" s="187" t="str">
        <f t="shared" si="123"/>
        <v/>
      </c>
      <c r="F849" s="187" t="str">
        <f>IF(B849="","",IF(B849=nper,J848+E849,MIN(J848+E849,IF(D849=D848,F848,IF($E$13="Acc Bi-Weekly",ROUND((-PMT(((1+D849/CP)^(CP/12))-1,(nper-B849+1)*12/26,J848))/2,2),IF($E$13="Acc Weekly",ROUND((-PMT(((1+D849/CP)^(CP/12))-1,(nper-B849+1)*12/52,J848))/4,2),ROUND(-PMT(((1+D849/CP)^(CP/periods_per_year))-1,nper-B849+1,J848),2)))))))</f>
        <v/>
      </c>
      <c r="G849" s="187" t="str">
        <f t="shared" si="124"/>
        <v/>
      </c>
      <c r="H849" s="188"/>
      <c r="I849" s="187" t="str">
        <f t="shared" si="125"/>
        <v/>
      </c>
      <c r="J849" s="187" t="str">
        <f t="shared" si="126"/>
        <v/>
      </c>
      <c r="K849" s="189" t="str">
        <f t="shared" si="127"/>
        <v/>
      </c>
      <c r="L849" s="187" t="str">
        <f t="shared" si="128"/>
        <v/>
      </c>
      <c r="M849" s="187" t="str">
        <f>IF(B849="","",SUM($L$63:L849))</f>
        <v/>
      </c>
      <c r="N849" s="190" t="str">
        <f t="shared" si="129"/>
        <v/>
      </c>
      <c r="O849" s="191"/>
      <c r="P849" s="192" t="str">
        <f t="shared" si="130"/>
        <v/>
      </c>
      <c r="Q849" s="193"/>
      <c r="S849" s="193"/>
      <c r="T849" s="193"/>
      <c r="U849" s="193"/>
      <c r="V849" s="67"/>
    </row>
    <row r="850" spans="2:22" x14ac:dyDescent="0.15">
      <c r="B850" s="194" t="str">
        <f t="shared" si="121"/>
        <v/>
      </c>
      <c r="C850" s="185" t="str">
        <f t="shared" si="122"/>
        <v/>
      </c>
      <c r="D850" s="186" t="str">
        <f>IF(B850="","",IF(variable,IF(OR(B850=1,B850&lt;$I$16*periods_per_year),start_rate,MIN($I$17,IF(MOD(B850-1,$I$19)=0,MAX($I$18,D849+$I$20),D849))),start_rate))</f>
        <v/>
      </c>
      <c r="E850" s="187" t="str">
        <f t="shared" si="123"/>
        <v/>
      </c>
      <c r="F850" s="187" t="str">
        <f>IF(B850="","",IF(B850=nper,J849+E850,MIN(J849+E850,IF(D850=D849,F849,IF($E$13="Acc Bi-Weekly",ROUND((-PMT(((1+D850/CP)^(CP/12))-1,(nper-B850+1)*12/26,J849))/2,2),IF($E$13="Acc Weekly",ROUND((-PMT(((1+D850/CP)^(CP/12))-1,(nper-B850+1)*12/52,J849))/4,2),ROUND(-PMT(((1+D850/CP)^(CP/periods_per_year))-1,nper-B850+1,J849),2)))))))</f>
        <v/>
      </c>
      <c r="G850" s="187" t="str">
        <f t="shared" si="124"/>
        <v/>
      </c>
      <c r="H850" s="188"/>
      <c r="I850" s="187" t="str">
        <f t="shared" si="125"/>
        <v/>
      </c>
      <c r="J850" s="187" t="str">
        <f t="shared" si="126"/>
        <v/>
      </c>
      <c r="K850" s="189" t="str">
        <f t="shared" si="127"/>
        <v/>
      </c>
      <c r="L850" s="187" t="str">
        <f t="shared" si="128"/>
        <v/>
      </c>
      <c r="M850" s="187" t="str">
        <f>IF(B850="","",SUM($L$63:L850))</f>
        <v/>
      </c>
      <c r="N850" s="190" t="str">
        <f t="shared" si="129"/>
        <v/>
      </c>
      <c r="O850" s="191"/>
      <c r="P850" s="192" t="str">
        <f t="shared" si="130"/>
        <v/>
      </c>
      <c r="Q850" s="193"/>
      <c r="S850" s="193"/>
      <c r="T850" s="193"/>
      <c r="U850" s="193"/>
      <c r="V850" s="67"/>
    </row>
    <row r="851" spans="2:22" x14ac:dyDescent="0.15">
      <c r="B851" s="194" t="str">
        <f t="shared" si="121"/>
        <v/>
      </c>
      <c r="C851" s="185" t="str">
        <f t="shared" si="122"/>
        <v/>
      </c>
      <c r="D851" s="186" t="str">
        <f>IF(B851="","",IF(variable,IF(OR(B851=1,B851&lt;$I$16*periods_per_year),start_rate,MIN($I$17,IF(MOD(B851-1,$I$19)=0,MAX($I$18,D850+$I$20),D850))),start_rate))</f>
        <v/>
      </c>
      <c r="E851" s="187" t="str">
        <f t="shared" si="123"/>
        <v/>
      </c>
      <c r="F851" s="187" t="str">
        <f>IF(B851="","",IF(B851=nper,J850+E851,MIN(J850+E851,IF(D851=D850,F850,IF($E$13="Acc Bi-Weekly",ROUND((-PMT(((1+D851/CP)^(CP/12))-1,(nper-B851+1)*12/26,J850))/2,2),IF($E$13="Acc Weekly",ROUND((-PMT(((1+D851/CP)^(CP/12))-1,(nper-B851+1)*12/52,J850))/4,2),ROUND(-PMT(((1+D851/CP)^(CP/periods_per_year))-1,nper-B851+1,J850),2)))))))</f>
        <v/>
      </c>
      <c r="G851" s="187" t="str">
        <f t="shared" si="124"/>
        <v/>
      </c>
      <c r="H851" s="188"/>
      <c r="I851" s="187" t="str">
        <f t="shared" si="125"/>
        <v/>
      </c>
      <c r="J851" s="187" t="str">
        <f t="shared" si="126"/>
        <v/>
      </c>
      <c r="K851" s="189" t="str">
        <f t="shared" si="127"/>
        <v/>
      </c>
      <c r="L851" s="187" t="str">
        <f t="shared" si="128"/>
        <v/>
      </c>
      <c r="M851" s="187" t="str">
        <f>IF(B851="","",SUM($L$63:L851))</f>
        <v/>
      </c>
      <c r="N851" s="190" t="str">
        <f t="shared" si="129"/>
        <v/>
      </c>
      <c r="O851" s="191"/>
      <c r="P851" s="192" t="str">
        <f t="shared" si="130"/>
        <v/>
      </c>
      <c r="Q851" s="193"/>
      <c r="S851" s="193"/>
      <c r="T851" s="193"/>
      <c r="U851" s="193"/>
      <c r="V851" s="67"/>
    </row>
    <row r="852" spans="2:22" x14ac:dyDescent="0.15">
      <c r="B852" s="194" t="str">
        <f t="shared" si="121"/>
        <v/>
      </c>
      <c r="C852" s="185" t="str">
        <f t="shared" si="122"/>
        <v/>
      </c>
      <c r="D852" s="186" t="str">
        <f>IF(B852="","",IF(variable,IF(OR(B852=1,B852&lt;$I$16*periods_per_year),start_rate,MIN($I$17,IF(MOD(B852-1,$I$19)=0,MAX($I$18,D851+$I$20),D851))),start_rate))</f>
        <v/>
      </c>
      <c r="E852" s="187" t="str">
        <f t="shared" si="123"/>
        <v/>
      </c>
      <c r="F852" s="187" t="str">
        <f>IF(B852="","",IF(B852=nper,J851+E852,MIN(J851+E852,IF(D852=D851,F851,IF($E$13="Acc Bi-Weekly",ROUND((-PMT(((1+D852/CP)^(CP/12))-1,(nper-B852+1)*12/26,J851))/2,2),IF($E$13="Acc Weekly",ROUND((-PMT(((1+D852/CP)^(CP/12))-1,(nper-B852+1)*12/52,J851))/4,2),ROUND(-PMT(((1+D852/CP)^(CP/periods_per_year))-1,nper-B852+1,J851),2)))))))</f>
        <v/>
      </c>
      <c r="G852" s="187" t="str">
        <f t="shared" si="124"/>
        <v/>
      </c>
      <c r="H852" s="188"/>
      <c r="I852" s="187" t="str">
        <f t="shared" si="125"/>
        <v/>
      </c>
      <c r="J852" s="187" t="str">
        <f t="shared" si="126"/>
        <v/>
      </c>
      <c r="K852" s="189" t="str">
        <f t="shared" si="127"/>
        <v/>
      </c>
      <c r="L852" s="187" t="str">
        <f t="shared" si="128"/>
        <v/>
      </c>
      <c r="M852" s="187" t="str">
        <f>IF(B852="","",SUM($L$63:L852))</f>
        <v/>
      </c>
      <c r="N852" s="190" t="str">
        <f t="shared" si="129"/>
        <v/>
      </c>
      <c r="O852" s="191"/>
      <c r="P852" s="192" t="str">
        <f t="shared" si="130"/>
        <v/>
      </c>
      <c r="Q852" s="193"/>
      <c r="S852" s="193"/>
      <c r="T852" s="193"/>
      <c r="U852" s="193"/>
      <c r="V852" s="67"/>
    </row>
    <row r="853" spans="2:22" x14ac:dyDescent="0.15">
      <c r="B853" s="194" t="str">
        <f t="shared" si="121"/>
        <v/>
      </c>
      <c r="C853" s="185" t="str">
        <f t="shared" si="122"/>
        <v/>
      </c>
      <c r="D853" s="186" t="str">
        <f>IF(B853="","",IF(variable,IF(OR(B853=1,B853&lt;$I$16*periods_per_year),start_rate,MIN($I$17,IF(MOD(B853-1,$I$19)=0,MAX($I$18,D852+$I$20),D852))),start_rate))</f>
        <v/>
      </c>
      <c r="E853" s="187" t="str">
        <f t="shared" si="123"/>
        <v/>
      </c>
      <c r="F853" s="187" t="str">
        <f>IF(B853="","",IF(B853=nper,J852+E853,MIN(J852+E853,IF(D853=D852,F852,IF($E$13="Acc Bi-Weekly",ROUND((-PMT(((1+D853/CP)^(CP/12))-1,(nper-B853+1)*12/26,J852))/2,2),IF($E$13="Acc Weekly",ROUND((-PMT(((1+D853/CP)^(CP/12))-1,(nper-B853+1)*12/52,J852))/4,2),ROUND(-PMT(((1+D853/CP)^(CP/periods_per_year))-1,nper-B853+1,J852),2)))))))</f>
        <v/>
      </c>
      <c r="G853" s="187" t="str">
        <f t="shared" si="124"/>
        <v/>
      </c>
      <c r="H853" s="188"/>
      <c r="I853" s="187" t="str">
        <f t="shared" si="125"/>
        <v/>
      </c>
      <c r="J853" s="187" t="str">
        <f t="shared" si="126"/>
        <v/>
      </c>
      <c r="K853" s="189" t="str">
        <f t="shared" si="127"/>
        <v/>
      </c>
      <c r="L853" s="187" t="str">
        <f t="shared" si="128"/>
        <v/>
      </c>
      <c r="M853" s="187" t="str">
        <f>IF(B853="","",SUM($L$63:L853))</f>
        <v/>
      </c>
      <c r="N853" s="190" t="str">
        <f t="shared" si="129"/>
        <v/>
      </c>
      <c r="O853" s="191"/>
      <c r="P853" s="192" t="str">
        <f t="shared" si="130"/>
        <v/>
      </c>
      <c r="Q853" s="193"/>
      <c r="S853" s="193"/>
      <c r="T853" s="193"/>
      <c r="U853" s="193"/>
      <c r="V853" s="67"/>
    </row>
    <row r="854" spans="2:22" x14ac:dyDescent="0.15">
      <c r="B854" s="194" t="str">
        <f t="shared" si="121"/>
        <v/>
      </c>
      <c r="C854" s="185" t="str">
        <f t="shared" si="122"/>
        <v/>
      </c>
      <c r="D854" s="186" t="str">
        <f>IF(B854="","",IF(variable,IF(OR(B854=1,B854&lt;$I$16*periods_per_year),start_rate,MIN($I$17,IF(MOD(B854-1,$I$19)=0,MAX($I$18,D853+$I$20),D853))),start_rate))</f>
        <v/>
      </c>
      <c r="E854" s="187" t="str">
        <f t="shared" si="123"/>
        <v/>
      </c>
      <c r="F854" s="187" t="str">
        <f>IF(B854="","",IF(B854=nper,J853+E854,MIN(J853+E854,IF(D854=D853,F853,IF($E$13="Acc Bi-Weekly",ROUND((-PMT(((1+D854/CP)^(CP/12))-1,(nper-B854+1)*12/26,J853))/2,2),IF($E$13="Acc Weekly",ROUND((-PMT(((1+D854/CP)^(CP/12))-1,(nper-B854+1)*12/52,J853))/4,2),ROUND(-PMT(((1+D854/CP)^(CP/periods_per_year))-1,nper-B854+1,J853),2)))))))</f>
        <v/>
      </c>
      <c r="G854" s="187" t="str">
        <f t="shared" si="124"/>
        <v/>
      </c>
      <c r="H854" s="188"/>
      <c r="I854" s="187" t="str">
        <f t="shared" si="125"/>
        <v/>
      </c>
      <c r="J854" s="187" t="str">
        <f t="shared" si="126"/>
        <v/>
      </c>
      <c r="K854" s="189" t="str">
        <f t="shared" si="127"/>
        <v/>
      </c>
      <c r="L854" s="187" t="str">
        <f t="shared" si="128"/>
        <v/>
      </c>
      <c r="M854" s="187" t="str">
        <f>IF(B854="","",SUM($L$63:L854))</f>
        <v/>
      </c>
      <c r="N854" s="190" t="str">
        <f t="shared" si="129"/>
        <v/>
      </c>
      <c r="O854" s="191"/>
      <c r="P854" s="192" t="str">
        <f t="shared" si="130"/>
        <v/>
      </c>
      <c r="Q854" s="193"/>
      <c r="S854" s="193"/>
      <c r="T854" s="193"/>
      <c r="U854" s="193"/>
      <c r="V854" s="67"/>
    </row>
    <row r="855" spans="2:22" x14ac:dyDescent="0.15">
      <c r="B855" s="194" t="str">
        <f t="shared" si="121"/>
        <v/>
      </c>
      <c r="C855" s="185" t="str">
        <f t="shared" si="122"/>
        <v/>
      </c>
      <c r="D855" s="186" t="str">
        <f>IF(B855="","",IF(variable,IF(OR(B855=1,B855&lt;$I$16*periods_per_year),start_rate,MIN($I$17,IF(MOD(B855-1,$I$19)=0,MAX($I$18,D854+$I$20),D854))),start_rate))</f>
        <v/>
      </c>
      <c r="E855" s="187" t="str">
        <f t="shared" si="123"/>
        <v/>
      </c>
      <c r="F855" s="187" t="str">
        <f>IF(B855="","",IF(B855=nper,J854+E855,MIN(J854+E855,IF(D855=D854,F854,IF($E$13="Acc Bi-Weekly",ROUND((-PMT(((1+D855/CP)^(CP/12))-1,(nper-B855+1)*12/26,J854))/2,2),IF($E$13="Acc Weekly",ROUND((-PMT(((1+D855/CP)^(CP/12))-1,(nper-B855+1)*12/52,J854))/4,2),ROUND(-PMT(((1+D855/CP)^(CP/periods_per_year))-1,nper-B855+1,J854),2)))))))</f>
        <v/>
      </c>
      <c r="G855" s="187" t="str">
        <f t="shared" si="124"/>
        <v/>
      </c>
      <c r="H855" s="188"/>
      <c r="I855" s="187" t="str">
        <f t="shared" si="125"/>
        <v/>
      </c>
      <c r="J855" s="187" t="str">
        <f t="shared" si="126"/>
        <v/>
      </c>
      <c r="K855" s="189" t="str">
        <f t="shared" si="127"/>
        <v/>
      </c>
      <c r="L855" s="187" t="str">
        <f t="shared" si="128"/>
        <v/>
      </c>
      <c r="M855" s="187" t="str">
        <f>IF(B855="","",SUM($L$63:L855))</f>
        <v/>
      </c>
      <c r="N855" s="190" t="str">
        <f t="shared" si="129"/>
        <v/>
      </c>
      <c r="O855" s="191"/>
      <c r="P855" s="192" t="str">
        <f t="shared" si="130"/>
        <v/>
      </c>
      <c r="Q855" s="193"/>
      <c r="S855" s="193"/>
      <c r="T855" s="193"/>
      <c r="U855" s="193"/>
      <c r="V855" s="67"/>
    </row>
    <row r="856" spans="2:22" x14ac:dyDescent="0.15">
      <c r="B856" s="194" t="str">
        <f t="shared" si="121"/>
        <v/>
      </c>
      <c r="C856" s="185" t="str">
        <f t="shared" si="122"/>
        <v/>
      </c>
      <c r="D856" s="186" t="str">
        <f>IF(B856="","",IF(variable,IF(OR(B856=1,B856&lt;$I$16*periods_per_year),start_rate,MIN($I$17,IF(MOD(B856-1,$I$19)=0,MAX($I$18,D855+$I$20),D855))),start_rate))</f>
        <v/>
      </c>
      <c r="E856" s="187" t="str">
        <f t="shared" si="123"/>
        <v/>
      </c>
      <c r="F856" s="187" t="str">
        <f>IF(B856="","",IF(B856=nper,J855+E856,MIN(J855+E856,IF(D856=D855,F855,IF($E$13="Acc Bi-Weekly",ROUND((-PMT(((1+D856/CP)^(CP/12))-1,(nper-B856+1)*12/26,J855))/2,2),IF($E$13="Acc Weekly",ROUND((-PMT(((1+D856/CP)^(CP/12))-1,(nper-B856+1)*12/52,J855))/4,2),ROUND(-PMT(((1+D856/CP)^(CP/periods_per_year))-1,nper-B856+1,J855),2)))))))</f>
        <v/>
      </c>
      <c r="G856" s="187" t="str">
        <f t="shared" si="124"/>
        <v/>
      </c>
      <c r="H856" s="188"/>
      <c r="I856" s="187" t="str">
        <f t="shared" si="125"/>
        <v/>
      </c>
      <c r="J856" s="187" t="str">
        <f t="shared" si="126"/>
        <v/>
      </c>
      <c r="K856" s="189" t="str">
        <f t="shared" si="127"/>
        <v/>
      </c>
      <c r="L856" s="187" t="str">
        <f t="shared" si="128"/>
        <v/>
      </c>
      <c r="M856" s="187" t="str">
        <f>IF(B856="","",SUM($L$63:L856))</f>
        <v/>
      </c>
      <c r="N856" s="190" t="str">
        <f t="shared" si="129"/>
        <v/>
      </c>
      <c r="O856" s="191"/>
      <c r="P856" s="192" t="str">
        <f t="shared" si="130"/>
        <v/>
      </c>
      <c r="Q856" s="193"/>
      <c r="S856" s="193"/>
      <c r="T856" s="193"/>
      <c r="U856" s="193"/>
      <c r="V856" s="67"/>
    </row>
    <row r="857" spans="2:22" x14ac:dyDescent="0.15">
      <c r="B857" s="194" t="str">
        <f t="shared" si="121"/>
        <v/>
      </c>
      <c r="C857" s="185" t="str">
        <f t="shared" si="122"/>
        <v/>
      </c>
      <c r="D857" s="186" t="str">
        <f>IF(B857="","",IF(variable,IF(OR(B857=1,B857&lt;$I$16*periods_per_year),start_rate,MIN($I$17,IF(MOD(B857-1,$I$19)=0,MAX($I$18,D856+$I$20),D856))),start_rate))</f>
        <v/>
      </c>
      <c r="E857" s="187" t="str">
        <f t="shared" si="123"/>
        <v/>
      </c>
      <c r="F857" s="187" t="str">
        <f>IF(B857="","",IF(B857=nper,J856+E857,MIN(J856+E857,IF(D857=D856,F856,IF($E$13="Acc Bi-Weekly",ROUND((-PMT(((1+D857/CP)^(CP/12))-1,(nper-B857+1)*12/26,J856))/2,2),IF($E$13="Acc Weekly",ROUND((-PMT(((1+D857/CP)^(CP/12))-1,(nper-B857+1)*12/52,J856))/4,2),ROUND(-PMT(((1+D857/CP)^(CP/periods_per_year))-1,nper-B857+1,J856),2)))))))</f>
        <v/>
      </c>
      <c r="G857" s="187" t="str">
        <f t="shared" si="124"/>
        <v/>
      </c>
      <c r="H857" s="188"/>
      <c r="I857" s="187" t="str">
        <f t="shared" si="125"/>
        <v/>
      </c>
      <c r="J857" s="187" t="str">
        <f t="shared" si="126"/>
        <v/>
      </c>
      <c r="K857" s="189" t="str">
        <f t="shared" si="127"/>
        <v/>
      </c>
      <c r="L857" s="187" t="str">
        <f t="shared" si="128"/>
        <v/>
      </c>
      <c r="M857" s="187" t="str">
        <f>IF(B857="","",SUM($L$63:L857))</f>
        <v/>
      </c>
      <c r="N857" s="190" t="str">
        <f t="shared" si="129"/>
        <v/>
      </c>
      <c r="O857" s="191"/>
      <c r="P857" s="192" t="str">
        <f t="shared" si="130"/>
        <v/>
      </c>
      <c r="Q857" s="193"/>
      <c r="S857" s="193"/>
      <c r="T857" s="193"/>
      <c r="U857" s="193"/>
      <c r="V857" s="67"/>
    </row>
    <row r="858" spans="2:22" x14ac:dyDescent="0.15">
      <c r="B858" s="194" t="str">
        <f t="shared" si="121"/>
        <v/>
      </c>
      <c r="C858" s="185" t="str">
        <f t="shared" si="122"/>
        <v/>
      </c>
      <c r="D858" s="186" t="str">
        <f>IF(B858="","",IF(variable,IF(OR(B858=1,B858&lt;$I$16*periods_per_year),start_rate,MIN($I$17,IF(MOD(B858-1,$I$19)=0,MAX($I$18,D857+$I$20),D857))),start_rate))</f>
        <v/>
      </c>
      <c r="E858" s="187" t="str">
        <f t="shared" si="123"/>
        <v/>
      </c>
      <c r="F858" s="187" t="str">
        <f>IF(B858="","",IF(B858=nper,J857+E858,MIN(J857+E858,IF(D858=D857,F857,IF($E$13="Acc Bi-Weekly",ROUND((-PMT(((1+D858/CP)^(CP/12))-1,(nper-B858+1)*12/26,J857))/2,2),IF($E$13="Acc Weekly",ROUND((-PMT(((1+D858/CP)^(CP/12))-1,(nper-B858+1)*12/52,J857))/4,2),ROUND(-PMT(((1+D858/CP)^(CP/periods_per_year))-1,nper-B858+1,J857),2)))))))</f>
        <v/>
      </c>
      <c r="G858" s="187" t="str">
        <f t="shared" si="124"/>
        <v/>
      </c>
      <c r="H858" s="188"/>
      <c r="I858" s="187" t="str">
        <f t="shared" si="125"/>
        <v/>
      </c>
      <c r="J858" s="187" t="str">
        <f t="shared" si="126"/>
        <v/>
      </c>
      <c r="K858" s="189" t="str">
        <f t="shared" si="127"/>
        <v/>
      </c>
      <c r="L858" s="187" t="str">
        <f t="shared" si="128"/>
        <v/>
      </c>
      <c r="M858" s="187" t="str">
        <f>IF(B858="","",SUM($L$63:L858))</f>
        <v/>
      </c>
      <c r="N858" s="190" t="str">
        <f t="shared" si="129"/>
        <v/>
      </c>
      <c r="O858" s="191"/>
      <c r="P858" s="192" t="str">
        <f t="shared" si="130"/>
        <v/>
      </c>
      <c r="Q858" s="193"/>
      <c r="S858" s="193"/>
      <c r="T858" s="193"/>
      <c r="U858" s="193"/>
      <c r="V858" s="67"/>
    </row>
    <row r="859" spans="2:22" x14ac:dyDescent="0.15">
      <c r="B859" s="194" t="str">
        <f t="shared" si="121"/>
        <v/>
      </c>
      <c r="C859" s="185" t="str">
        <f t="shared" si="122"/>
        <v/>
      </c>
      <c r="D859" s="186" t="str">
        <f>IF(B859="","",IF(variable,IF(OR(B859=1,B859&lt;$I$16*periods_per_year),start_rate,MIN($I$17,IF(MOD(B859-1,$I$19)=0,MAX($I$18,D858+$I$20),D858))),start_rate))</f>
        <v/>
      </c>
      <c r="E859" s="187" t="str">
        <f t="shared" si="123"/>
        <v/>
      </c>
      <c r="F859" s="187" t="str">
        <f>IF(B859="","",IF(B859=nper,J858+E859,MIN(J858+E859,IF(D859=D858,F858,IF($E$13="Acc Bi-Weekly",ROUND((-PMT(((1+D859/CP)^(CP/12))-1,(nper-B859+1)*12/26,J858))/2,2),IF($E$13="Acc Weekly",ROUND((-PMT(((1+D859/CP)^(CP/12))-1,(nper-B859+1)*12/52,J858))/4,2),ROUND(-PMT(((1+D859/CP)^(CP/periods_per_year))-1,nper-B859+1,J858),2)))))))</f>
        <v/>
      </c>
      <c r="G859" s="187" t="str">
        <f t="shared" si="124"/>
        <v/>
      </c>
      <c r="H859" s="188"/>
      <c r="I859" s="187" t="str">
        <f t="shared" si="125"/>
        <v/>
      </c>
      <c r="J859" s="187" t="str">
        <f t="shared" si="126"/>
        <v/>
      </c>
      <c r="K859" s="189" t="str">
        <f t="shared" si="127"/>
        <v/>
      </c>
      <c r="L859" s="187" t="str">
        <f t="shared" si="128"/>
        <v/>
      </c>
      <c r="M859" s="187" t="str">
        <f>IF(B859="","",SUM($L$63:L859))</f>
        <v/>
      </c>
      <c r="N859" s="190" t="str">
        <f t="shared" si="129"/>
        <v/>
      </c>
      <c r="O859" s="191"/>
      <c r="P859" s="192" t="str">
        <f t="shared" si="130"/>
        <v/>
      </c>
      <c r="Q859" s="193"/>
      <c r="S859" s="193"/>
      <c r="T859" s="193"/>
      <c r="U859" s="193"/>
      <c r="V859" s="67"/>
    </row>
    <row r="860" spans="2:22" x14ac:dyDescent="0.15">
      <c r="B860" s="194" t="str">
        <f t="shared" si="121"/>
        <v/>
      </c>
      <c r="C860" s="185" t="str">
        <f t="shared" si="122"/>
        <v/>
      </c>
      <c r="D860" s="186" t="str">
        <f>IF(B860="","",IF(variable,IF(OR(B860=1,B860&lt;$I$16*periods_per_year),start_rate,MIN($I$17,IF(MOD(B860-1,$I$19)=0,MAX($I$18,D859+$I$20),D859))),start_rate))</f>
        <v/>
      </c>
      <c r="E860" s="187" t="str">
        <f t="shared" si="123"/>
        <v/>
      </c>
      <c r="F860" s="187" t="str">
        <f>IF(B860="","",IF(B860=nper,J859+E860,MIN(J859+E860,IF(D860=D859,F859,IF($E$13="Acc Bi-Weekly",ROUND((-PMT(((1+D860/CP)^(CP/12))-1,(nper-B860+1)*12/26,J859))/2,2),IF($E$13="Acc Weekly",ROUND((-PMT(((1+D860/CP)^(CP/12))-1,(nper-B860+1)*12/52,J859))/4,2),ROUND(-PMT(((1+D860/CP)^(CP/periods_per_year))-1,nper-B860+1,J859),2)))))))</f>
        <v/>
      </c>
      <c r="G860" s="187" t="str">
        <f t="shared" si="124"/>
        <v/>
      </c>
      <c r="H860" s="188"/>
      <c r="I860" s="187" t="str">
        <f t="shared" si="125"/>
        <v/>
      </c>
      <c r="J860" s="187" t="str">
        <f t="shared" si="126"/>
        <v/>
      </c>
      <c r="K860" s="189" t="str">
        <f t="shared" si="127"/>
        <v/>
      </c>
      <c r="L860" s="187" t="str">
        <f t="shared" si="128"/>
        <v/>
      </c>
      <c r="M860" s="187" t="str">
        <f>IF(B860="","",SUM($L$63:L860))</f>
        <v/>
      </c>
      <c r="N860" s="190" t="str">
        <f t="shared" si="129"/>
        <v/>
      </c>
      <c r="O860" s="191"/>
      <c r="P860" s="192" t="str">
        <f t="shared" si="130"/>
        <v/>
      </c>
      <c r="Q860" s="193"/>
      <c r="S860" s="193"/>
      <c r="T860" s="193"/>
      <c r="U860" s="193"/>
      <c r="V860" s="67"/>
    </row>
    <row r="861" spans="2:22" x14ac:dyDescent="0.15">
      <c r="B861" s="194" t="str">
        <f t="shared" si="121"/>
        <v/>
      </c>
      <c r="C861" s="185" t="str">
        <f t="shared" si="122"/>
        <v/>
      </c>
      <c r="D861" s="186" t="str">
        <f>IF(B861="","",IF(variable,IF(OR(B861=1,B861&lt;$I$16*periods_per_year),start_rate,MIN($I$17,IF(MOD(B861-1,$I$19)=0,MAX($I$18,D860+$I$20),D860))),start_rate))</f>
        <v/>
      </c>
      <c r="E861" s="187" t="str">
        <f t="shared" si="123"/>
        <v/>
      </c>
      <c r="F861" s="187" t="str">
        <f>IF(B861="","",IF(B861=nper,J860+E861,MIN(J860+E861,IF(D861=D860,F860,IF($E$13="Acc Bi-Weekly",ROUND((-PMT(((1+D861/CP)^(CP/12))-1,(nper-B861+1)*12/26,J860))/2,2),IF($E$13="Acc Weekly",ROUND((-PMT(((1+D861/CP)^(CP/12))-1,(nper-B861+1)*12/52,J860))/4,2),ROUND(-PMT(((1+D861/CP)^(CP/periods_per_year))-1,nper-B861+1,J860),2)))))))</f>
        <v/>
      </c>
      <c r="G861" s="187" t="str">
        <f t="shared" si="124"/>
        <v/>
      </c>
      <c r="H861" s="188"/>
      <c r="I861" s="187" t="str">
        <f t="shared" si="125"/>
        <v/>
      </c>
      <c r="J861" s="187" t="str">
        <f t="shared" si="126"/>
        <v/>
      </c>
      <c r="K861" s="189" t="str">
        <f t="shared" si="127"/>
        <v/>
      </c>
      <c r="L861" s="187" t="str">
        <f t="shared" si="128"/>
        <v/>
      </c>
      <c r="M861" s="187" t="str">
        <f>IF(B861="","",SUM($L$63:L861))</f>
        <v/>
      </c>
      <c r="N861" s="190" t="str">
        <f t="shared" si="129"/>
        <v/>
      </c>
      <c r="O861" s="191"/>
      <c r="P861" s="192" t="str">
        <f t="shared" si="130"/>
        <v/>
      </c>
      <c r="Q861" s="193"/>
      <c r="S861" s="193"/>
      <c r="T861" s="193"/>
      <c r="U861" s="193"/>
      <c r="V861" s="67"/>
    </row>
    <row r="862" spans="2:22" x14ac:dyDescent="0.15">
      <c r="B862" s="194" t="str">
        <f t="shared" si="121"/>
        <v/>
      </c>
      <c r="C862" s="185" t="str">
        <f t="shared" si="122"/>
        <v/>
      </c>
      <c r="D862" s="186" t="str">
        <f>IF(B862="","",IF(variable,IF(OR(B862=1,B862&lt;$I$16*periods_per_year),start_rate,MIN($I$17,IF(MOD(B862-1,$I$19)=0,MAX($I$18,D861+$I$20),D861))),start_rate))</f>
        <v/>
      </c>
      <c r="E862" s="187" t="str">
        <f t="shared" si="123"/>
        <v/>
      </c>
      <c r="F862" s="187" t="str">
        <f>IF(B862="","",IF(B862=nper,J861+E862,MIN(J861+E862,IF(D862=D861,F861,IF($E$13="Acc Bi-Weekly",ROUND((-PMT(((1+D862/CP)^(CP/12))-1,(nper-B862+1)*12/26,J861))/2,2),IF($E$13="Acc Weekly",ROUND((-PMT(((1+D862/CP)^(CP/12))-1,(nper-B862+1)*12/52,J861))/4,2),ROUND(-PMT(((1+D862/CP)^(CP/periods_per_year))-1,nper-B862+1,J861),2)))))))</f>
        <v/>
      </c>
      <c r="G862" s="187" t="str">
        <f t="shared" si="124"/>
        <v/>
      </c>
      <c r="H862" s="188"/>
      <c r="I862" s="187" t="str">
        <f t="shared" si="125"/>
        <v/>
      </c>
      <c r="J862" s="187" t="str">
        <f t="shared" si="126"/>
        <v/>
      </c>
      <c r="K862" s="189" t="str">
        <f t="shared" si="127"/>
        <v/>
      </c>
      <c r="L862" s="187" t="str">
        <f t="shared" si="128"/>
        <v/>
      </c>
      <c r="M862" s="187" t="str">
        <f>IF(B862="","",SUM($L$63:L862))</f>
        <v/>
      </c>
      <c r="N862" s="190" t="str">
        <f t="shared" si="129"/>
        <v/>
      </c>
      <c r="O862" s="191"/>
      <c r="P862" s="192" t="str">
        <f t="shared" si="130"/>
        <v/>
      </c>
      <c r="Q862" s="193"/>
      <c r="S862" s="193"/>
      <c r="T862" s="193"/>
      <c r="U862" s="193"/>
      <c r="V862" s="67"/>
    </row>
    <row r="863" spans="2:22" x14ac:dyDescent="0.15">
      <c r="B863" s="194" t="str">
        <f t="shared" si="121"/>
        <v/>
      </c>
      <c r="C863" s="185" t="str">
        <f t="shared" si="122"/>
        <v/>
      </c>
      <c r="D863" s="186" t="str">
        <f>IF(B863="","",IF(variable,IF(OR(B863=1,B863&lt;$I$16*periods_per_year),start_rate,MIN($I$17,IF(MOD(B863-1,$I$19)=0,MAX($I$18,D862+$I$20),D862))),start_rate))</f>
        <v/>
      </c>
      <c r="E863" s="187" t="str">
        <f t="shared" si="123"/>
        <v/>
      </c>
      <c r="F863" s="187" t="str">
        <f>IF(B863="","",IF(B863=nper,J862+E863,MIN(J862+E863,IF(D863=D862,F862,IF($E$13="Acc Bi-Weekly",ROUND((-PMT(((1+D863/CP)^(CP/12))-1,(nper-B863+1)*12/26,J862))/2,2),IF($E$13="Acc Weekly",ROUND((-PMT(((1+D863/CP)^(CP/12))-1,(nper-B863+1)*12/52,J862))/4,2),ROUND(-PMT(((1+D863/CP)^(CP/periods_per_year))-1,nper-B863+1,J862),2)))))))</f>
        <v/>
      </c>
      <c r="G863" s="187" t="str">
        <f t="shared" si="124"/>
        <v/>
      </c>
      <c r="H863" s="188"/>
      <c r="I863" s="187" t="str">
        <f t="shared" si="125"/>
        <v/>
      </c>
      <c r="J863" s="187" t="str">
        <f t="shared" si="126"/>
        <v/>
      </c>
      <c r="K863" s="189" t="str">
        <f t="shared" si="127"/>
        <v/>
      </c>
      <c r="L863" s="187" t="str">
        <f t="shared" si="128"/>
        <v/>
      </c>
      <c r="M863" s="187" t="str">
        <f>IF(B863="","",SUM($L$63:L863))</f>
        <v/>
      </c>
      <c r="N863" s="190" t="str">
        <f t="shared" si="129"/>
        <v/>
      </c>
      <c r="O863" s="191"/>
      <c r="P863" s="192" t="str">
        <f t="shared" si="130"/>
        <v/>
      </c>
      <c r="Q863" s="193"/>
      <c r="S863" s="193"/>
      <c r="T863" s="193"/>
      <c r="U863" s="193"/>
      <c r="V863" s="67"/>
    </row>
    <row r="864" spans="2:22" x14ac:dyDescent="0.15">
      <c r="B864" s="194" t="str">
        <f t="shared" si="121"/>
        <v/>
      </c>
      <c r="C864" s="185" t="str">
        <f t="shared" si="122"/>
        <v/>
      </c>
      <c r="D864" s="186" t="str">
        <f>IF(B864="","",IF(variable,IF(OR(B864=1,B864&lt;$I$16*periods_per_year),start_rate,MIN($I$17,IF(MOD(B864-1,$I$19)=0,MAX($I$18,D863+$I$20),D863))),start_rate))</f>
        <v/>
      </c>
      <c r="E864" s="187" t="str">
        <f t="shared" si="123"/>
        <v/>
      </c>
      <c r="F864" s="187" t="str">
        <f>IF(B864="","",IF(B864=nper,J863+E864,MIN(J863+E864,IF(D864=D863,F863,IF($E$13="Acc Bi-Weekly",ROUND((-PMT(((1+D864/CP)^(CP/12))-1,(nper-B864+1)*12/26,J863))/2,2),IF($E$13="Acc Weekly",ROUND((-PMT(((1+D864/CP)^(CP/12))-1,(nper-B864+1)*12/52,J863))/4,2),ROUND(-PMT(((1+D864/CP)^(CP/periods_per_year))-1,nper-B864+1,J863),2)))))))</f>
        <v/>
      </c>
      <c r="G864" s="187" t="str">
        <f t="shared" si="124"/>
        <v/>
      </c>
      <c r="H864" s="188"/>
      <c r="I864" s="187" t="str">
        <f t="shared" si="125"/>
        <v/>
      </c>
      <c r="J864" s="187" t="str">
        <f t="shared" si="126"/>
        <v/>
      </c>
      <c r="K864" s="189" t="str">
        <f t="shared" si="127"/>
        <v/>
      </c>
      <c r="L864" s="187" t="str">
        <f t="shared" si="128"/>
        <v/>
      </c>
      <c r="M864" s="187" t="str">
        <f>IF(B864="","",SUM($L$63:L864))</f>
        <v/>
      </c>
      <c r="N864" s="190" t="str">
        <f t="shared" si="129"/>
        <v/>
      </c>
      <c r="O864" s="191"/>
      <c r="P864" s="192" t="str">
        <f t="shared" si="130"/>
        <v/>
      </c>
      <c r="Q864" s="193"/>
      <c r="S864" s="193"/>
      <c r="T864" s="193"/>
      <c r="U864" s="193"/>
      <c r="V864" s="67"/>
    </row>
    <row r="865" spans="2:22" x14ac:dyDescent="0.15">
      <c r="B865" s="194" t="str">
        <f t="shared" si="121"/>
        <v/>
      </c>
      <c r="C865" s="185" t="str">
        <f t="shared" si="122"/>
        <v/>
      </c>
      <c r="D865" s="186" t="str">
        <f>IF(B865="","",IF(variable,IF(OR(B865=1,B865&lt;$I$16*periods_per_year),start_rate,MIN($I$17,IF(MOD(B865-1,$I$19)=0,MAX($I$18,D864+$I$20),D864))),start_rate))</f>
        <v/>
      </c>
      <c r="E865" s="187" t="str">
        <f t="shared" si="123"/>
        <v/>
      </c>
      <c r="F865" s="187" t="str">
        <f>IF(B865="","",IF(B865=nper,J864+E865,MIN(J864+E865,IF(D865=D864,F864,IF($E$13="Acc Bi-Weekly",ROUND((-PMT(((1+D865/CP)^(CP/12))-1,(nper-B865+1)*12/26,J864))/2,2),IF($E$13="Acc Weekly",ROUND((-PMT(((1+D865/CP)^(CP/12))-1,(nper-B865+1)*12/52,J864))/4,2),ROUND(-PMT(((1+D865/CP)^(CP/periods_per_year))-1,nper-B865+1,J864),2)))))))</f>
        <v/>
      </c>
      <c r="G865" s="187" t="str">
        <f t="shared" si="124"/>
        <v/>
      </c>
      <c r="H865" s="188"/>
      <c r="I865" s="187" t="str">
        <f t="shared" si="125"/>
        <v/>
      </c>
      <c r="J865" s="187" t="str">
        <f t="shared" si="126"/>
        <v/>
      </c>
      <c r="K865" s="189" t="str">
        <f t="shared" si="127"/>
        <v/>
      </c>
      <c r="L865" s="187" t="str">
        <f t="shared" si="128"/>
        <v/>
      </c>
      <c r="M865" s="187" t="str">
        <f>IF(B865="","",SUM($L$63:L865))</f>
        <v/>
      </c>
      <c r="N865" s="190" t="str">
        <f t="shared" si="129"/>
        <v/>
      </c>
      <c r="O865" s="191"/>
      <c r="P865" s="192" t="str">
        <f t="shared" si="130"/>
        <v/>
      </c>
      <c r="Q865" s="193"/>
      <c r="S865" s="193"/>
      <c r="T865" s="193"/>
      <c r="U865" s="193"/>
      <c r="V865" s="67"/>
    </row>
    <row r="866" spans="2:22" x14ac:dyDescent="0.15">
      <c r="B866" s="194" t="str">
        <f t="shared" si="121"/>
        <v/>
      </c>
      <c r="C866" s="185" t="str">
        <f t="shared" si="122"/>
        <v/>
      </c>
      <c r="D866" s="186" t="str">
        <f>IF(B866="","",IF(variable,IF(OR(B866=1,B866&lt;$I$16*periods_per_year),start_rate,MIN($I$17,IF(MOD(B866-1,$I$19)=0,MAX($I$18,D865+$I$20),D865))),start_rate))</f>
        <v/>
      </c>
      <c r="E866" s="187" t="str">
        <f t="shared" si="123"/>
        <v/>
      </c>
      <c r="F866" s="187" t="str">
        <f>IF(B866="","",IF(B866=nper,J865+E866,MIN(J865+E866,IF(D866=D865,F865,IF($E$13="Acc Bi-Weekly",ROUND((-PMT(((1+D866/CP)^(CP/12))-1,(nper-B866+1)*12/26,J865))/2,2),IF($E$13="Acc Weekly",ROUND((-PMT(((1+D866/CP)^(CP/12))-1,(nper-B866+1)*12/52,J865))/4,2),ROUND(-PMT(((1+D866/CP)^(CP/periods_per_year))-1,nper-B866+1,J865),2)))))))</f>
        <v/>
      </c>
      <c r="G866" s="187" t="str">
        <f t="shared" si="124"/>
        <v/>
      </c>
      <c r="H866" s="188"/>
      <c r="I866" s="187" t="str">
        <f t="shared" si="125"/>
        <v/>
      </c>
      <c r="J866" s="187" t="str">
        <f t="shared" si="126"/>
        <v/>
      </c>
      <c r="K866" s="189" t="str">
        <f t="shared" si="127"/>
        <v/>
      </c>
      <c r="L866" s="187" t="str">
        <f t="shared" si="128"/>
        <v/>
      </c>
      <c r="M866" s="187" t="str">
        <f>IF(B866="","",SUM($L$63:L866))</f>
        <v/>
      </c>
      <c r="N866" s="190" t="str">
        <f t="shared" si="129"/>
        <v/>
      </c>
      <c r="O866" s="191"/>
      <c r="P866" s="192" t="str">
        <f t="shared" si="130"/>
        <v/>
      </c>
      <c r="Q866" s="193"/>
      <c r="S866" s="193"/>
      <c r="T866" s="193"/>
      <c r="U866" s="193"/>
      <c r="V866" s="67"/>
    </row>
    <row r="867" spans="2:22" x14ac:dyDescent="0.15">
      <c r="B867" s="194" t="str">
        <f t="shared" si="121"/>
        <v/>
      </c>
      <c r="C867" s="185" t="str">
        <f t="shared" si="122"/>
        <v/>
      </c>
      <c r="D867" s="186" t="str">
        <f>IF(B867="","",IF(variable,IF(OR(B867=1,B867&lt;$I$16*periods_per_year),start_rate,MIN($I$17,IF(MOD(B867-1,$I$19)=0,MAX($I$18,D866+$I$20),D866))),start_rate))</f>
        <v/>
      </c>
      <c r="E867" s="187" t="str">
        <f t="shared" si="123"/>
        <v/>
      </c>
      <c r="F867" s="187" t="str">
        <f>IF(B867="","",IF(B867=nper,J866+E867,MIN(J866+E867,IF(D867=D866,F866,IF($E$13="Acc Bi-Weekly",ROUND((-PMT(((1+D867/CP)^(CP/12))-1,(nper-B867+1)*12/26,J866))/2,2),IF($E$13="Acc Weekly",ROUND((-PMT(((1+D867/CP)^(CP/12))-1,(nper-B867+1)*12/52,J866))/4,2),ROUND(-PMT(((1+D867/CP)^(CP/periods_per_year))-1,nper-B867+1,J866),2)))))))</f>
        <v/>
      </c>
      <c r="G867" s="187" t="str">
        <f t="shared" si="124"/>
        <v/>
      </c>
      <c r="H867" s="188"/>
      <c r="I867" s="187" t="str">
        <f t="shared" si="125"/>
        <v/>
      </c>
      <c r="J867" s="187" t="str">
        <f t="shared" si="126"/>
        <v/>
      </c>
      <c r="K867" s="189" t="str">
        <f t="shared" si="127"/>
        <v/>
      </c>
      <c r="L867" s="187" t="str">
        <f t="shared" si="128"/>
        <v/>
      </c>
      <c r="M867" s="187" t="str">
        <f>IF(B867="","",SUM($L$63:L867))</f>
        <v/>
      </c>
      <c r="N867" s="190" t="str">
        <f t="shared" si="129"/>
        <v/>
      </c>
      <c r="O867" s="191"/>
      <c r="P867" s="192" t="str">
        <f t="shared" si="130"/>
        <v/>
      </c>
      <c r="Q867" s="193"/>
      <c r="S867" s="193"/>
      <c r="T867" s="193"/>
      <c r="U867" s="193"/>
      <c r="V867" s="67"/>
    </row>
    <row r="868" spans="2:22" x14ac:dyDescent="0.15">
      <c r="B868" s="194" t="str">
        <f t="shared" si="121"/>
        <v/>
      </c>
      <c r="C868" s="185" t="str">
        <f t="shared" si="122"/>
        <v/>
      </c>
      <c r="D868" s="186" t="str">
        <f>IF(B868="","",IF(variable,IF(OR(B868=1,B868&lt;$I$16*periods_per_year),start_rate,MIN($I$17,IF(MOD(B868-1,$I$19)=0,MAX($I$18,D867+$I$20),D867))),start_rate))</f>
        <v/>
      </c>
      <c r="E868" s="187" t="str">
        <f t="shared" si="123"/>
        <v/>
      </c>
      <c r="F868" s="187" t="str">
        <f>IF(B868="","",IF(B868=nper,J867+E868,MIN(J867+E868,IF(D868=D867,F867,IF($E$13="Acc Bi-Weekly",ROUND((-PMT(((1+D868/CP)^(CP/12))-1,(nper-B868+1)*12/26,J867))/2,2),IF($E$13="Acc Weekly",ROUND((-PMT(((1+D868/CP)^(CP/12))-1,(nper-B868+1)*12/52,J867))/4,2),ROUND(-PMT(((1+D868/CP)^(CP/periods_per_year))-1,nper-B868+1,J867),2)))))))</f>
        <v/>
      </c>
      <c r="G868" s="187" t="str">
        <f t="shared" si="124"/>
        <v/>
      </c>
      <c r="H868" s="188"/>
      <c r="I868" s="187" t="str">
        <f t="shared" si="125"/>
        <v/>
      </c>
      <c r="J868" s="187" t="str">
        <f t="shared" si="126"/>
        <v/>
      </c>
      <c r="K868" s="189" t="str">
        <f t="shared" si="127"/>
        <v/>
      </c>
      <c r="L868" s="187" t="str">
        <f t="shared" si="128"/>
        <v/>
      </c>
      <c r="M868" s="187" t="str">
        <f>IF(B868="","",SUM($L$63:L868))</f>
        <v/>
      </c>
      <c r="N868" s="190" t="str">
        <f t="shared" si="129"/>
        <v/>
      </c>
      <c r="O868" s="191"/>
      <c r="P868" s="192" t="str">
        <f t="shared" si="130"/>
        <v/>
      </c>
      <c r="Q868" s="193"/>
      <c r="S868" s="193"/>
      <c r="T868" s="193"/>
      <c r="U868" s="193"/>
      <c r="V868" s="67"/>
    </row>
    <row r="869" spans="2:22" x14ac:dyDescent="0.15">
      <c r="B869" s="194" t="str">
        <f t="shared" si="121"/>
        <v/>
      </c>
      <c r="C869" s="185" t="str">
        <f t="shared" si="122"/>
        <v/>
      </c>
      <c r="D869" s="186" t="str">
        <f>IF(B869="","",IF(variable,IF(OR(B869=1,B869&lt;$I$16*periods_per_year),start_rate,MIN($I$17,IF(MOD(B869-1,$I$19)=0,MAX($I$18,D868+$I$20),D868))),start_rate))</f>
        <v/>
      </c>
      <c r="E869" s="187" t="str">
        <f t="shared" si="123"/>
        <v/>
      </c>
      <c r="F869" s="187" t="str">
        <f>IF(B869="","",IF(B869=nper,J868+E869,MIN(J868+E869,IF(D869=D868,F868,IF($E$13="Acc Bi-Weekly",ROUND((-PMT(((1+D869/CP)^(CP/12))-1,(nper-B869+1)*12/26,J868))/2,2),IF($E$13="Acc Weekly",ROUND((-PMT(((1+D869/CP)^(CP/12))-1,(nper-B869+1)*12/52,J868))/4,2),ROUND(-PMT(((1+D869/CP)^(CP/periods_per_year))-1,nper-B869+1,J868),2)))))))</f>
        <v/>
      </c>
      <c r="G869" s="187" t="str">
        <f t="shared" si="124"/>
        <v/>
      </c>
      <c r="H869" s="188"/>
      <c r="I869" s="187" t="str">
        <f t="shared" si="125"/>
        <v/>
      </c>
      <c r="J869" s="187" t="str">
        <f t="shared" si="126"/>
        <v/>
      </c>
      <c r="K869" s="189" t="str">
        <f t="shared" si="127"/>
        <v/>
      </c>
      <c r="L869" s="187" t="str">
        <f t="shared" si="128"/>
        <v/>
      </c>
      <c r="M869" s="187" t="str">
        <f>IF(B869="","",SUM($L$63:L869))</f>
        <v/>
      </c>
      <c r="N869" s="190" t="str">
        <f t="shared" si="129"/>
        <v/>
      </c>
      <c r="O869" s="191"/>
      <c r="P869" s="192" t="str">
        <f t="shared" si="130"/>
        <v/>
      </c>
      <c r="Q869" s="193"/>
      <c r="S869" s="193"/>
      <c r="T869" s="193"/>
      <c r="U869" s="193"/>
      <c r="V869" s="67"/>
    </row>
    <row r="870" spans="2:22" x14ac:dyDescent="0.15">
      <c r="B870" s="194" t="str">
        <f t="shared" si="121"/>
        <v/>
      </c>
      <c r="C870" s="185" t="str">
        <f t="shared" si="122"/>
        <v/>
      </c>
      <c r="D870" s="186" t="str">
        <f>IF(B870="","",IF(variable,IF(OR(B870=1,B870&lt;$I$16*periods_per_year),start_rate,MIN($I$17,IF(MOD(B870-1,$I$19)=0,MAX($I$18,D869+$I$20),D869))),start_rate))</f>
        <v/>
      </c>
      <c r="E870" s="187" t="str">
        <f t="shared" si="123"/>
        <v/>
      </c>
      <c r="F870" s="187" t="str">
        <f>IF(B870="","",IF(B870=nper,J869+E870,MIN(J869+E870,IF(D870=D869,F869,IF($E$13="Acc Bi-Weekly",ROUND((-PMT(((1+D870/CP)^(CP/12))-1,(nper-B870+1)*12/26,J869))/2,2),IF($E$13="Acc Weekly",ROUND((-PMT(((1+D870/CP)^(CP/12))-1,(nper-B870+1)*12/52,J869))/4,2),ROUND(-PMT(((1+D870/CP)^(CP/periods_per_year))-1,nper-B870+1,J869),2)))))))</f>
        <v/>
      </c>
      <c r="G870" s="187" t="str">
        <f t="shared" si="124"/>
        <v/>
      </c>
      <c r="H870" s="188"/>
      <c r="I870" s="187" t="str">
        <f t="shared" si="125"/>
        <v/>
      </c>
      <c r="J870" s="187" t="str">
        <f t="shared" si="126"/>
        <v/>
      </c>
      <c r="K870" s="189" t="str">
        <f t="shared" si="127"/>
        <v/>
      </c>
      <c r="L870" s="187" t="str">
        <f t="shared" si="128"/>
        <v/>
      </c>
      <c r="M870" s="187" t="str">
        <f>IF(B870="","",SUM($L$63:L870))</f>
        <v/>
      </c>
      <c r="N870" s="190" t="str">
        <f t="shared" si="129"/>
        <v/>
      </c>
      <c r="O870" s="191"/>
      <c r="P870" s="192" t="str">
        <f t="shared" si="130"/>
        <v/>
      </c>
      <c r="Q870" s="193"/>
      <c r="S870" s="193"/>
      <c r="T870" s="193"/>
      <c r="U870" s="193"/>
      <c r="V870" s="67"/>
    </row>
    <row r="871" spans="2:22" x14ac:dyDescent="0.15">
      <c r="B871" s="194" t="str">
        <f t="shared" si="121"/>
        <v/>
      </c>
      <c r="C871" s="185" t="str">
        <f t="shared" si="122"/>
        <v/>
      </c>
      <c r="D871" s="186" t="str">
        <f>IF(B871="","",IF(variable,IF(OR(B871=1,B871&lt;$I$16*periods_per_year),start_rate,MIN($I$17,IF(MOD(B871-1,$I$19)=0,MAX($I$18,D870+$I$20),D870))),start_rate))</f>
        <v/>
      </c>
      <c r="E871" s="187" t="str">
        <f t="shared" si="123"/>
        <v/>
      </c>
      <c r="F871" s="187" t="str">
        <f>IF(B871="","",IF(B871=nper,J870+E871,MIN(J870+E871,IF(D871=D870,F870,IF($E$13="Acc Bi-Weekly",ROUND((-PMT(((1+D871/CP)^(CP/12))-1,(nper-B871+1)*12/26,J870))/2,2),IF($E$13="Acc Weekly",ROUND((-PMT(((1+D871/CP)^(CP/12))-1,(nper-B871+1)*12/52,J870))/4,2),ROUND(-PMT(((1+D871/CP)^(CP/periods_per_year))-1,nper-B871+1,J870),2)))))))</f>
        <v/>
      </c>
      <c r="G871" s="187" t="str">
        <f t="shared" si="124"/>
        <v/>
      </c>
      <c r="H871" s="188"/>
      <c r="I871" s="187" t="str">
        <f t="shared" si="125"/>
        <v/>
      </c>
      <c r="J871" s="187" t="str">
        <f t="shared" si="126"/>
        <v/>
      </c>
      <c r="K871" s="189" t="str">
        <f t="shared" si="127"/>
        <v/>
      </c>
      <c r="L871" s="187" t="str">
        <f t="shared" si="128"/>
        <v/>
      </c>
      <c r="M871" s="187" t="str">
        <f>IF(B871="","",SUM($L$63:L871))</f>
        <v/>
      </c>
      <c r="N871" s="190" t="str">
        <f t="shared" si="129"/>
        <v/>
      </c>
      <c r="O871" s="191"/>
      <c r="P871" s="192" t="str">
        <f t="shared" si="130"/>
        <v/>
      </c>
      <c r="Q871" s="193"/>
      <c r="S871" s="193"/>
      <c r="T871" s="193"/>
      <c r="U871" s="193"/>
      <c r="V871" s="67"/>
    </row>
    <row r="872" spans="2:22" x14ac:dyDescent="0.15">
      <c r="B872" s="194" t="str">
        <f t="shared" si="121"/>
        <v/>
      </c>
      <c r="C872" s="185" t="str">
        <f t="shared" si="122"/>
        <v/>
      </c>
      <c r="D872" s="186" t="str">
        <f>IF(B872="","",IF(variable,IF(OR(B872=1,B872&lt;$I$16*periods_per_year),start_rate,MIN($I$17,IF(MOD(B872-1,$I$19)=0,MAX($I$18,D871+$I$20),D871))),start_rate))</f>
        <v/>
      </c>
      <c r="E872" s="187" t="str">
        <f t="shared" si="123"/>
        <v/>
      </c>
      <c r="F872" s="187" t="str">
        <f>IF(B872="","",IF(B872=nper,J871+E872,MIN(J871+E872,IF(D872=D871,F871,IF($E$13="Acc Bi-Weekly",ROUND((-PMT(((1+D872/CP)^(CP/12))-1,(nper-B872+1)*12/26,J871))/2,2),IF($E$13="Acc Weekly",ROUND((-PMT(((1+D872/CP)^(CP/12))-1,(nper-B872+1)*12/52,J871))/4,2),ROUND(-PMT(((1+D872/CP)^(CP/periods_per_year))-1,nper-B872+1,J871),2)))))))</f>
        <v/>
      </c>
      <c r="G872" s="187" t="str">
        <f t="shared" si="124"/>
        <v/>
      </c>
      <c r="H872" s="188"/>
      <c r="I872" s="187" t="str">
        <f t="shared" si="125"/>
        <v/>
      </c>
      <c r="J872" s="187" t="str">
        <f t="shared" si="126"/>
        <v/>
      </c>
      <c r="K872" s="189" t="str">
        <f t="shared" si="127"/>
        <v/>
      </c>
      <c r="L872" s="187" t="str">
        <f t="shared" si="128"/>
        <v/>
      </c>
      <c r="M872" s="187" t="str">
        <f>IF(B872="","",SUM($L$63:L872))</f>
        <v/>
      </c>
      <c r="N872" s="190" t="str">
        <f t="shared" si="129"/>
        <v/>
      </c>
      <c r="O872" s="191"/>
      <c r="P872" s="192" t="str">
        <f t="shared" si="130"/>
        <v/>
      </c>
      <c r="Q872" s="193"/>
      <c r="S872" s="193"/>
      <c r="T872" s="193"/>
      <c r="U872" s="193"/>
      <c r="V872" s="67"/>
    </row>
    <row r="873" spans="2:22" x14ac:dyDescent="0.15">
      <c r="B873" s="194" t="str">
        <f t="shared" si="121"/>
        <v/>
      </c>
      <c r="C873" s="185" t="str">
        <f t="shared" si="122"/>
        <v/>
      </c>
      <c r="D873" s="186" t="str">
        <f>IF(B873="","",IF(variable,IF(OR(B873=1,B873&lt;$I$16*periods_per_year),start_rate,MIN($I$17,IF(MOD(B873-1,$I$19)=0,MAX($I$18,D872+$I$20),D872))),start_rate))</f>
        <v/>
      </c>
      <c r="E873" s="187" t="str">
        <f t="shared" si="123"/>
        <v/>
      </c>
      <c r="F873" s="187" t="str">
        <f>IF(B873="","",IF(B873=nper,J872+E873,MIN(J872+E873,IF(D873=D872,F872,IF($E$13="Acc Bi-Weekly",ROUND((-PMT(((1+D873/CP)^(CP/12))-1,(nper-B873+1)*12/26,J872))/2,2),IF($E$13="Acc Weekly",ROUND((-PMT(((1+D873/CP)^(CP/12))-1,(nper-B873+1)*12/52,J872))/4,2),ROUND(-PMT(((1+D873/CP)^(CP/periods_per_year))-1,nper-B873+1,J872),2)))))))</f>
        <v/>
      </c>
      <c r="G873" s="187" t="str">
        <f t="shared" si="124"/>
        <v/>
      </c>
      <c r="H873" s="188"/>
      <c r="I873" s="187" t="str">
        <f t="shared" si="125"/>
        <v/>
      </c>
      <c r="J873" s="187" t="str">
        <f t="shared" si="126"/>
        <v/>
      </c>
      <c r="K873" s="189" t="str">
        <f t="shared" si="127"/>
        <v/>
      </c>
      <c r="L873" s="187" t="str">
        <f t="shared" si="128"/>
        <v/>
      </c>
      <c r="M873" s="187" t="str">
        <f>IF(B873="","",SUM($L$63:L873))</f>
        <v/>
      </c>
      <c r="N873" s="190" t="str">
        <f t="shared" si="129"/>
        <v/>
      </c>
      <c r="O873" s="191"/>
      <c r="P873" s="192" t="str">
        <f t="shared" si="130"/>
        <v/>
      </c>
      <c r="Q873" s="193"/>
      <c r="S873" s="193"/>
      <c r="T873" s="193"/>
      <c r="U873" s="193"/>
      <c r="V873" s="67"/>
    </row>
    <row r="874" spans="2:22" x14ac:dyDescent="0.15">
      <c r="B874" s="194" t="str">
        <f t="shared" si="121"/>
        <v/>
      </c>
      <c r="C874" s="185" t="str">
        <f t="shared" si="122"/>
        <v/>
      </c>
      <c r="D874" s="186" t="str">
        <f>IF(B874="","",IF(variable,IF(OR(B874=1,B874&lt;$I$16*periods_per_year),start_rate,MIN($I$17,IF(MOD(B874-1,$I$19)=0,MAX($I$18,D873+$I$20),D873))),start_rate))</f>
        <v/>
      </c>
      <c r="E874" s="187" t="str">
        <f t="shared" si="123"/>
        <v/>
      </c>
      <c r="F874" s="187" t="str">
        <f>IF(B874="","",IF(B874=nper,J873+E874,MIN(J873+E874,IF(D874=D873,F873,IF($E$13="Acc Bi-Weekly",ROUND((-PMT(((1+D874/CP)^(CP/12))-1,(nper-B874+1)*12/26,J873))/2,2),IF($E$13="Acc Weekly",ROUND((-PMT(((1+D874/CP)^(CP/12))-1,(nper-B874+1)*12/52,J873))/4,2),ROUND(-PMT(((1+D874/CP)^(CP/periods_per_year))-1,nper-B874+1,J873),2)))))))</f>
        <v/>
      </c>
      <c r="G874" s="187" t="str">
        <f t="shared" si="124"/>
        <v/>
      </c>
      <c r="H874" s="188"/>
      <c r="I874" s="187" t="str">
        <f t="shared" si="125"/>
        <v/>
      </c>
      <c r="J874" s="187" t="str">
        <f t="shared" si="126"/>
        <v/>
      </c>
      <c r="K874" s="189" t="str">
        <f t="shared" si="127"/>
        <v/>
      </c>
      <c r="L874" s="187" t="str">
        <f t="shared" si="128"/>
        <v/>
      </c>
      <c r="M874" s="187" t="str">
        <f>IF(B874="","",SUM($L$63:L874))</f>
        <v/>
      </c>
      <c r="N874" s="190" t="str">
        <f t="shared" si="129"/>
        <v/>
      </c>
      <c r="O874" s="191"/>
      <c r="P874" s="192" t="str">
        <f t="shared" si="130"/>
        <v/>
      </c>
      <c r="Q874" s="193"/>
      <c r="S874" s="193"/>
      <c r="T874" s="193"/>
      <c r="U874" s="193"/>
      <c r="V874" s="67"/>
    </row>
    <row r="875" spans="2:22" x14ac:dyDescent="0.15">
      <c r="B875" s="194" t="str">
        <f t="shared" si="121"/>
        <v/>
      </c>
      <c r="C875" s="185" t="str">
        <f t="shared" si="122"/>
        <v/>
      </c>
      <c r="D875" s="186" t="str">
        <f>IF(B875="","",IF(variable,IF(OR(B875=1,B875&lt;$I$16*periods_per_year),start_rate,MIN($I$17,IF(MOD(B875-1,$I$19)=0,MAX($I$18,D874+$I$20),D874))),start_rate))</f>
        <v/>
      </c>
      <c r="E875" s="187" t="str">
        <f t="shared" si="123"/>
        <v/>
      </c>
      <c r="F875" s="187" t="str">
        <f>IF(B875="","",IF(B875=nper,J874+E875,MIN(J874+E875,IF(D875=D874,F874,IF($E$13="Acc Bi-Weekly",ROUND((-PMT(((1+D875/CP)^(CP/12))-1,(nper-B875+1)*12/26,J874))/2,2),IF($E$13="Acc Weekly",ROUND((-PMT(((1+D875/CP)^(CP/12))-1,(nper-B875+1)*12/52,J874))/4,2),ROUND(-PMT(((1+D875/CP)^(CP/periods_per_year))-1,nper-B875+1,J874),2)))))))</f>
        <v/>
      </c>
      <c r="G875" s="187" t="str">
        <f t="shared" si="124"/>
        <v/>
      </c>
      <c r="H875" s="188"/>
      <c r="I875" s="187" t="str">
        <f t="shared" si="125"/>
        <v/>
      </c>
      <c r="J875" s="187" t="str">
        <f t="shared" si="126"/>
        <v/>
      </c>
      <c r="K875" s="189" t="str">
        <f t="shared" si="127"/>
        <v/>
      </c>
      <c r="L875" s="187" t="str">
        <f t="shared" si="128"/>
        <v/>
      </c>
      <c r="M875" s="187" t="str">
        <f>IF(B875="","",SUM($L$63:L875))</f>
        <v/>
      </c>
      <c r="N875" s="190" t="str">
        <f t="shared" si="129"/>
        <v/>
      </c>
      <c r="O875" s="191"/>
      <c r="P875" s="192" t="str">
        <f t="shared" si="130"/>
        <v/>
      </c>
      <c r="Q875" s="193"/>
      <c r="S875" s="193"/>
      <c r="T875" s="193"/>
      <c r="U875" s="193"/>
      <c r="V875" s="67"/>
    </row>
    <row r="876" spans="2:22" x14ac:dyDescent="0.15">
      <c r="B876" s="194" t="str">
        <f t="shared" si="121"/>
        <v/>
      </c>
      <c r="C876" s="185" t="str">
        <f t="shared" si="122"/>
        <v/>
      </c>
      <c r="D876" s="186" t="str">
        <f>IF(B876="","",IF(variable,IF(OR(B876=1,B876&lt;$I$16*periods_per_year),start_rate,MIN($I$17,IF(MOD(B876-1,$I$19)=0,MAX($I$18,D875+$I$20),D875))),start_rate))</f>
        <v/>
      </c>
      <c r="E876" s="187" t="str">
        <f t="shared" si="123"/>
        <v/>
      </c>
      <c r="F876" s="187" t="str">
        <f>IF(B876="","",IF(B876=nper,J875+E876,MIN(J875+E876,IF(D876=D875,F875,IF($E$13="Acc Bi-Weekly",ROUND((-PMT(((1+D876/CP)^(CP/12))-1,(nper-B876+1)*12/26,J875))/2,2),IF($E$13="Acc Weekly",ROUND((-PMT(((1+D876/CP)^(CP/12))-1,(nper-B876+1)*12/52,J875))/4,2),ROUND(-PMT(((1+D876/CP)^(CP/periods_per_year))-1,nper-B876+1,J875),2)))))))</f>
        <v/>
      </c>
      <c r="G876" s="187" t="str">
        <f t="shared" si="124"/>
        <v/>
      </c>
      <c r="H876" s="188"/>
      <c r="I876" s="187" t="str">
        <f t="shared" si="125"/>
        <v/>
      </c>
      <c r="J876" s="187" t="str">
        <f t="shared" si="126"/>
        <v/>
      </c>
      <c r="K876" s="189" t="str">
        <f t="shared" si="127"/>
        <v/>
      </c>
      <c r="L876" s="187" t="str">
        <f t="shared" si="128"/>
        <v/>
      </c>
      <c r="M876" s="187" t="str">
        <f>IF(B876="","",SUM($L$63:L876))</f>
        <v/>
      </c>
      <c r="N876" s="190" t="str">
        <f t="shared" si="129"/>
        <v/>
      </c>
      <c r="O876" s="191"/>
      <c r="P876" s="192" t="str">
        <f t="shared" si="130"/>
        <v/>
      </c>
      <c r="Q876" s="193"/>
      <c r="S876" s="193"/>
      <c r="T876" s="193"/>
      <c r="U876" s="193"/>
      <c r="V876" s="67"/>
    </row>
    <row r="877" spans="2:22" x14ac:dyDescent="0.15">
      <c r="B877" s="194" t="str">
        <f t="shared" si="121"/>
        <v/>
      </c>
      <c r="C877" s="185" t="str">
        <f t="shared" si="122"/>
        <v/>
      </c>
      <c r="D877" s="186" t="str">
        <f>IF(B877="","",IF(variable,IF(OR(B877=1,B877&lt;$I$16*periods_per_year),start_rate,MIN($I$17,IF(MOD(B877-1,$I$19)=0,MAX($I$18,D876+$I$20),D876))),start_rate))</f>
        <v/>
      </c>
      <c r="E877" s="187" t="str">
        <f t="shared" si="123"/>
        <v/>
      </c>
      <c r="F877" s="187" t="str">
        <f>IF(B877="","",IF(B877=nper,J876+E877,MIN(J876+E877,IF(D877=D876,F876,IF($E$13="Acc Bi-Weekly",ROUND((-PMT(((1+D877/CP)^(CP/12))-1,(nper-B877+1)*12/26,J876))/2,2),IF($E$13="Acc Weekly",ROUND((-PMT(((1+D877/CP)^(CP/12))-1,(nper-B877+1)*12/52,J876))/4,2),ROUND(-PMT(((1+D877/CP)^(CP/periods_per_year))-1,nper-B877+1,J876),2)))))))</f>
        <v/>
      </c>
      <c r="G877" s="187" t="str">
        <f t="shared" si="124"/>
        <v/>
      </c>
      <c r="H877" s="188"/>
      <c r="I877" s="187" t="str">
        <f t="shared" si="125"/>
        <v/>
      </c>
      <c r="J877" s="187" t="str">
        <f t="shared" si="126"/>
        <v/>
      </c>
      <c r="K877" s="189" t="str">
        <f t="shared" si="127"/>
        <v/>
      </c>
      <c r="L877" s="187" t="str">
        <f t="shared" si="128"/>
        <v/>
      </c>
      <c r="M877" s="187" t="str">
        <f>IF(B877="","",SUM($L$63:L877))</f>
        <v/>
      </c>
      <c r="N877" s="190" t="str">
        <f t="shared" si="129"/>
        <v/>
      </c>
      <c r="O877" s="191"/>
      <c r="P877" s="192" t="str">
        <f t="shared" si="130"/>
        <v/>
      </c>
      <c r="Q877" s="193"/>
      <c r="S877" s="193"/>
      <c r="T877" s="193"/>
      <c r="U877" s="193"/>
      <c r="V877" s="67"/>
    </row>
    <row r="878" spans="2:22" x14ac:dyDescent="0.15">
      <c r="B878" s="194" t="str">
        <f t="shared" si="121"/>
        <v/>
      </c>
      <c r="C878" s="185" t="str">
        <f t="shared" si="122"/>
        <v/>
      </c>
      <c r="D878" s="186" t="str">
        <f>IF(B878="","",IF(variable,IF(OR(B878=1,B878&lt;$I$16*periods_per_year),start_rate,MIN($I$17,IF(MOD(B878-1,$I$19)=0,MAX($I$18,D877+$I$20),D877))),start_rate))</f>
        <v/>
      </c>
      <c r="E878" s="187" t="str">
        <f t="shared" si="123"/>
        <v/>
      </c>
      <c r="F878" s="187" t="str">
        <f>IF(B878="","",IF(B878=nper,J877+E878,MIN(J877+E878,IF(D878=D877,F877,IF($E$13="Acc Bi-Weekly",ROUND((-PMT(((1+D878/CP)^(CP/12))-1,(nper-B878+1)*12/26,J877))/2,2),IF($E$13="Acc Weekly",ROUND((-PMT(((1+D878/CP)^(CP/12))-1,(nper-B878+1)*12/52,J877))/4,2),ROUND(-PMT(((1+D878/CP)^(CP/periods_per_year))-1,nper-B878+1,J877),2)))))))</f>
        <v/>
      </c>
      <c r="G878" s="187" t="str">
        <f t="shared" si="124"/>
        <v/>
      </c>
      <c r="H878" s="188"/>
      <c r="I878" s="187" t="str">
        <f t="shared" si="125"/>
        <v/>
      </c>
      <c r="J878" s="187" t="str">
        <f t="shared" si="126"/>
        <v/>
      </c>
      <c r="K878" s="189" t="str">
        <f t="shared" si="127"/>
        <v/>
      </c>
      <c r="L878" s="187" t="str">
        <f t="shared" si="128"/>
        <v/>
      </c>
      <c r="M878" s="187" t="str">
        <f>IF(B878="","",SUM($L$63:L878))</f>
        <v/>
      </c>
      <c r="N878" s="190" t="str">
        <f t="shared" si="129"/>
        <v/>
      </c>
      <c r="O878" s="191"/>
      <c r="P878" s="192" t="str">
        <f t="shared" si="130"/>
        <v/>
      </c>
      <c r="Q878" s="193"/>
      <c r="S878" s="193"/>
      <c r="T878" s="193"/>
      <c r="U878" s="193"/>
      <c r="V878" s="67"/>
    </row>
    <row r="879" spans="2:22" x14ac:dyDescent="0.15">
      <c r="B879" s="194" t="str">
        <f t="shared" si="121"/>
        <v/>
      </c>
      <c r="C879" s="185" t="str">
        <f t="shared" si="122"/>
        <v/>
      </c>
      <c r="D879" s="186" t="str">
        <f>IF(B879="","",IF(variable,IF(OR(B879=1,B879&lt;$I$16*periods_per_year),start_rate,MIN($I$17,IF(MOD(B879-1,$I$19)=0,MAX($I$18,D878+$I$20),D878))),start_rate))</f>
        <v/>
      </c>
      <c r="E879" s="187" t="str">
        <f t="shared" si="123"/>
        <v/>
      </c>
      <c r="F879" s="187" t="str">
        <f>IF(B879="","",IF(B879=nper,J878+E879,MIN(J878+E879,IF(D879=D878,F878,IF($E$13="Acc Bi-Weekly",ROUND((-PMT(((1+D879/CP)^(CP/12))-1,(nper-B879+1)*12/26,J878))/2,2),IF($E$13="Acc Weekly",ROUND((-PMT(((1+D879/CP)^(CP/12))-1,(nper-B879+1)*12/52,J878))/4,2),ROUND(-PMT(((1+D879/CP)^(CP/periods_per_year))-1,nper-B879+1,J878),2)))))))</f>
        <v/>
      </c>
      <c r="G879" s="187" t="str">
        <f t="shared" si="124"/>
        <v/>
      </c>
      <c r="H879" s="188"/>
      <c r="I879" s="187" t="str">
        <f t="shared" si="125"/>
        <v/>
      </c>
      <c r="J879" s="187" t="str">
        <f t="shared" si="126"/>
        <v/>
      </c>
      <c r="K879" s="189" t="str">
        <f t="shared" si="127"/>
        <v/>
      </c>
      <c r="L879" s="187" t="str">
        <f t="shared" si="128"/>
        <v/>
      </c>
      <c r="M879" s="187" t="str">
        <f>IF(B879="","",SUM($L$63:L879))</f>
        <v/>
      </c>
      <c r="N879" s="190" t="str">
        <f t="shared" si="129"/>
        <v/>
      </c>
      <c r="O879" s="191"/>
      <c r="P879" s="192" t="str">
        <f t="shared" si="130"/>
        <v/>
      </c>
      <c r="Q879" s="193"/>
      <c r="S879" s="193"/>
      <c r="T879" s="193"/>
      <c r="U879" s="193"/>
      <c r="V879" s="67"/>
    </row>
    <row r="880" spans="2:22" x14ac:dyDescent="0.15">
      <c r="B880" s="194" t="str">
        <f t="shared" si="121"/>
        <v/>
      </c>
      <c r="C880" s="185" t="str">
        <f t="shared" si="122"/>
        <v/>
      </c>
      <c r="D880" s="186" t="str">
        <f>IF(B880="","",IF(variable,IF(OR(B880=1,B880&lt;$I$16*periods_per_year),start_rate,MIN($I$17,IF(MOD(B880-1,$I$19)=0,MAX($I$18,D879+$I$20),D879))),start_rate))</f>
        <v/>
      </c>
      <c r="E880" s="187" t="str">
        <f t="shared" si="123"/>
        <v/>
      </c>
      <c r="F880" s="187" t="str">
        <f>IF(B880="","",IF(B880=nper,J879+E880,MIN(J879+E880,IF(D880=D879,F879,IF($E$13="Acc Bi-Weekly",ROUND((-PMT(((1+D880/CP)^(CP/12))-1,(nper-B880+1)*12/26,J879))/2,2),IF($E$13="Acc Weekly",ROUND((-PMT(((1+D880/CP)^(CP/12))-1,(nper-B880+1)*12/52,J879))/4,2),ROUND(-PMT(((1+D880/CP)^(CP/periods_per_year))-1,nper-B880+1,J879),2)))))))</f>
        <v/>
      </c>
      <c r="G880" s="187" t="str">
        <f t="shared" si="124"/>
        <v/>
      </c>
      <c r="H880" s="188"/>
      <c r="I880" s="187" t="str">
        <f t="shared" si="125"/>
        <v/>
      </c>
      <c r="J880" s="187" t="str">
        <f t="shared" si="126"/>
        <v/>
      </c>
      <c r="K880" s="189" t="str">
        <f t="shared" si="127"/>
        <v/>
      </c>
      <c r="L880" s="187" t="str">
        <f t="shared" si="128"/>
        <v/>
      </c>
      <c r="M880" s="187" t="str">
        <f>IF(B880="","",SUM($L$63:L880))</f>
        <v/>
      </c>
      <c r="N880" s="190" t="str">
        <f t="shared" si="129"/>
        <v/>
      </c>
      <c r="O880" s="191"/>
      <c r="P880" s="192" t="str">
        <f t="shared" si="130"/>
        <v/>
      </c>
      <c r="Q880" s="193"/>
      <c r="S880" s="193"/>
      <c r="T880" s="193"/>
      <c r="U880" s="193"/>
      <c r="V880" s="67"/>
    </row>
    <row r="881" spans="2:22" x14ac:dyDescent="0.15">
      <c r="B881" s="194" t="str">
        <f t="shared" si="121"/>
        <v/>
      </c>
      <c r="C881" s="185" t="str">
        <f t="shared" si="122"/>
        <v/>
      </c>
      <c r="D881" s="186" t="str">
        <f>IF(B881="","",IF(variable,IF(OR(B881=1,B881&lt;$I$16*periods_per_year),start_rate,MIN($I$17,IF(MOD(B881-1,$I$19)=0,MAX($I$18,D880+$I$20),D880))),start_rate))</f>
        <v/>
      </c>
      <c r="E881" s="187" t="str">
        <f t="shared" si="123"/>
        <v/>
      </c>
      <c r="F881" s="187" t="str">
        <f>IF(B881="","",IF(B881=nper,J880+E881,MIN(J880+E881,IF(D881=D880,F880,IF($E$13="Acc Bi-Weekly",ROUND((-PMT(((1+D881/CP)^(CP/12))-1,(nper-B881+1)*12/26,J880))/2,2),IF($E$13="Acc Weekly",ROUND((-PMT(((1+D881/CP)^(CP/12))-1,(nper-B881+1)*12/52,J880))/4,2),ROUND(-PMT(((1+D881/CP)^(CP/periods_per_year))-1,nper-B881+1,J880),2)))))))</f>
        <v/>
      </c>
      <c r="G881" s="187" t="str">
        <f t="shared" si="124"/>
        <v/>
      </c>
      <c r="H881" s="188"/>
      <c r="I881" s="187" t="str">
        <f t="shared" si="125"/>
        <v/>
      </c>
      <c r="J881" s="187" t="str">
        <f t="shared" si="126"/>
        <v/>
      </c>
      <c r="K881" s="189" t="str">
        <f t="shared" si="127"/>
        <v/>
      </c>
      <c r="L881" s="187" t="str">
        <f t="shared" si="128"/>
        <v/>
      </c>
      <c r="M881" s="187" t="str">
        <f>IF(B881="","",SUM($L$63:L881))</f>
        <v/>
      </c>
      <c r="N881" s="190" t="str">
        <f t="shared" si="129"/>
        <v/>
      </c>
      <c r="O881" s="191"/>
      <c r="P881" s="192" t="str">
        <f t="shared" si="130"/>
        <v/>
      </c>
      <c r="Q881" s="193"/>
      <c r="S881" s="193"/>
      <c r="T881" s="193"/>
      <c r="U881" s="193"/>
      <c r="V881" s="67"/>
    </row>
    <row r="882" spans="2:22" x14ac:dyDescent="0.15">
      <c r="B882" s="194" t="str">
        <f t="shared" si="121"/>
        <v/>
      </c>
      <c r="C882" s="185" t="str">
        <f t="shared" si="122"/>
        <v/>
      </c>
      <c r="D882" s="186" t="str">
        <f>IF(B882="","",IF(variable,IF(OR(B882=1,B882&lt;$I$16*periods_per_year),start_rate,MIN($I$17,IF(MOD(B882-1,$I$19)=0,MAX($I$18,D881+$I$20),D881))),start_rate))</f>
        <v/>
      </c>
      <c r="E882" s="187" t="str">
        <f t="shared" si="123"/>
        <v/>
      </c>
      <c r="F882" s="187" t="str">
        <f>IF(B882="","",IF(B882=nper,J881+E882,MIN(J881+E882,IF(D882=D881,F881,IF($E$13="Acc Bi-Weekly",ROUND((-PMT(((1+D882/CP)^(CP/12))-1,(nper-B882+1)*12/26,J881))/2,2),IF($E$13="Acc Weekly",ROUND((-PMT(((1+D882/CP)^(CP/12))-1,(nper-B882+1)*12/52,J881))/4,2),ROUND(-PMT(((1+D882/CP)^(CP/periods_per_year))-1,nper-B882+1,J881),2)))))))</f>
        <v/>
      </c>
      <c r="G882" s="187" t="str">
        <f t="shared" si="124"/>
        <v/>
      </c>
      <c r="H882" s="188"/>
      <c r="I882" s="187" t="str">
        <f t="shared" si="125"/>
        <v/>
      </c>
      <c r="J882" s="187" t="str">
        <f t="shared" si="126"/>
        <v/>
      </c>
      <c r="K882" s="189" t="str">
        <f t="shared" si="127"/>
        <v/>
      </c>
      <c r="L882" s="187" t="str">
        <f t="shared" si="128"/>
        <v/>
      </c>
      <c r="M882" s="187" t="str">
        <f>IF(B882="","",SUM($L$63:L882))</f>
        <v/>
      </c>
      <c r="N882" s="190" t="str">
        <f t="shared" si="129"/>
        <v/>
      </c>
      <c r="O882" s="191"/>
      <c r="P882" s="192" t="str">
        <f t="shared" si="130"/>
        <v/>
      </c>
      <c r="Q882" s="193"/>
      <c r="S882" s="193"/>
      <c r="T882" s="193"/>
      <c r="U882" s="193"/>
      <c r="V882" s="67"/>
    </row>
    <row r="883" spans="2:22" x14ac:dyDescent="0.15">
      <c r="B883" s="194" t="str">
        <f t="shared" si="121"/>
        <v/>
      </c>
      <c r="C883" s="185" t="str">
        <f t="shared" si="122"/>
        <v/>
      </c>
      <c r="D883" s="186" t="str">
        <f>IF(B883="","",IF(variable,IF(OR(B883=1,B883&lt;$I$16*periods_per_year),start_rate,MIN($I$17,IF(MOD(B883-1,$I$19)=0,MAX($I$18,D882+$I$20),D882))),start_rate))</f>
        <v/>
      </c>
      <c r="E883" s="187" t="str">
        <f t="shared" si="123"/>
        <v/>
      </c>
      <c r="F883" s="187" t="str">
        <f>IF(B883="","",IF(B883=nper,J882+E883,MIN(J882+E883,IF(D883=D882,F882,IF($E$13="Acc Bi-Weekly",ROUND((-PMT(((1+D883/CP)^(CP/12))-1,(nper-B883+1)*12/26,J882))/2,2),IF($E$13="Acc Weekly",ROUND((-PMT(((1+D883/CP)^(CP/12))-1,(nper-B883+1)*12/52,J882))/4,2),ROUND(-PMT(((1+D883/CP)^(CP/periods_per_year))-1,nper-B883+1,J882),2)))))))</f>
        <v/>
      </c>
      <c r="G883" s="187" t="str">
        <f t="shared" si="124"/>
        <v/>
      </c>
      <c r="H883" s="188"/>
      <c r="I883" s="187" t="str">
        <f t="shared" si="125"/>
        <v/>
      </c>
      <c r="J883" s="187" t="str">
        <f t="shared" si="126"/>
        <v/>
      </c>
      <c r="K883" s="189" t="str">
        <f t="shared" si="127"/>
        <v/>
      </c>
      <c r="L883" s="187" t="str">
        <f t="shared" si="128"/>
        <v/>
      </c>
      <c r="M883" s="187" t="str">
        <f>IF(B883="","",SUM($L$63:L883))</f>
        <v/>
      </c>
      <c r="N883" s="190" t="str">
        <f t="shared" si="129"/>
        <v/>
      </c>
      <c r="O883" s="191"/>
      <c r="P883" s="192" t="str">
        <f t="shared" si="130"/>
        <v/>
      </c>
      <c r="Q883" s="193"/>
      <c r="S883" s="193"/>
      <c r="T883" s="193"/>
      <c r="U883" s="193"/>
      <c r="V883" s="67"/>
    </row>
    <row r="884" spans="2:22" x14ac:dyDescent="0.15">
      <c r="B884" s="194" t="str">
        <f t="shared" si="121"/>
        <v/>
      </c>
      <c r="C884" s="185" t="str">
        <f t="shared" si="122"/>
        <v/>
      </c>
      <c r="D884" s="186" t="str">
        <f>IF(B884="","",IF(variable,IF(OR(B884=1,B884&lt;$I$16*periods_per_year),start_rate,MIN($I$17,IF(MOD(B884-1,$I$19)=0,MAX($I$18,D883+$I$20),D883))),start_rate))</f>
        <v/>
      </c>
      <c r="E884" s="187" t="str">
        <f t="shared" si="123"/>
        <v/>
      </c>
      <c r="F884" s="187" t="str">
        <f>IF(B884="","",IF(B884=nper,J883+E884,MIN(J883+E884,IF(D884=D883,F883,IF($E$13="Acc Bi-Weekly",ROUND((-PMT(((1+D884/CP)^(CP/12))-1,(nper-B884+1)*12/26,J883))/2,2),IF($E$13="Acc Weekly",ROUND((-PMT(((1+D884/CP)^(CP/12))-1,(nper-B884+1)*12/52,J883))/4,2),ROUND(-PMT(((1+D884/CP)^(CP/periods_per_year))-1,nper-B884+1,J883),2)))))))</f>
        <v/>
      </c>
      <c r="G884" s="187" t="str">
        <f t="shared" si="124"/>
        <v/>
      </c>
      <c r="H884" s="188"/>
      <c r="I884" s="187" t="str">
        <f t="shared" si="125"/>
        <v/>
      </c>
      <c r="J884" s="187" t="str">
        <f t="shared" si="126"/>
        <v/>
      </c>
      <c r="K884" s="189" t="str">
        <f t="shared" si="127"/>
        <v/>
      </c>
      <c r="L884" s="187" t="str">
        <f t="shared" si="128"/>
        <v/>
      </c>
      <c r="M884" s="187" t="str">
        <f>IF(B884="","",SUM($L$63:L884))</f>
        <v/>
      </c>
      <c r="N884" s="190" t="str">
        <f t="shared" si="129"/>
        <v/>
      </c>
      <c r="O884" s="191"/>
      <c r="P884" s="192" t="str">
        <f t="shared" si="130"/>
        <v/>
      </c>
      <c r="Q884" s="193"/>
      <c r="S884" s="193"/>
      <c r="T884" s="193"/>
      <c r="U884" s="193"/>
      <c r="V884" s="67"/>
    </row>
    <row r="885" spans="2:22" x14ac:dyDescent="0.15">
      <c r="B885" s="194" t="str">
        <f t="shared" si="121"/>
        <v/>
      </c>
      <c r="C885" s="185" t="str">
        <f t="shared" si="122"/>
        <v/>
      </c>
      <c r="D885" s="186" t="str">
        <f>IF(B885="","",IF(variable,IF(OR(B885=1,B885&lt;$I$16*periods_per_year),start_rate,MIN($I$17,IF(MOD(B885-1,$I$19)=0,MAX($I$18,D884+$I$20),D884))),start_rate))</f>
        <v/>
      </c>
      <c r="E885" s="187" t="str">
        <f t="shared" si="123"/>
        <v/>
      </c>
      <c r="F885" s="187" t="str">
        <f>IF(B885="","",IF(B885=nper,J884+E885,MIN(J884+E885,IF(D885=D884,F884,IF($E$13="Acc Bi-Weekly",ROUND((-PMT(((1+D885/CP)^(CP/12))-1,(nper-B885+1)*12/26,J884))/2,2),IF($E$13="Acc Weekly",ROUND((-PMT(((1+D885/CP)^(CP/12))-1,(nper-B885+1)*12/52,J884))/4,2),ROUND(-PMT(((1+D885/CP)^(CP/periods_per_year))-1,nper-B885+1,J884),2)))))))</f>
        <v/>
      </c>
      <c r="G885" s="187" t="str">
        <f t="shared" si="124"/>
        <v/>
      </c>
      <c r="H885" s="188"/>
      <c r="I885" s="187" t="str">
        <f t="shared" si="125"/>
        <v/>
      </c>
      <c r="J885" s="187" t="str">
        <f t="shared" si="126"/>
        <v/>
      </c>
      <c r="K885" s="189" t="str">
        <f t="shared" si="127"/>
        <v/>
      </c>
      <c r="L885" s="187" t="str">
        <f t="shared" si="128"/>
        <v/>
      </c>
      <c r="M885" s="187" t="str">
        <f>IF(B885="","",SUM($L$63:L885))</f>
        <v/>
      </c>
      <c r="N885" s="190" t="str">
        <f t="shared" si="129"/>
        <v/>
      </c>
      <c r="O885" s="191"/>
      <c r="P885" s="192" t="str">
        <f t="shared" si="130"/>
        <v/>
      </c>
      <c r="Q885" s="193"/>
      <c r="S885" s="193"/>
      <c r="T885" s="193"/>
      <c r="U885" s="193"/>
      <c r="V885" s="67"/>
    </row>
    <row r="886" spans="2:22" x14ac:dyDescent="0.15">
      <c r="B886" s="194" t="str">
        <f t="shared" si="121"/>
        <v/>
      </c>
      <c r="C886" s="185" t="str">
        <f t="shared" si="122"/>
        <v/>
      </c>
      <c r="D886" s="186" t="str">
        <f>IF(B886="","",IF(variable,IF(OR(B886=1,B886&lt;$I$16*periods_per_year),start_rate,MIN($I$17,IF(MOD(B886-1,$I$19)=0,MAX($I$18,D885+$I$20),D885))),start_rate))</f>
        <v/>
      </c>
      <c r="E886" s="187" t="str">
        <f t="shared" si="123"/>
        <v/>
      </c>
      <c r="F886" s="187" t="str">
        <f>IF(B886="","",IF(B886=nper,J885+E886,MIN(J885+E886,IF(D886=D885,F885,IF($E$13="Acc Bi-Weekly",ROUND((-PMT(((1+D886/CP)^(CP/12))-1,(nper-B886+1)*12/26,J885))/2,2),IF($E$13="Acc Weekly",ROUND((-PMT(((1+D886/CP)^(CP/12))-1,(nper-B886+1)*12/52,J885))/4,2),ROUND(-PMT(((1+D886/CP)^(CP/periods_per_year))-1,nper-B886+1,J885),2)))))))</f>
        <v/>
      </c>
      <c r="G886" s="187" t="str">
        <f t="shared" si="124"/>
        <v/>
      </c>
      <c r="H886" s="188"/>
      <c r="I886" s="187" t="str">
        <f t="shared" si="125"/>
        <v/>
      </c>
      <c r="J886" s="187" t="str">
        <f t="shared" si="126"/>
        <v/>
      </c>
      <c r="K886" s="189" t="str">
        <f t="shared" si="127"/>
        <v/>
      </c>
      <c r="L886" s="187" t="str">
        <f t="shared" si="128"/>
        <v/>
      </c>
      <c r="M886" s="187" t="str">
        <f>IF(B886="","",SUM($L$63:L886))</f>
        <v/>
      </c>
      <c r="N886" s="190" t="str">
        <f t="shared" si="129"/>
        <v/>
      </c>
      <c r="O886" s="191"/>
      <c r="P886" s="192" t="str">
        <f t="shared" si="130"/>
        <v/>
      </c>
      <c r="Q886" s="193"/>
      <c r="S886" s="193"/>
      <c r="T886" s="193"/>
      <c r="U886" s="193"/>
      <c r="V886" s="67"/>
    </row>
    <row r="887" spans="2:22" x14ac:dyDescent="0.15">
      <c r="B887" s="194" t="str">
        <f t="shared" si="121"/>
        <v/>
      </c>
      <c r="C887" s="185" t="str">
        <f t="shared" si="122"/>
        <v/>
      </c>
      <c r="D887" s="186" t="str">
        <f>IF(B887="","",IF(variable,IF(OR(B887=1,B887&lt;$I$16*periods_per_year),start_rate,MIN($I$17,IF(MOD(B887-1,$I$19)=0,MAX($I$18,D886+$I$20),D886))),start_rate))</f>
        <v/>
      </c>
      <c r="E887" s="187" t="str">
        <f t="shared" si="123"/>
        <v/>
      </c>
      <c r="F887" s="187" t="str">
        <f>IF(B887="","",IF(B887=nper,J886+E887,MIN(J886+E887,IF(D887=D886,F886,IF($E$13="Acc Bi-Weekly",ROUND((-PMT(((1+D887/CP)^(CP/12))-1,(nper-B887+1)*12/26,J886))/2,2),IF($E$13="Acc Weekly",ROUND((-PMT(((1+D887/CP)^(CP/12))-1,(nper-B887+1)*12/52,J886))/4,2),ROUND(-PMT(((1+D887/CP)^(CP/periods_per_year))-1,nper-B887+1,J886),2)))))))</f>
        <v/>
      </c>
      <c r="G887" s="187" t="str">
        <f t="shared" si="124"/>
        <v/>
      </c>
      <c r="H887" s="188"/>
      <c r="I887" s="187" t="str">
        <f t="shared" si="125"/>
        <v/>
      </c>
      <c r="J887" s="187" t="str">
        <f t="shared" si="126"/>
        <v/>
      </c>
      <c r="K887" s="189" t="str">
        <f t="shared" si="127"/>
        <v/>
      </c>
      <c r="L887" s="187" t="str">
        <f t="shared" si="128"/>
        <v/>
      </c>
      <c r="M887" s="187" t="str">
        <f>IF(B887="","",SUM($L$63:L887))</f>
        <v/>
      </c>
      <c r="N887" s="190" t="str">
        <f t="shared" si="129"/>
        <v/>
      </c>
      <c r="O887" s="191"/>
      <c r="P887" s="192" t="str">
        <f t="shared" si="130"/>
        <v/>
      </c>
      <c r="Q887" s="193"/>
      <c r="S887" s="193"/>
      <c r="T887" s="193"/>
      <c r="U887" s="193"/>
      <c r="V887" s="67"/>
    </row>
    <row r="888" spans="2:22" x14ac:dyDescent="0.15">
      <c r="B888" s="194" t="str">
        <f t="shared" si="121"/>
        <v/>
      </c>
      <c r="C888" s="185" t="str">
        <f t="shared" si="122"/>
        <v/>
      </c>
      <c r="D888" s="186" t="str">
        <f>IF(B888="","",IF(variable,IF(OR(B888=1,B888&lt;$I$16*periods_per_year),start_rate,MIN($I$17,IF(MOD(B888-1,$I$19)=0,MAX($I$18,D887+$I$20),D887))),start_rate))</f>
        <v/>
      </c>
      <c r="E888" s="187" t="str">
        <f t="shared" si="123"/>
        <v/>
      </c>
      <c r="F888" s="187" t="str">
        <f>IF(B888="","",IF(B888=nper,J887+E888,MIN(J887+E888,IF(D888=D887,F887,IF($E$13="Acc Bi-Weekly",ROUND((-PMT(((1+D888/CP)^(CP/12))-1,(nper-B888+1)*12/26,J887))/2,2),IF($E$13="Acc Weekly",ROUND((-PMT(((1+D888/CP)^(CP/12))-1,(nper-B888+1)*12/52,J887))/4,2),ROUND(-PMT(((1+D888/CP)^(CP/periods_per_year))-1,nper-B888+1,J887),2)))))))</f>
        <v/>
      </c>
      <c r="G888" s="187" t="str">
        <f t="shared" si="124"/>
        <v/>
      </c>
      <c r="H888" s="188"/>
      <c r="I888" s="187" t="str">
        <f t="shared" si="125"/>
        <v/>
      </c>
      <c r="J888" s="187" t="str">
        <f t="shared" si="126"/>
        <v/>
      </c>
      <c r="K888" s="189" t="str">
        <f t="shared" si="127"/>
        <v/>
      </c>
      <c r="L888" s="187" t="str">
        <f t="shared" si="128"/>
        <v/>
      </c>
      <c r="M888" s="187" t="str">
        <f>IF(B888="","",SUM($L$63:L888))</f>
        <v/>
      </c>
      <c r="N888" s="190" t="str">
        <f t="shared" si="129"/>
        <v/>
      </c>
      <c r="O888" s="191"/>
      <c r="P888" s="192" t="str">
        <f t="shared" si="130"/>
        <v/>
      </c>
      <c r="Q888" s="193"/>
      <c r="S888" s="193"/>
      <c r="T888" s="193"/>
      <c r="U888" s="193"/>
      <c r="V888" s="67"/>
    </row>
    <row r="889" spans="2:22" x14ac:dyDescent="0.15">
      <c r="B889" s="194" t="str">
        <f t="shared" si="121"/>
        <v/>
      </c>
      <c r="C889" s="185" t="str">
        <f t="shared" si="122"/>
        <v/>
      </c>
      <c r="D889" s="186" t="str">
        <f>IF(B889="","",IF(variable,IF(OR(B889=1,B889&lt;$I$16*periods_per_year),start_rate,MIN($I$17,IF(MOD(B889-1,$I$19)=0,MAX($I$18,D888+$I$20),D888))),start_rate))</f>
        <v/>
      </c>
      <c r="E889" s="187" t="str">
        <f t="shared" si="123"/>
        <v/>
      </c>
      <c r="F889" s="187" t="str">
        <f>IF(B889="","",IF(B889=nper,J888+E889,MIN(J888+E889,IF(D889=D888,F888,IF($E$13="Acc Bi-Weekly",ROUND((-PMT(((1+D889/CP)^(CP/12))-1,(nper-B889+1)*12/26,J888))/2,2),IF($E$13="Acc Weekly",ROUND((-PMT(((1+D889/CP)^(CP/12))-1,(nper-B889+1)*12/52,J888))/4,2),ROUND(-PMT(((1+D889/CP)^(CP/periods_per_year))-1,nper-B889+1,J888),2)))))))</f>
        <v/>
      </c>
      <c r="G889" s="187" t="str">
        <f t="shared" si="124"/>
        <v/>
      </c>
      <c r="H889" s="188"/>
      <c r="I889" s="187" t="str">
        <f t="shared" si="125"/>
        <v/>
      </c>
      <c r="J889" s="187" t="str">
        <f t="shared" si="126"/>
        <v/>
      </c>
      <c r="K889" s="189" t="str">
        <f t="shared" si="127"/>
        <v/>
      </c>
      <c r="L889" s="187" t="str">
        <f t="shared" si="128"/>
        <v/>
      </c>
      <c r="M889" s="187" t="str">
        <f>IF(B889="","",SUM($L$63:L889))</f>
        <v/>
      </c>
      <c r="N889" s="190" t="str">
        <f t="shared" si="129"/>
        <v/>
      </c>
      <c r="O889" s="191"/>
      <c r="P889" s="192" t="str">
        <f t="shared" si="130"/>
        <v/>
      </c>
      <c r="Q889" s="193"/>
      <c r="S889" s="193"/>
      <c r="T889" s="193"/>
      <c r="U889" s="193"/>
      <c r="V889" s="67"/>
    </row>
    <row r="890" spans="2:22" x14ac:dyDescent="0.15">
      <c r="B890" s="194" t="str">
        <f t="shared" si="121"/>
        <v/>
      </c>
      <c r="C890" s="185" t="str">
        <f t="shared" si="122"/>
        <v/>
      </c>
      <c r="D890" s="186" t="str">
        <f>IF(B890="","",IF(variable,IF(OR(B890=1,B890&lt;$I$16*periods_per_year),start_rate,MIN($I$17,IF(MOD(B890-1,$I$19)=0,MAX($I$18,D889+$I$20),D889))),start_rate))</f>
        <v/>
      </c>
      <c r="E890" s="187" t="str">
        <f t="shared" si="123"/>
        <v/>
      </c>
      <c r="F890" s="187" t="str">
        <f>IF(B890="","",IF(B890=nper,J889+E890,MIN(J889+E890,IF(D890=D889,F889,IF($E$13="Acc Bi-Weekly",ROUND((-PMT(((1+D890/CP)^(CP/12))-1,(nper-B890+1)*12/26,J889))/2,2),IF($E$13="Acc Weekly",ROUND((-PMT(((1+D890/CP)^(CP/12))-1,(nper-B890+1)*12/52,J889))/4,2),ROUND(-PMT(((1+D890/CP)^(CP/periods_per_year))-1,nper-B890+1,J889),2)))))))</f>
        <v/>
      </c>
      <c r="G890" s="187" t="str">
        <f t="shared" si="124"/>
        <v/>
      </c>
      <c r="H890" s="188"/>
      <c r="I890" s="187" t="str">
        <f t="shared" si="125"/>
        <v/>
      </c>
      <c r="J890" s="187" t="str">
        <f t="shared" si="126"/>
        <v/>
      </c>
      <c r="K890" s="189" t="str">
        <f t="shared" si="127"/>
        <v/>
      </c>
      <c r="L890" s="187" t="str">
        <f t="shared" si="128"/>
        <v/>
      </c>
      <c r="M890" s="187" t="str">
        <f>IF(B890="","",SUM($L$63:L890))</f>
        <v/>
      </c>
      <c r="N890" s="190" t="str">
        <f t="shared" si="129"/>
        <v/>
      </c>
      <c r="O890" s="191"/>
      <c r="P890" s="192" t="str">
        <f t="shared" si="130"/>
        <v/>
      </c>
      <c r="Q890" s="193"/>
      <c r="S890" s="193"/>
      <c r="T890" s="193"/>
      <c r="U890" s="193"/>
      <c r="V890" s="67"/>
    </row>
    <row r="891" spans="2:22" x14ac:dyDescent="0.15">
      <c r="B891" s="194" t="str">
        <f t="shared" si="121"/>
        <v/>
      </c>
      <c r="C891" s="185" t="str">
        <f t="shared" si="122"/>
        <v/>
      </c>
      <c r="D891" s="186" t="str">
        <f>IF(B891="","",IF(variable,IF(OR(B891=1,B891&lt;$I$16*periods_per_year),start_rate,MIN($I$17,IF(MOD(B891-1,$I$19)=0,MAX($I$18,D890+$I$20),D890))),start_rate))</f>
        <v/>
      </c>
      <c r="E891" s="187" t="str">
        <f t="shared" si="123"/>
        <v/>
      </c>
      <c r="F891" s="187" t="str">
        <f>IF(B891="","",IF(B891=nper,J890+E891,MIN(J890+E891,IF(D891=D890,F890,IF($E$13="Acc Bi-Weekly",ROUND((-PMT(((1+D891/CP)^(CP/12))-1,(nper-B891+1)*12/26,J890))/2,2),IF($E$13="Acc Weekly",ROUND((-PMT(((1+D891/CP)^(CP/12))-1,(nper-B891+1)*12/52,J890))/4,2),ROUND(-PMT(((1+D891/CP)^(CP/periods_per_year))-1,nper-B891+1,J890),2)))))))</f>
        <v/>
      </c>
      <c r="G891" s="187" t="str">
        <f t="shared" si="124"/>
        <v/>
      </c>
      <c r="H891" s="188"/>
      <c r="I891" s="187" t="str">
        <f t="shared" si="125"/>
        <v/>
      </c>
      <c r="J891" s="187" t="str">
        <f t="shared" si="126"/>
        <v/>
      </c>
      <c r="K891" s="189" t="str">
        <f t="shared" si="127"/>
        <v/>
      </c>
      <c r="L891" s="187" t="str">
        <f t="shared" si="128"/>
        <v/>
      </c>
      <c r="M891" s="187" t="str">
        <f>IF(B891="","",SUM($L$63:L891))</f>
        <v/>
      </c>
      <c r="N891" s="190" t="str">
        <f t="shared" si="129"/>
        <v/>
      </c>
      <c r="O891" s="191"/>
      <c r="P891" s="192" t="str">
        <f t="shared" si="130"/>
        <v/>
      </c>
      <c r="Q891" s="193"/>
      <c r="S891" s="193"/>
      <c r="T891" s="193"/>
      <c r="U891" s="193"/>
      <c r="V891" s="67"/>
    </row>
    <row r="892" spans="2:22" x14ac:dyDescent="0.15">
      <c r="B892" s="194" t="str">
        <f t="shared" si="121"/>
        <v/>
      </c>
      <c r="C892" s="185" t="str">
        <f t="shared" si="122"/>
        <v/>
      </c>
      <c r="D892" s="186" t="str">
        <f>IF(B892="","",IF(variable,IF(OR(B892=1,B892&lt;$I$16*periods_per_year),start_rate,MIN($I$17,IF(MOD(B892-1,$I$19)=0,MAX($I$18,D891+$I$20),D891))),start_rate))</f>
        <v/>
      </c>
      <c r="E892" s="187" t="str">
        <f t="shared" si="123"/>
        <v/>
      </c>
      <c r="F892" s="187" t="str">
        <f>IF(B892="","",IF(B892=nper,J891+E892,MIN(J891+E892,IF(D892=D891,F891,IF($E$13="Acc Bi-Weekly",ROUND((-PMT(((1+D892/CP)^(CP/12))-1,(nper-B892+1)*12/26,J891))/2,2),IF($E$13="Acc Weekly",ROUND((-PMT(((1+D892/CP)^(CP/12))-1,(nper-B892+1)*12/52,J891))/4,2),ROUND(-PMT(((1+D892/CP)^(CP/periods_per_year))-1,nper-B892+1,J891),2)))))))</f>
        <v/>
      </c>
      <c r="G892" s="187" t="str">
        <f t="shared" si="124"/>
        <v/>
      </c>
      <c r="H892" s="188"/>
      <c r="I892" s="187" t="str">
        <f t="shared" si="125"/>
        <v/>
      </c>
      <c r="J892" s="187" t="str">
        <f t="shared" si="126"/>
        <v/>
      </c>
      <c r="K892" s="189" t="str">
        <f t="shared" si="127"/>
        <v/>
      </c>
      <c r="L892" s="187" t="str">
        <f t="shared" si="128"/>
        <v/>
      </c>
      <c r="M892" s="187" t="str">
        <f>IF(B892="","",SUM($L$63:L892))</f>
        <v/>
      </c>
      <c r="N892" s="190" t="str">
        <f t="shared" si="129"/>
        <v/>
      </c>
      <c r="O892" s="191"/>
      <c r="P892" s="192" t="str">
        <f t="shared" si="130"/>
        <v/>
      </c>
      <c r="Q892" s="193"/>
      <c r="S892" s="193"/>
      <c r="T892" s="193"/>
      <c r="U892" s="193"/>
      <c r="V892" s="67"/>
    </row>
    <row r="893" spans="2:22" x14ac:dyDescent="0.15">
      <c r="B893" s="194" t="str">
        <f t="shared" si="121"/>
        <v/>
      </c>
      <c r="C893" s="185" t="str">
        <f t="shared" si="122"/>
        <v/>
      </c>
      <c r="D893" s="186" t="str">
        <f>IF(B893="","",IF(variable,IF(OR(B893=1,B893&lt;$I$16*periods_per_year),start_rate,MIN($I$17,IF(MOD(B893-1,$I$19)=0,MAX($I$18,D892+$I$20),D892))),start_rate))</f>
        <v/>
      </c>
      <c r="E893" s="187" t="str">
        <f t="shared" si="123"/>
        <v/>
      </c>
      <c r="F893" s="187" t="str">
        <f>IF(B893="","",IF(B893=nper,J892+E893,MIN(J892+E893,IF(D893=D892,F892,IF($E$13="Acc Bi-Weekly",ROUND((-PMT(((1+D893/CP)^(CP/12))-1,(nper-B893+1)*12/26,J892))/2,2),IF($E$13="Acc Weekly",ROUND((-PMT(((1+D893/CP)^(CP/12))-1,(nper-B893+1)*12/52,J892))/4,2),ROUND(-PMT(((1+D893/CP)^(CP/periods_per_year))-1,nper-B893+1,J892),2)))))))</f>
        <v/>
      </c>
      <c r="G893" s="187" t="str">
        <f t="shared" si="124"/>
        <v/>
      </c>
      <c r="H893" s="188"/>
      <c r="I893" s="187" t="str">
        <f t="shared" si="125"/>
        <v/>
      </c>
      <c r="J893" s="187" t="str">
        <f t="shared" si="126"/>
        <v/>
      </c>
      <c r="K893" s="189" t="str">
        <f t="shared" si="127"/>
        <v/>
      </c>
      <c r="L893" s="187" t="str">
        <f t="shared" si="128"/>
        <v/>
      </c>
      <c r="M893" s="187" t="str">
        <f>IF(B893="","",SUM($L$63:L893))</f>
        <v/>
      </c>
      <c r="N893" s="190" t="str">
        <f t="shared" si="129"/>
        <v/>
      </c>
      <c r="O893" s="191"/>
      <c r="P893" s="192" t="str">
        <f t="shared" si="130"/>
        <v/>
      </c>
      <c r="Q893" s="193"/>
      <c r="S893" s="193"/>
      <c r="T893" s="193"/>
      <c r="U893" s="193"/>
      <c r="V893" s="67"/>
    </row>
    <row r="894" spans="2:22" x14ac:dyDescent="0.15">
      <c r="B894" s="194" t="str">
        <f t="shared" si="121"/>
        <v/>
      </c>
      <c r="C894" s="185" t="str">
        <f t="shared" si="122"/>
        <v/>
      </c>
      <c r="D894" s="186" t="str">
        <f>IF(B894="","",IF(variable,IF(OR(B894=1,B894&lt;$I$16*periods_per_year),start_rate,MIN($I$17,IF(MOD(B894-1,$I$19)=0,MAX($I$18,D893+$I$20),D893))),start_rate))</f>
        <v/>
      </c>
      <c r="E894" s="187" t="str">
        <f t="shared" si="123"/>
        <v/>
      </c>
      <c r="F894" s="187" t="str">
        <f>IF(B894="","",IF(B894=nper,J893+E894,MIN(J893+E894,IF(D894=D893,F893,IF($E$13="Acc Bi-Weekly",ROUND((-PMT(((1+D894/CP)^(CP/12))-1,(nper-B894+1)*12/26,J893))/2,2),IF($E$13="Acc Weekly",ROUND((-PMT(((1+D894/CP)^(CP/12))-1,(nper-B894+1)*12/52,J893))/4,2),ROUND(-PMT(((1+D894/CP)^(CP/periods_per_year))-1,nper-B894+1,J893),2)))))))</f>
        <v/>
      </c>
      <c r="G894" s="187" t="str">
        <f t="shared" si="124"/>
        <v/>
      </c>
      <c r="H894" s="188"/>
      <c r="I894" s="187" t="str">
        <f t="shared" si="125"/>
        <v/>
      </c>
      <c r="J894" s="187" t="str">
        <f t="shared" si="126"/>
        <v/>
      </c>
      <c r="K894" s="189" t="str">
        <f t="shared" si="127"/>
        <v/>
      </c>
      <c r="L894" s="187" t="str">
        <f t="shared" si="128"/>
        <v/>
      </c>
      <c r="M894" s="187" t="str">
        <f>IF(B894="","",SUM($L$63:L894))</f>
        <v/>
      </c>
      <c r="N894" s="190" t="str">
        <f t="shared" si="129"/>
        <v/>
      </c>
      <c r="O894" s="191"/>
      <c r="P894" s="192" t="str">
        <f t="shared" si="130"/>
        <v/>
      </c>
      <c r="Q894" s="193"/>
      <c r="S894" s="193"/>
      <c r="T894" s="193"/>
      <c r="U894" s="193"/>
      <c r="V894" s="67"/>
    </row>
    <row r="895" spans="2:22" x14ac:dyDescent="0.15">
      <c r="B895" s="194" t="str">
        <f t="shared" ref="B895:B958" si="131">IF(J894="","",IF(OR(B894&gt;=nper,ROUND(J894,2)&lt;=0),"",B894+1))</f>
        <v/>
      </c>
      <c r="C895" s="185" t="str">
        <f t="shared" ref="C895:C958" si="132">IF(B895="","",IF(OR(periods_per_year=26,periods_per_year=52),IF(periods_per_year=26,IF(B895=1,fpdate,C894+14),IF(periods_per_year=52,IF(B895=1,fpdate,C894+7),"n/a")),IF(periods_per_year=24,DATE(YEAR(fpdate),MONTH(fpdate)+(B895-1)/2+IF(AND(DAY(fpdate)&gt;=15,MOD(B895,2)=0),1,0),IF(MOD(B895,2)=0,IF(DAY(fpdate)&gt;=15,DAY(fpdate)-14,DAY(fpdate)+14),DAY(fpdate))),IF(DAY(DATE(YEAR(fpdate),MONTH(fpdate)+B895-1,DAY(fpdate)))&lt;&gt;DAY(fpdate),DATE(YEAR(fpdate),MONTH(fpdate)+B895,0),DATE(YEAR(fpdate),MONTH(fpdate)+B895-1,DAY(fpdate))))))</f>
        <v/>
      </c>
      <c r="D895" s="186" t="str">
        <f>IF(B895="","",IF(variable,IF(OR(B895=1,B895&lt;$I$16*periods_per_year),start_rate,MIN($I$17,IF(MOD(B895-1,$I$19)=0,MAX($I$18,D894+$I$20),D894))),start_rate))</f>
        <v/>
      </c>
      <c r="E895" s="187" t="str">
        <f t="shared" ref="E895:E958" si="133">IF(B895="","",ROUND((((1+D895/CP)^(CP/periods_per_year))-1)*J894,2))</f>
        <v/>
      </c>
      <c r="F895" s="187" t="str">
        <f>IF(B895="","",IF(B895=nper,J894+E895,MIN(J894+E895,IF(D895=D894,F894,IF($E$13="Acc Bi-Weekly",ROUND((-PMT(((1+D895/CP)^(CP/12))-1,(nper-B895+1)*12/26,J894))/2,2),IF($E$13="Acc Weekly",ROUND((-PMT(((1+D895/CP)^(CP/12))-1,(nper-B895+1)*12/52,J894))/4,2),ROUND(-PMT(((1+D895/CP)^(CP/periods_per_year))-1,nper-B895+1,J894),2)))))))</f>
        <v/>
      </c>
      <c r="G895" s="187" t="str">
        <f t="shared" ref="G895:G958" si="134">IF(B895="","",IF(J894&lt;=F895,0,IF(IF(MOD(B895,int)=0,$E$25,0)+F895&gt;=J894+E895,J894+E895-F895,IF(MOD(B895,int)=0,$E$25,0)+IF(IF(MOD(B895,int)=0,$E$25,0)+IF(MOD(B895-$E$28,periods_per_year)=0,$E$27,0)+F895&lt;J894+E895,IF(MOD(B895-$E$28,periods_per_year)=0,$E$27,0),J894+E895-IF(MOD(B895,int)=0,$E$25,0)-F895))))</f>
        <v/>
      </c>
      <c r="H895" s="188"/>
      <c r="I895" s="187" t="str">
        <f t="shared" ref="I895:I958" si="135">IF(B895="","",F895-E895+H895+IF(G895="",0,G895))</f>
        <v/>
      </c>
      <c r="J895" s="187" t="str">
        <f t="shared" ref="J895:J958" si="136">IF(B895="","",J894-I895)</f>
        <v/>
      </c>
      <c r="K895" s="189" t="str">
        <f t="shared" ref="K895:K958" si="137">IF(B895="","",IF(MOD(B895,periods_per_year)=0,B895/periods_per_year,""))</f>
        <v/>
      </c>
      <c r="L895" s="187" t="str">
        <f t="shared" ref="L895:L958" si="138">IF(B895="","",$S$16*E895)</f>
        <v/>
      </c>
      <c r="M895" s="187" t="str">
        <f>IF(B895="","",SUM($L$63:L895))</f>
        <v/>
      </c>
      <c r="N895" s="190" t="str">
        <f t="shared" si="129"/>
        <v/>
      </c>
      <c r="O895" s="191"/>
      <c r="P895" s="192" t="str">
        <f t="shared" si="130"/>
        <v/>
      </c>
      <c r="Q895" s="193"/>
      <c r="S895" s="193"/>
      <c r="T895" s="193"/>
      <c r="U895" s="193"/>
      <c r="V895" s="67"/>
    </row>
    <row r="896" spans="2:22" x14ac:dyDescent="0.15">
      <c r="B896" s="194" t="str">
        <f t="shared" si="131"/>
        <v/>
      </c>
      <c r="C896" s="185" t="str">
        <f t="shared" si="132"/>
        <v/>
      </c>
      <c r="D896" s="186" t="str">
        <f>IF(B896="","",IF(variable,IF(OR(B896=1,B896&lt;$I$16*periods_per_year),start_rate,MIN($I$17,IF(MOD(B896-1,$I$19)=0,MAX($I$18,D895+$I$20),D895))),start_rate))</f>
        <v/>
      </c>
      <c r="E896" s="187" t="str">
        <f t="shared" si="133"/>
        <v/>
      </c>
      <c r="F896" s="187" t="str">
        <f>IF(B896="","",IF(B896=nper,J895+E896,MIN(J895+E896,IF(D896=D895,F895,IF($E$13="Acc Bi-Weekly",ROUND((-PMT(((1+D896/CP)^(CP/12))-1,(nper-B896+1)*12/26,J895))/2,2),IF($E$13="Acc Weekly",ROUND((-PMT(((1+D896/CP)^(CP/12))-1,(nper-B896+1)*12/52,J895))/4,2),ROUND(-PMT(((1+D896/CP)^(CP/periods_per_year))-1,nper-B896+1,J895),2)))))))</f>
        <v/>
      </c>
      <c r="G896" s="187" t="str">
        <f t="shared" si="134"/>
        <v/>
      </c>
      <c r="H896" s="188"/>
      <c r="I896" s="187" t="str">
        <f t="shared" si="135"/>
        <v/>
      </c>
      <c r="J896" s="187" t="str">
        <f t="shared" si="136"/>
        <v/>
      </c>
      <c r="K896" s="189" t="str">
        <f t="shared" si="137"/>
        <v/>
      </c>
      <c r="L896" s="187" t="str">
        <f t="shared" si="138"/>
        <v/>
      </c>
      <c r="M896" s="187" t="str">
        <f>IF(B896="","",SUM($L$63:L896))</f>
        <v/>
      </c>
      <c r="N896" s="190" t="str">
        <f t="shared" si="129"/>
        <v/>
      </c>
      <c r="O896" s="191"/>
      <c r="P896" s="192" t="str">
        <f t="shared" si="130"/>
        <v/>
      </c>
      <c r="Q896" s="193"/>
      <c r="S896" s="193"/>
      <c r="T896" s="193"/>
      <c r="U896" s="193"/>
      <c r="V896" s="67"/>
    </row>
    <row r="897" spans="2:22" x14ac:dyDescent="0.15">
      <c r="B897" s="194" t="str">
        <f t="shared" si="131"/>
        <v/>
      </c>
      <c r="C897" s="185" t="str">
        <f t="shared" si="132"/>
        <v/>
      </c>
      <c r="D897" s="186" t="str">
        <f>IF(B897="","",IF(variable,IF(OR(B897=1,B897&lt;$I$16*periods_per_year),start_rate,MIN($I$17,IF(MOD(B897-1,$I$19)=0,MAX($I$18,D896+$I$20),D896))),start_rate))</f>
        <v/>
      </c>
      <c r="E897" s="187" t="str">
        <f t="shared" si="133"/>
        <v/>
      </c>
      <c r="F897" s="187" t="str">
        <f>IF(B897="","",IF(B897=nper,J896+E897,MIN(J896+E897,IF(D897=D896,F896,IF($E$13="Acc Bi-Weekly",ROUND((-PMT(((1+D897/CP)^(CP/12))-1,(nper-B897+1)*12/26,J896))/2,2),IF($E$13="Acc Weekly",ROUND((-PMT(((1+D897/CP)^(CP/12))-1,(nper-B897+1)*12/52,J896))/4,2),ROUND(-PMT(((1+D897/CP)^(CP/periods_per_year))-1,nper-B897+1,J896),2)))))))</f>
        <v/>
      </c>
      <c r="G897" s="187" t="str">
        <f t="shared" si="134"/>
        <v/>
      </c>
      <c r="H897" s="188"/>
      <c r="I897" s="187" t="str">
        <f t="shared" si="135"/>
        <v/>
      </c>
      <c r="J897" s="187" t="str">
        <f t="shared" si="136"/>
        <v/>
      </c>
      <c r="K897" s="189" t="str">
        <f t="shared" si="137"/>
        <v/>
      </c>
      <c r="L897" s="187" t="str">
        <f t="shared" si="138"/>
        <v/>
      </c>
      <c r="M897" s="187" t="str">
        <f>IF(B897="","",SUM($L$63:L897))</f>
        <v/>
      </c>
      <c r="N897" s="190" t="str">
        <f t="shared" ref="N897:N960" si="139">IF(B897="","",I897+N896)</f>
        <v/>
      </c>
      <c r="O897" s="191"/>
      <c r="P897" s="192" t="str">
        <f t="shared" si="130"/>
        <v/>
      </c>
      <c r="Q897" s="193"/>
      <c r="S897" s="193"/>
      <c r="T897" s="193"/>
      <c r="U897" s="193"/>
      <c r="V897" s="67"/>
    </row>
    <row r="898" spans="2:22" x14ac:dyDescent="0.15">
      <c r="B898" s="194" t="str">
        <f t="shared" si="131"/>
        <v/>
      </c>
      <c r="C898" s="185" t="str">
        <f t="shared" si="132"/>
        <v/>
      </c>
      <c r="D898" s="186" t="str">
        <f>IF(B898="","",IF(variable,IF(OR(B898=1,B898&lt;$I$16*periods_per_year),start_rate,MIN($I$17,IF(MOD(B898-1,$I$19)=0,MAX($I$18,D897+$I$20),D897))),start_rate))</f>
        <v/>
      </c>
      <c r="E898" s="187" t="str">
        <f t="shared" si="133"/>
        <v/>
      </c>
      <c r="F898" s="187" t="str">
        <f>IF(B898="","",IF(B898=nper,J897+E898,MIN(J897+E898,IF(D898=D897,F897,IF($E$13="Acc Bi-Weekly",ROUND((-PMT(((1+D898/CP)^(CP/12))-1,(nper-B898+1)*12/26,J897))/2,2),IF($E$13="Acc Weekly",ROUND((-PMT(((1+D898/CP)^(CP/12))-1,(nper-B898+1)*12/52,J897))/4,2),ROUND(-PMT(((1+D898/CP)^(CP/periods_per_year))-1,nper-B898+1,J897),2)))))))</f>
        <v/>
      </c>
      <c r="G898" s="187" t="str">
        <f t="shared" si="134"/>
        <v/>
      </c>
      <c r="H898" s="188"/>
      <c r="I898" s="187" t="str">
        <f t="shared" si="135"/>
        <v/>
      </c>
      <c r="J898" s="187" t="str">
        <f t="shared" si="136"/>
        <v/>
      </c>
      <c r="K898" s="189" t="str">
        <f t="shared" si="137"/>
        <v/>
      </c>
      <c r="L898" s="187" t="str">
        <f t="shared" si="138"/>
        <v/>
      </c>
      <c r="M898" s="187" t="str">
        <f>IF(B898="","",SUM($L$63:L898))</f>
        <v/>
      </c>
      <c r="N898" s="190" t="str">
        <f t="shared" si="139"/>
        <v/>
      </c>
      <c r="O898" s="191"/>
      <c r="P898" s="192" t="str">
        <f t="shared" si="130"/>
        <v/>
      </c>
      <c r="Q898" s="193"/>
      <c r="S898" s="193"/>
      <c r="T898" s="193"/>
      <c r="U898" s="193"/>
      <c r="V898" s="67"/>
    </row>
    <row r="899" spans="2:22" x14ac:dyDescent="0.15">
      <c r="B899" s="194" t="str">
        <f t="shared" si="131"/>
        <v/>
      </c>
      <c r="C899" s="185" t="str">
        <f t="shared" si="132"/>
        <v/>
      </c>
      <c r="D899" s="186" t="str">
        <f>IF(B899="","",IF(variable,IF(OR(B899=1,B899&lt;$I$16*periods_per_year),start_rate,MIN($I$17,IF(MOD(B899-1,$I$19)=0,MAX($I$18,D898+$I$20),D898))),start_rate))</f>
        <v/>
      </c>
      <c r="E899" s="187" t="str">
        <f t="shared" si="133"/>
        <v/>
      </c>
      <c r="F899" s="187" t="str">
        <f>IF(B899="","",IF(B899=nper,J898+E899,MIN(J898+E899,IF(D899=D898,F898,IF($E$13="Acc Bi-Weekly",ROUND((-PMT(((1+D899/CP)^(CP/12))-1,(nper-B899+1)*12/26,J898))/2,2),IF($E$13="Acc Weekly",ROUND((-PMT(((1+D899/CP)^(CP/12))-1,(nper-B899+1)*12/52,J898))/4,2),ROUND(-PMT(((1+D899/CP)^(CP/periods_per_year))-1,nper-B899+1,J898),2)))))))</f>
        <v/>
      </c>
      <c r="G899" s="187" t="str">
        <f t="shared" si="134"/>
        <v/>
      </c>
      <c r="H899" s="188"/>
      <c r="I899" s="187" t="str">
        <f t="shared" si="135"/>
        <v/>
      </c>
      <c r="J899" s="187" t="str">
        <f t="shared" si="136"/>
        <v/>
      </c>
      <c r="K899" s="189" t="str">
        <f t="shared" si="137"/>
        <v/>
      </c>
      <c r="L899" s="187" t="str">
        <f t="shared" si="138"/>
        <v/>
      </c>
      <c r="M899" s="187" t="str">
        <f>IF(B899="","",SUM($L$63:L899))</f>
        <v/>
      </c>
      <c r="N899" s="190" t="str">
        <f t="shared" si="139"/>
        <v/>
      </c>
      <c r="O899" s="191"/>
      <c r="P899" s="192" t="str">
        <f t="shared" si="130"/>
        <v/>
      </c>
      <c r="Q899" s="193"/>
      <c r="S899" s="193"/>
      <c r="T899" s="193"/>
      <c r="U899" s="193"/>
      <c r="V899" s="67"/>
    </row>
    <row r="900" spans="2:22" x14ac:dyDescent="0.15">
      <c r="B900" s="194" t="str">
        <f t="shared" si="131"/>
        <v/>
      </c>
      <c r="C900" s="185" t="str">
        <f t="shared" si="132"/>
        <v/>
      </c>
      <c r="D900" s="186" t="str">
        <f>IF(B900="","",IF(variable,IF(OR(B900=1,B900&lt;$I$16*periods_per_year),start_rate,MIN($I$17,IF(MOD(B900-1,$I$19)=0,MAX($I$18,D899+$I$20),D899))),start_rate))</f>
        <v/>
      </c>
      <c r="E900" s="187" t="str">
        <f t="shared" si="133"/>
        <v/>
      </c>
      <c r="F900" s="187" t="str">
        <f>IF(B900="","",IF(B900=nper,J899+E900,MIN(J899+E900,IF(D900=D899,F899,IF($E$13="Acc Bi-Weekly",ROUND((-PMT(((1+D900/CP)^(CP/12))-1,(nper-B900+1)*12/26,J899))/2,2),IF($E$13="Acc Weekly",ROUND((-PMT(((1+D900/CP)^(CP/12))-1,(nper-B900+1)*12/52,J899))/4,2),ROUND(-PMT(((1+D900/CP)^(CP/periods_per_year))-1,nper-B900+1,J899),2)))))))</f>
        <v/>
      </c>
      <c r="G900" s="187" t="str">
        <f t="shared" si="134"/>
        <v/>
      </c>
      <c r="H900" s="188"/>
      <c r="I900" s="187" t="str">
        <f t="shared" si="135"/>
        <v/>
      </c>
      <c r="J900" s="187" t="str">
        <f t="shared" si="136"/>
        <v/>
      </c>
      <c r="K900" s="189" t="str">
        <f t="shared" si="137"/>
        <v/>
      </c>
      <c r="L900" s="187" t="str">
        <f t="shared" si="138"/>
        <v/>
      </c>
      <c r="M900" s="187" t="str">
        <f>IF(B900="","",SUM($L$63:L900))</f>
        <v/>
      </c>
      <c r="N900" s="190" t="str">
        <f t="shared" si="139"/>
        <v/>
      </c>
      <c r="O900" s="191"/>
      <c r="P900" s="192" t="str">
        <f t="shared" si="130"/>
        <v/>
      </c>
      <c r="Q900" s="193"/>
      <c r="S900" s="193"/>
      <c r="T900" s="193"/>
      <c r="U900" s="193"/>
      <c r="V900" s="67"/>
    </row>
    <row r="901" spans="2:22" x14ac:dyDescent="0.15">
      <c r="B901" s="194" t="str">
        <f t="shared" si="131"/>
        <v/>
      </c>
      <c r="C901" s="185" t="str">
        <f t="shared" si="132"/>
        <v/>
      </c>
      <c r="D901" s="186" t="str">
        <f>IF(B901="","",IF(variable,IF(OR(B901=1,B901&lt;$I$16*periods_per_year),start_rate,MIN($I$17,IF(MOD(B901-1,$I$19)=0,MAX($I$18,D900+$I$20),D900))),start_rate))</f>
        <v/>
      </c>
      <c r="E901" s="187" t="str">
        <f t="shared" si="133"/>
        <v/>
      </c>
      <c r="F901" s="187" t="str">
        <f>IF(B901="","",IF(B901=nper,J900+E901,MIN(J900+E901,IF(D901=D900,F900,IF($E$13="Acc Bi-Weekly",ROUND((-PMT(((1+D901/CP)^(CP/12))-1,(nper-B901+1)*12/26,J900))/2,2),IF($E$13="Acc Weekly",ROUND((-PMT(((1+D901/CP)^(CP/12))-1,(nper-B901+1)*12/52,J900))/4,2),ROUND(-PMT(((1+D901/CP)^(CP/periods_per_year))-1,nper-B901+1,J900),2)))))))</f>
        <v/>
      </c>
      <c r="G901" s="187" t="str">
        <f t="shared" si="134"/>
        <v/>
      </c>
      <c r="H901" s="188"/>
      <c r="I901" s="187" t="str">
        <f t="shared" si="135"/>
        <v/>
      </c>
      <c r="J901" s="187" t="str">
        <f t="shared" si="136"/>
        <v/>
      </c>
      <c r="K901" s="189" t="str">
        <f t="shared" si="137"/>
        <v/>
      </c>
      <c r="L901" s="187" t="str">
        <f t="shared" si="138"/>
        <v/>
      </c>
      <c r="M901" s="187" t="str">
        <f>IF(B901="","",SUM($L$63:L901))</f>
        <v/>
      </c>
      <c r="N901" s="190" t="str">
        <f t="shared" si="139"/>
        <v/>
      </c>
      <c r="O901" s="191"/>
      <c r="P901" s="192" t="str">
        <f t="shared" si="130"/>
        <v/>
      </c>
      <c r="Q901" s="193"/>
      <c r="S901" s="193"/>
      <c r="T901" s="193"/>
      <c r="U901" s="193"/>
      <c r="V901" s="67"/>
    </row>
    <row r="902" spans="2:22" x14ac:dyDescent="0.15">
      <c r="B902" s="194" t="str">
        <f t="shared" si="131"/>
        <v/>
      </c>
      <c r="C902" s="185" t="str">
        <f t="shared" si="132"/>
        <v/>
      </c>
      <c r="D902" s="186" t="str">
        <f>IF(B902="","",IF(variable,IF(OR(B902=1,B902&lt;$I$16*periods_per_year),start_rate,MIN($I$17,IF(MOD(B902-1,$I$19)=0,MAX($I$18,D901+$I$20),D901))),start_rate))</f>
        <v/>
      </c>
      <c r="E902" s="187" t="str">
        <f t="shared" si="133"/>
        <v/>
      </c>
      <c r="F902" s="187" t="str">
        <f>IF(B902="","",IF(B902=nper,J901+E902,MIN(J901+E902,IF(D902=D901,F901,IF($E$13="Acc Bi-Weekly",ROUND((-PMT(((1+D902/CP)^(CP/12))-1,(nper-B902+1)*12/26,J901))/2,2),IF($E$13="Acc Weekly",ROUND((-PMT(((1+D902/CP)^(CP/12))-1,(nper-B902+1)*12/52,J901))/4,2),ROUND(-PMT(((1+D902/CP)^(CP/periods_per_year))-1,nper-B902+1,J901),2)))))))</f>
        <v/>
      </c>
      <c r="G902" s="187" t="str">
        <f t="shared" si="134"/>
        <v/>
      </c>
      <c r="H902" s="188"/>
      <c r="I902" s="187" t="str">
        <f t="shared" si="135"/>
        <v/>
      </c>
      <c r="J902" s="187" t="str">
        <f t="shared" si="136"/>
        <v/>
      </c>
      <c r="K902" s="189" t="str">
        <f t="shared" si="137"/>
        <v/>
      </c>
      <c r="L902" s="187" t="str">
        <f t="shared" si="138"/>
        <v/>
      </c>
      <c r="M902" s="187" t="str">
        <f>IF(B902="","",SUM($L$63:L902))</f>
        <v/>
      </c>
      <c r="N902" s="190" t="str">
        <f t="shared" si="139"/>
        <v/>
      </c>
      <c r="O902" s="191"/>
      <c r="P902" s="192" t="str">
        <f t="shared" si="130"/>
        <v/>
      </c>
      <c r="Q902" s="193"/>
      <c r="S902" s="193"/>
      <c r="T902" s="193"/>
      <c r="U902" s="193"/>
      <c r="V902" s="67"/>
    </row>
    <row r="903" spans="2:22" x14ac:dyDescent="0.15">
      <c r="B903" s="194" t="str">
        <f t="shared" si="131"/>
        <v/>
      </c>
      <c r="C903" s="185" t="str">
        <f t="shared" si="132"/>
        <v/>
      </c>
      <c r="D903" s="186" t="str">
        <f>IF(B903="","",IF(variable,IF(OR(B903=1,B903&lt;$I$16*periods_per_year),start_rate,MIN($I$17,IF(MOD(B903-1,$I$19)=0,MAX($I$18,D902+$I$20),D902))),start_rate))</f>
        <v/>
      </c>
      <c r="E903" s="187" t="str">
        <f t="shared" si="133"/>
        <v/>
      </c>
      <c r="F903" s="187" t="str">
        <f>IF(B903="","",IF(B903=nper,J902+E903,MIN(J902+E903,IF(D903=D902,F902,IF($E$13="Acc Bi-Weekly",ROUND((-PMT(((1+D903/CP)^(CP/12))-1,(nper-B903+1)*12/26,J902))/2,2),IF($E$13="Acc Weekly",ROUND((-PMT(((1+D903/CP)^(CP/12))-1,(nper-B903+1)*12/52,J902))/4,2),ROUND(-PMT(((1+D903/CP)^(CP/periods_per_year))-1,nper-B903+1,J902),2)))))))</f>
        <v/>
      </c>
      <c r="G903" s="187" t="str">
        <f t="shared" si="134"/>
        <v/>
      </c>
      <c r="H903" s="188"/>
      <c r="I903" s="187" t="str">
        <f t="shared" si="135"/>
        <v/>
      </c>
      <c r="J903" s="187" t="str">
        <f t="shared" si="136"/>
        <v/>
      </c>
      <c r="K903" s="189" t="str">
        <f t="shared" si="137"/>
        <v/>
      </c>
      <c r="L903" s="187" t="str">
        <f t="shared" si="138"/>
        <v/>
      </c>
      <c r="M903" s="187" t="str">
        <f>IF(B903="","",SUM($L$63:L903))</f>
        <v/>
      </c>
      <c r="N903" s="190" t="str">
        <f t="shared" si="139"/>
        <v/>
      </c>
      <c r="O903" s="191"/>
      <c r="P903" s="192" t="str">
        <f t="shared" si="130"/>
        <v/>
      </c>
      <c r="Q903" s="193"/>
      <c r="S903" s="193"/>
      <c r="T903" s="193"/>
      <c r="U903" s="193"/>
      <c r="V903" s="67"/>
    </row>
    <row r="904" spans="2:22" x14ac:dyDescent="0.15">
      <c r="B904" s="194" t="str">
        <f t="shared" si="131"/>
        <v/>
      </c>
      <c r="C904" s="185" t="str">
        <f t="shared" si="132"/>
        <v/>
      </c>
      <c r="D904" s="186" t="str">
        <f>IF(B904="","",IF(variable,IF(OR(B904=1,B904&lt;$I$16*periods_per_year),start_rate,MIN($I$17,IF(MOD(B904-1,$I$19)=0,MAX($I$18,D903+$I$20),D903))),start_rate))</f>
        <v/>
      </c>
      <c r="E904" s="187" t="str">
        <f t="shared" si="133"/>
        <v/>
      </c>
      <c r="F904" s="187" t="str">
        <f>IF(B904="","",IF(B904=nper,J903+E904,MIN(J903+E904,IF(D904=D903,F903,IF($E$13="Acc Bi-Weekly",ROUND((-PMT(((1+D904/CP)^(CP/12))-1,(nper-B904+1)*12/26,J903))/2,2),IF($E$13="Acc Weekly",ROUND((-PMT(((1+D904/CP)^(CP/12))-1,(nper-B904+1)*12/52,J903))/4,2),ROUND(-PMT(((1+D904/CP)^(CP/periods_per_year))-1,nper-B904+1,J903),2)))))))</f>
        <v/>
      </c>
      <c r="G904" s="187" t="str">
        <f t="shared" si="134"/>
        <v/>
      </c>
      <c r="H904" s="188"/>
      <c r="I904" s="187" t="str">
        <f t="shared" si="135"/>
        <v/>
      </c>
      <c r="J904" s="187" t="str">
        <f t="shared" si="136"/>
        <v/>
      </c>
      <c r="K904" s="189" t="str">
        <f t="shared" si="137"/>
        <v/>
      </c>
      <c r="L904" s="187" t="str">
        <f t="shared" si="138"/>
        <v/>
      </c>
      <c r="M904" s="187" t="str">
        <f>IF(B904="","",SUM($L$63:L904))</f>
        <v/>
      </c>
      <c r="N904" s="190" t="str">
        <f t="shared" si="139"/>
        <v/>
      </c>
      <c r="O904" s="191"/>
      <c r="P904" s="192" t="str">
        <f t="shared" si="130"/>
        <v/>
      </c>
      <c r="Q904" s="193"/>
      <c r="S904" s="193"/>
      <c r="T904" s="193"/>
      <c r="U904" s="193"/>
      <c r="V904" s="67"/>
    </row>
    <row r="905" spans="2:22" x14ac:dyDescent="0.15">
      <c r="B905" s="194" t="str">
        <f t="shared" si="131"/>
        <v/>
      </c>
      <c r="C905" s="185" t="str">
        <f t="shared" si="132"/>
        <v/>
      </c>
      <c r="D905" s="186" t="str">
        <f>IF(B905="","",IF(variable,IF(OR(B905=1,B905&lt;$I$16*periods_per_year),start_rate,MIN($I$17,IF(MOD(B905-1,$I$19)=0,MAX($I$18,D904+$I$20),D904))),start_rate))</f>
        <v/>
      </c>
      <c r="E905" s="187" t="str">
        <f t="shared" si="133"/>
        <v/>
      </c>
      <c r="F905" s="187" t="str">
        <f>IF(B905="","",IF(B905=nper,J904+E905,MIN(J904+E905,IF(D905=D904,F904,IF($E$13="Acc Bi-Weekly",ROUND((-PMT(((1+D905/CP)^(CP/12))-1,(nper-B905+1)*12/26,J904))/2,2),IF($E$13="Acc Weekly",ROUND((-PMT(((1+D905/CP)^(CP/12))-1,(nper-B905+1)*12/52,J904))/4,2),ROUND(-PMT(((1+D905/CP)^(CP/periods_per_year))-1,nper-B905+1,J904),2)))))))</f>
        <v/>
      </c>
      <c r="G905" s="187" t="str">
        <f t="shared" si="134"/>
        <v/>
      </c>
      <c r="H905" s="188"/>
      <c r="I905" s="187" t="str">
        <f t="shared" si="135"/>
        <v/>
      </c>
      <c r="J905" s="187" t="str">
        <f t="shared" si="136"/>
        <v/>
      </c>
      <c r="K905" s="189" t="str">
        <f t="shared" si="137"/>
        <v/>
      </c>
      <c r="L905" s="187" t="str">
        <f t="shared" si="138"/>
        <v/>
      </c>
      <c r="M905" s="187" t="str">
        <f>IF(B905="","",SUM($L$63:L905))</f>
        <v/>
      </c>
      <c r="N905" s="190" t="str">
        <f t="shared" si="139"/>
        <v/>
      </c>
      <c r="O905" s="191"/>
      <c r="P905" s="192" t="str">
        <f t="shared" si="130"/>
        <v/>
      </c>
      <c r="Q905" s="193"/>
      <c r="S905" s="193"/>
      <c r="T905" s="193"/>
      <c r="U905" s="193"/>
      <c r="V905" s="67"/>
    </row>
    <row r="906" spans="2:22" x14ac:dyDescent="0.15">
      <c r="B906" s="194" t="str">
        <f t="shared" si="131"/>
        <v/>
      </c>
      <c r="C906" s="185" t="str">
        <f t="shared" si="132"/>
        <v/>
      </c>
      <c r="D906" s="186" t="str">
        <f>IF(B906="","",IF(variable,IF(OR(B906=1,B906&lt;$I$16*periods_per_year),start_rate,MIN($I$17,IF(MOD(B906-1,$I$19)=0,MAX($I$18,D905+$I$20),D905))),start_rate))</f>
        <v/>
      </c>
      <c r="E906" s="187" t="str">
        <f t="shared" si="133"/>
        <v/>
      </c>
      <c r="F906" s="187" t="str">
        <f>IF(B906="","",IF(B906=nper,J905+E906,MIN(J905+E906,IF(D906=D905,F905,IF($E$13="Acc Bi-Weekly",ROUND((-PMT(((1+D906/CP)^(CP/12))-1,(nper-B906+1)*12/26,J905))/2,2),IF($E$13="Acc Weekly",ROUND((-PMT(((1+D906/CP)^(CP/12))-1,(nper-B906+1)*12/52,J905))/4,2),ROUND(-PMT(((1+D906/CP)^(CP/periods_per_year))-1,nper-B906+1,J905),2)))))))</f>
        <v/>
      </c>
      <c r="G906" s="187" t="str">
        <f t="shared" si="134"/>
        <v/>
      </c>
      <c r="H906" s="188"/>
      <c r="I906" s="187" t="str">
        <f t="shared" si="135"/>
        <v/>
      </c>
      <c r="J906" s="187" t="str">
        <f t="shared" si="136"/>
        <v/>
      </c>
      <c r="K906" s="189" t="str">
        <f t="shared" si="137"/>
        <v/>
      </c>
      <c r="L906" s="187" t="str">
        <f t="shared" si="138"/>
        <v/>
      </c>
      <c r="M906" s="187" t="str">
        <f>IF(B906="","",SUM($L$63:L906))</f>
        <v/>
      </c>
      <c r="N906" s="190" t="str">
        <f t="shared" si="139"/>
        <v/>
      </c>
      <c r="O906" s="191"/>
      <c r="P906" s="192" t="str">
        <f t="shared" si="130"/>
        <v/>
      </c>
      <c r="Q906" s="193"/>
      <c r="S906" s="193"/>
      <c r="T906" s="193"/>
      <c r="U906" s="193"/>
      <c r="V906" s="67"/>
    </row>
    <row r="907" spans="2:22" x14ac:dyDescent="0.15">
      <c r="B907" s="194" t="str">
        <f t="shared" si="131"/>
        <v/>
      </c>
      <c r="C907" s="185" t="str">
        <f t="shared" si="132"/>
        <v/>
      </c>
      <c r="D907" s="186" t="str">
        <f>IF(B907="","",IF(variable,IF(OR(B907=1,B907&lt;$I$16*periods_per_year),start_rate,MIN($I$17,IF(MOD(B907-1,$I$19)=0,MAX($I$18,D906+$I$20),D906))),start_rate))</f>
        <v/>
      </c>
      <c r="E907" s="187" t="str">
        <f t="shared" si="133"/>
        <v/>
      </c>
      <c r="F907" s="187" t="str">
        <f>IF(B907="","",IF(B907=nper,J906+E907,MIN(J906+E907,IF(D907=D906,F906,IF($E$13="Acc Bi-Weekly",ROUND((-PMT(((1+D907/CP)^(CP/12))-1,(nper-B907+1)*12/26,J906))/2,2),IF($E$13="Acc Weekly",ROUND((-PMT(((1+D907/CP)^(CP/12))-1,(nper-B907+1)*12/52,J906))/4,2),ROUND(-PMT(((1+D907/CP)^(CP/periods_per_year))-1,nper-B907+1,J906),2)))))))</f>
        <v/>
      </c>
      <c r="G907" s="187" t="str">
        <f t="shared" si="134"/>
        <v/>
      </c>
      <c r="H907" s="188"/>
      <c r="I907" s="187" t="str">
        <f t="shared" si="135"/>
        <v/>
      </c>
      <c r="J907" s="187" t="str">
        <f t="shared" si="136"/>
        <v/>
      </c>
      <c r="K907" s="189" t="str">
        <f t="shared" si="137"/>
        <v/>
      </c>
      <c r="L907" s="187" t="str">
        <f t="shared" si="138"/>
        <v/>
      </c>
      <c r="M907" s="187" t="str">
        <f>IF(B907="","",SUM($L$63:L907))</f>
        <v/>
      </c>
      <c r="N907" s="190" t="str">
        <f t="shared" si="139"/>
        <v/>
      </c>
      <c r="O907" s="191"/>
      <c r="P907" s="192" t="str">
        <f t="shared" ref="P907:P970" si="140">IF(B907="","",IF(K907="",0,(N907-N895)*(1+$E$44)+P895*(1+$E$44)))</f>
        <v/>
      </c>
      <c r="Q907" s="193"/>
      <c r="S907" s="193"/>
      <c r="T907" s="193"/>
      <c r="U907" s="193"/>
      <c r="V907" s="67"/>
    </row>
    <row r="908" spans="2:22" x14ac:dyDescent="0.15">
      <c r="B908" s="194" t="str">
        <f t="shared" si="131"/>
        <v/>
      </c>
      <c r="C908" s="185" t="str">
        <f t="shared" si="132"/>
        <v/>
      </c>
      <c r="D908" s="186" t="str">
        <f>IF(B908="","",IF(variable,IF(OR(B908=1,B908&lt;$I$16*periods_per_year),start_rate,MIN($I$17,IF(MOD(B908-1,$I$19)=0,MAX($I$18,D907+$I$20),D907))),start_rate))</f>
        <v/>
      </c>
      <c r="E908" s="187" t="str">
        <f t="shared" si="133"/>
        <v/>
      </c>
      <c r="F908" s="187" t="str">
        <f>IF(B908="","",IF(B908=nper,J907+E908,MIN(J907+E908,IF(D908=D907,F907,IF($E$13="Acc Bi-Weekly",ROUND((-PMT(((1+D908/CP)^(CP/12))-1,(nper-B908+1)*12/26,J907))/2,2),IF($E$13="Acc Weekly",ROUND((-PMT(((1+D908/CP)^(CP/12))-1,(nper-B908+1)*12/52,J907))/4,2),ROUND(-PMT(((1+D908/CP)^(CP/periods_per_year))-1,nper-B908+1,J907),2)))))))</f>
        <v/>
      </c>
      <c r="G908" s="187" t="str">
        <f t="shared" si="134"/>
        <v/>
      </c>
      <c r="H908" s="188"/>
      <c r="I908" s="187" t="str">
        <f t="shared" si="135"/>
        <v/>
      </c>
      <c r="J908" s="187" t="str">
        <f t="shared" si="136"/>
        <v/>
      </c>
      <c r="K908" s="189" t="str">
        <f t="shared" si="137"/>
        <v/>
      </c>
      <c r="L908" s="187" t="str">
        <f t="shared" si="138"/>
        <v/>
      </c>
      <c r="M908" s="187" t="str">
        <f>IF(B908="","",SUM($L$63:L908))</f>
        <v/>
      </c>
      <c r="N908" s="190" t="str">
        <f t="shared" si="139"/>
        <v/>
      </c>
      <c r="O908" s="191"/>
      <c r="P908" s="192" t="str">
        <f t="shared" si="140"/>
        <v/>
      </c>
      <c r="Q908" s="193"/>
      <c r="S908" s="193"/>
      <c r="T908" s="193"/>
      <c r="U908" s="193"/>
      <c r="V908" s="67"/>
    </row>
    <row r="909" spans="2:22" x14ac:dyDescent="0.15">
      <c r="B909" s="194" t="str">
        <f t="shared" si="131"/>
        <v/>
      </c>
      <c r="C909" s="185" t="str">
        <f t="shared" si="132"/>
        <v/>
      </c>
      <c r="D909" s="186" t="str">
        <f>IF(B909="","",IF(variable,IF(OR(B909=1,B909&lt;$I$16*periods_per_year),start_rate,MIN($I$17,IF(MOD(B909-1,$I$19)=0,MAX($I$18,D908+$I$20),D908))),start_rate))</f>
        <v/>
      </c>
      <c r="E909" s="187" t="str">
        <f t="shared" si="133"/>
        <v/>
      </c>
      <c r="F909" s="187" t="str">
        <f>IF(B909="","",IF(B909=nper,J908+E909,MIN(J908+E909,IF(D909=D908,F908,IF($E$13="Acc Bi-Weekly",ROUND((-PMT(((1+D909/CP)^(CP/12))-1,(nper-B909+1)*12/26,J908))/2,2),IF($E$13="Acc Weekly",ROUND((-PMT(((1+D909/CP)^(CP/12))-1,(nper-B909+1)*12/52,J908))/4,2),ROUND(-PMT(((1+D909/CP)^(CP/periods_per_year))-1,nper-B909+1,J908),2)))))))</f>
        <v/>
      </c>
      <c r="G909" s="187" t="str">
        <f t="shared" si="134"/>
        <v/>
      </c>
      <c r="H909" s="188"/>
      <c r="I909" s="187" t="str">
        <f t="shared" si="135"/>
        <v/>
      </c>
      <c r="J909" s="187" t="str">
        <f t="shared" si="136"/>
        <v/>
      </c>
      <c r="K909" s="189" t="str">
        <f t="shared" si="137"/>
        <v/>
      </c>
      <c r="L909" s="187" t="str">
        <f t="shared" si="138"/>
        <v/>
      </c>
      <c r="M909" s="187" t="str">
        <f>IF(B909="","",SUM($L$63:L909))</f>
        <v/>
      </c>
      <c r="N909" s="190" t="str">
        <f t="shared" si="139"/>
        <v/>
      </c>
      <c r="O909" s="191"/>
      <c r="P909" s="192" t="str">
        <f t="shared" si="140"/>
        <v/>
      </c>
      <c r="Q909" s="193"/>
      <c r="S909" s="193"/>
      <c r="T909" s="193"/>
      <c r="U909" s="193"/>
      <c r="V909" s="67"/>
    </row>
    <row r="910" spans="2:22" x14ac:dyDescent="0.15">
      <c r="B910" s="194" t="str">
        <f t="shared" si="131"/>
        <v/>
      </c>
      <c r="C910" s="185" t="str">
        <f t="shared" si="132"/>
        <v/>
      </c>
      <c r="D910" s="186" t="str">
        <f>IF(B910="","",IF(variable,IF(OR(B910=1,B910&lt;$I$16*periods_per_year),start_rate,MIN($I$17,IF(MOD(B910-1,$I$19)=0,MAX($I$18,D909+$I$20),D909))),start_rate))</f>
        <v/>
      </c>
      <c r="E910" s="187" t="str">
        <f t="shared" si="133"/>
        <v/>
      </c>
      <c r="F910" s="187" t="str">
        <f>IF(B910="","",IF(B910=nper,J909+E910,MIN(J909+E910,IF(D910=D909,F909,IF($E$13="Acc Bi-Weekly",ROUND((-PMT(((1+D910/CP)^(CP/12))-1,(nper-B910+1)*12/26,J909))/2,2),IF($E$13="Acc Weekly",ROUND((-PMT(((1+D910/CP)^(CP/12))-1,(nper-B910+1)*12/52,J909))/4,2),ROUND(-PMT(((1+D910/CP)^(CP/periods_per_year))-1,nper-B910+1,J909),2)))))))</f>
        <v/>
      </c>
      <c r="G910" s="187" t="str">
        <f t="shared" si="134"/>
        <v/>
      </c>
      <c r="H910" s="188"/>
      <c r="I910" s="187" t="str">
        <f t="shared" si="135"/>
        <v/>
      </c>
      <c r="J910" s="187" t="str">
        <f t="shared" si="136"/>
        <v/>
      </c>
      <c r="K910" s="189" t="str">
        <f t="shared" si="137"/>
        <v/>
      </c>
      <c r="L910" s="187" t="str">
        <f t="shared" si="138"/>
        <v/>
      </c>
      <c r="M910" s="187" t="str">
        <f>IF(B910="","",SUM($L$63:L910))</f>
        <v/>
      </c>
      <c r="N910" s="190" t="str">
        <f t="shared" si="139"/>
        <v/>
      </c>
      <c r="O910" s="191"/>
      <c r="P910" s="192" t="str">
        <f t="shared" si="140"/>
        <v/>
      </c>
      <c r="Q910" s="193"/>
      <c r="S910" s="193"/>
      <c r="T910" s="193"/>
      <c r="U910" s="193"/>
      <c r="V910" s="67"/>
    </row>
    <row r="911" spans="2:22" x14ac:dyDescent="0.15">
      <c r="B911" s="194" t="str">
        <f t="shared" si="131"/>
        <v/>
      </c>
      <c r="C911" s="185" t="str">
        <f t="shared" si="132"/>
        <v/>
      </c>
      <c r="D911" s="186" t="str">
        <f>IF(B911="","",IF(variable,IF(OR(B911=1,B911&lt;$I$16*periods_per_year),start_rate,MIN($I$17,IF(MOD(B911-1,$I$19)=0,MAX($I$18,D910+$I$20),D910))),start_rate))</f>
        <v/>
      </c>
      <c r="E911" s="187" t="str">
        <f t="shared" si="133"/>
        <v/>
      </c>
      <c r="F911" s="187" t="str">
        <f>IF(B911="","",IF(B911=nper,J910+E911,MIN(J910+E911,IF(D911=D910,F910,IF($E$13="Acc Bi-Weekly",ROUND((-PMT(((1+D911/CP)^(CP/12))-1,(nper-B911+1)*12/26,J910))/2,2),IF($E$13="Acc Weekly",ROUND((-PMT(((1+D911/CP)^(CP/12))-1,(nper-B911+1)*12/52,J910))/4,2),ROUND(-PMT(((1+D911/CP)^(CP/periods_per_year))-1,nper-B911+1,J910),2)))))))</f>
        <v/>
      </c>
      <c r="G911" s="187" t="str">
        <f t="shared" si="134"/>
        <v/>
      </c>
      <c r="H911" s="188"/>
      <c r="I911" s="187" t="str">
        <f t="shared" si="135"/>
        <v/>
      </c>
      <c r="J911" s="187" t="str">
        <f t="shared" si="136"/>
        <v/>
      </c>
      <c r="K911" s="189" t="str">
        <f t="shared" si="137"/>
        <v/>
      </c>
      <c r="L911" s="187" t="str">
        <f t="shared" si="138"/>
        <v/>
      </c>
      <c r="M911" s="187" t="str">
        <f>IF(B911="","",SUM($L$63:L911))</f>
        <v/>
      </c>
      <c r="N911" s="190" t="str">
        <f t="shared" si="139"/>
        <v/>
      </c>
      <c r="O911" s="191"/>
      <c r="P911" s="192" t="str">
        <f t="shared" si="140"/>
        <v/>
      </c>
      <c r="Q911" s="193"/>
      <c r="S911" s="193"/>
      <c r="T911" s="193"/>
      <c r="U911" s="193"/>
      <c r="V911" s="67"/>
    </row>
    <row r="912" spans="2:22" x14ac:dyDescent="0.15">
      <c r="B912" s="194" t="str">
        <f t="shared" si="131"/>
        <v/>
      </c>
      <c r="C912" s="185" t="str">
        <f t="shared" si="132"/>
        <v/>
      </c>
      <c r="D912" s="186" t="str">
        <f>IF(B912="","",IF(variable,IF(OR(B912=1,B912&lt;$I$16*periods_per_year),start_rate,MIN($I$17,IF(MOD(B912-1,$I$19)=0,MAX($I$18,D911+$I$20),D911))),start_rate))</f>
        <v/>
      </c>
      <c r="E912" s="187" t="str">
        <f t="shared" si="133"/>
        <v/>
      </c>
      <c r="F912" s="187" t="str">
        <f>IF(B912="","",IF(B912=nper,J911+E912,MIN(J911+E912,IF(D912=D911,F911,IF($E$13="Acc Bi-Weekly",ROUND((-PMT(((1+D912/CP)^(CP/12))-1,(nper-B912+1)*12/26,J911))/2,2),IF($E$13="Acc Weekly",ROUND((-PMT(((1+D912/CP)^(CP/12))-1,(nper-B912+1)*12/52,J911))/4,2),ROUND(-PMT(((1+D912/CP)^(CP/periods_per_year))-1,nper-B912+1,J911),2)))))))</f>
        <v/>
      </c>
      <c r="G912" s="187" t="str">
        <f t="shared" si="134"/>
        <v/>
      </c>
      <c r="H912" s="188"/>
      <c r="I912" s="187" t="str">
        <f t="shared" si="135"/>
        <v/>
      </c>
      <c r="J912" s="187" t="str">
        <f t="shared" si="136"/>
        <v/>
      </c>
      <c r="K912" s="189" t="str">
        <f t="shared" si="137"/>
        <v/>
      </c>
      <c r="L912" s="187" t="str">
        <f t="shared" si="138"/>
        <v/>
      </c>
      <c r="M912" s="187" t="str">
        <f>IF(B912="","",SUM($L$63:L912))</f>
        <v/>
      </c>
      <c r="N912" s="190" t="str">
        <f t="shared" si="139"/>
        <v/>
      </c>
      <c r="O912" s="191"/>
      <c r="P912" s="192" t="str">
        <f t="shared" si="140"/>
        <v/>
      </c>
      <c r="Q912" s="193"/>
      <c r="S912" s="193"/>
      <c r="T912" s="193"/>
      <c r="U912" s="193"/>
      <c r="V912" s="67"/>
    </row>
    <row r="913" spans="2:22" x14ac:dyDescent="0.15">
      <c r="B913" s="194" t="str">
        <f t="shared" si="131"/>
        <v/>
      </c>
      <c r="C913" s="185" t="str">
        <f t="shared" si="132"/>
        <v/>
      </c>
      <c r="D913" s="186" t="str">
        <f>IF(B913="","",IF(variable,IF(OR(B913=1,B913&lt;$I$16*periods_per_year),start_rate,MIN($I$17,IF(MOD(B913-1,$I$19)=0,MAX($I$18,D912+$I$20),D912))),start_rate))</f>
        <v/>
      </c>
      <c r="E913" s="187" t="str">
        <f t="shared" si="133"/>
        <v/>
      </c>
      <c r="F913" s="187" t="str">
        <f>IF(B913="","",IF(B913=nper,J912+E913,MIN(J912+E913,IF(D913=D912,F912,IF($E$13="Acc Bi-Weekly",ROUND((-PMT(((1+D913/CP)^(CP/12))-1,(nper-B913+1)*12/26,J912))/2,2),IF($E$13="Acc Weekly",ROUND((-PMT(((1+D913/CP)^(CP/12))-1,(nper-B913+1)*12/52,J912))/4,2),ROUND(-PMT(((1+D913/CP)^(CP/periods_per_year))-1,nper-B913+1,J912),2)))))))</f>
        <v/>
      </c>
      <c r="G913" s="187" t="str">
        <f t="shared" si="134"/>
        <v/>
      </c>
      <c r="H913" s="188"/>
      <c r="I913" s="187" t="str">
        <f t="shared" si="135"/>
        <v/>
      </c>
      <c r="J913" s="187" t="str">
        <f t="shared" si="136"/>
        <v/>
      </c>
      <c r="K913" s="189" t="str">
        <f t="shared" si="137"/>
        <v/>
      </c>
      <c r="L913" s="187" t="str">
        <f t="shared" si="138"/>
        <v/>
      </c>
      <c r="M913" s="187" t="str">
        <f>IF(B913="","",SUM($L$63:L913))</f>
        <v/>
      </c>
      <c r="N913" s="190" t="str">
        <f t="shared" si="139"/>
        <v/>
      </c>
      <c r="O913" s="191"/>
      <c r="P913" s="192" t="str">
        <f t="shared" si="140"/>
        <v/>
      </c>
      <c r="Q913" s="193"/>
      <c r="S913" s="193"/>
      <c r="T913" s="193"/>
      <c r="U913" s="193"/>
      <c r="V913" s="67"/>
    </row>
    <row r="914" spans="2:22" x14ac:dyDescent="0.15">
      <c r="B914" s="194" t="str">
        <f t="shared" si="131"/>
        <v/>
      </c>
      <c r="C914" s="185" t="str">
        <f t="shared" si="132"/>
        <v/>
      </c>
      <c r="D914" s="186" t="str">
        <f>IF(B914="","",IF(variable,IF(OR(B914=1,B914&lt;$I$16*periods_per_year),start_rate,MIN($I$17,IF(MOD(B914-1,$I$19)=0,MAX($I$18,D913+$I$20),D913))),start_rate))</f>
        <v/>
      </c>
      <c r="E914" s="187" t="str">
        <f t="shared" si="133"/>
        <v/>
      </c>
      <c r="F914" s="187" t="str">
        <f>IF(B914="","",IF(B914=nper,J913+E914,MIN(J913+E914,IF(D914=D913,F913,IF($E$13="Acc Bi-Weekly",ROUND((-PMT(((1+D914/CP)^(CP/12))-1,(nper-B914+1)*12/26,J913))/2,2),IF($E$13="Acc Weekly",ROUND((-PMT(((1+D914/CP)^(CP/12))-1,(nper-B914+1)*12/52,J913))/4,2),ROUND(-PMT(((1+D914/CP)^(CP/periods_per_year))-1,nper-B914+1,J913),2)))))))</f>
        <v/>
      </c>
      <c r="G914" s="187" t="str">
        <f t="shared" si="134"/>
        <v/>
      </c>
      <c r="H914" s="188"/>
      <c r="I914" s="187" t="str">
        <f t="shared" si="135"/>
        <v/>
      </c>
      <c r="J914" s="187" t="str">
        <f t="shared" si="136"/>
        <v/>
      </c>
      <c r="K914" s="189" t="str">
        <f t="shared" si="137"/>
        <v/>
      </c>
      <c r="L914" s="187" t="str">
        <f t="shared" si="138"/>
        <v/>
      </c>
      <c r="M914" s="187" t="str">
        <f>IF(B914="","",SUM($L$63:L914))</f>
        <v/>
      </c>
      <c r="N914" s="190" t="str">
        <f t="shared" si="139"/>
        <v/>
      </c>
      <c r="O914" s="191"/>
      <c r="P914" s="192" t="str">
        <f t="shared" si="140"/>
        <v/>
      </c>
      <c r="Q914" s="193"/>
      <c r="S914" s="193"/>
      <c r="T914" s="193"/>
      <c r="U914" s="193"/>
      <c r="V914" s="67"/>
    </row>
    <row r="915" spans="2:22" x14ac:dyDescent="0.15">
      <c r="B915" s="194" t="str">
        <f t="shared" si="131"/>
        <v/>
      </c>
      <c r="C915" s="185" t="str">
        <f t="shared" si="132"/>
        <v/>
      </c>
      <c r="D915" s="186" t="str">
        <f>IF(B915="","",IF(variable,IF(OR(B915=1,B915&lt;$I$16*periods_per_year),start_rate,MIN($I$17,IF(MOD(B915-1,$I$19)=0,MAX($I$18,D914+$I$20),D914))),start_rate))</f>
        <v/>
      </c>
      <c r="E915" s="187" t="str">
        <f t="shared" si="133"/>
        <v/>
      </c>
      <c r="F915" s="187" t="str">
        <f>IF(B915="","",IF(B915=nper,J914+E915,MIN(J914+E915,IF(D915=D914,F914,IF($E$13="Acc Bi-Weekly",ROUND((-PMT(((1+D915/CP)^(CP/12))-1,(nper-B915+1)*12/26,J914))/2,2),IF($E$13="Acc Weekly",ROUND((-PMT(((1+D915/CP)^(CP/12))-1,(nper-B915+1)*12/52,J914))/4,2),ROUND(-PMT(((1+D915/CP)^(CP/periods_per_year))-1,nper-B915+1,J914),2)))))))</f>
        <v/>
      </c>
      <c r="G915" s="187" t="str">
        <f t="shared" si="134"/>
        <v/>
      </c>
      <c r="H915" s="188"/>
      <c r="I915" s="187" t="str">
        <f t="shared" si="135"/>
        <v/>
      </c>
      <c r="J915" s="187" t="str">
        <f t="shared" si="136"/>
        <v/>
      </c>
      <c r="K915" s="189" t="str">
        <f t="shared" si="137"/>
        <v/>
      </c>
      <c r="L915" s="187" t="str">
        <f t="shared" si="138"/>
        <v/>
      </c>
      <c r="M915" s="187" t="str">
        <f>IF(B915="","",SUM($L$63:L915))</f>
        <v/>
      </c>
      <c r="N915" s="190" t="str">
        <f t="shared" si="139"/>
        <v/>
      </c>
      <c r="O915" s="191"/>
      <c r="P915" s="192" t="str">
        <f t="shared" si="140"/>
        <v/>
      </c>
      <c r="Q915" s="193"/>
      <c r="S915" s="193"/>
      <c r="T915" s="193"/>
      <c r="U915" s="193"/>
      <c r="V915" s="67"/>
    </row>
    <row r="916" spans="2:22" x14ac:dyDescent="0.15">
      <c r="B916" s="194" t="str">
        <f t="shared" si="131"/>
        <v/>
      </c>
      <c r="C916" s="185" t="str">
        <f t="shared" si="132"/>
        <v/>
      </c>
      <c r="D916" s="186" t="str">
        <f>IF(B916="","",IF(variable,IF(OR(B916=1,B916&lt;$I$16*periods_per_year),start_rate,MIN($I$17,IF(MOD(B916-1,$I$19)=0,MAX($I$18,D915+$I$20),D915))),start_rate))</f>
        <v/>
      </c>
      <c r="E916" s="187" t="str">
        <f t="shared" si="133"/>
        <v/>
      </c>
      <c r="F916" s="187" t="str">
        <f>IF(B916="","",IF(B916=nper,J915+E916,MIN(J915+E916,IF(D916=D915,F915,IF($E$13="Acc Bi-Weekly",ROUND((-PMT(((1+D916/CP)^(CP/12))-1,(nper-B916+1)*12/26,J915))/2,2),IF($E$13="Acc Weekly",ROUND((-PMT(((1+D916/CP)^(CP/12))-1,(nper-B916+1)*12/52,J915))/4,2),ROUND(-PMT(((1+D916/CP)^(CP/periods_per_year))-1,nper-B916+1,J915),2)))))))</f>
        <v/>
      </c>
      <c r="G916" s="187" t="str">
        <f t="shared" si="134"/>
        <v/>
      </c>
      <c r="H916" s="188"/>
      <c r="I916" s="187" t="str">
        <f t="shared" si="135"/>
        <v/>
      </c>
      <c r="J916" s="187" t="str">
        <f t="shared" si="136"/>
        <v/>
      </c>
      <c r="K916" s="189" t="str">
        <f t="shared" si="137"/>
        <v/>
      </c>
      <c r="L916" s="187" t="str">
        <f t="shared" si="138"/>
        <v/>
      </c>
      <c r="M916" s="187" t="str">
        <f>IF(B916="","",SUM($L$63:L916))</f>
        <v/>
      </c>
      <c r="N916" s="190" t="str">
        <f t="shared" si="139"/>
        <v/>
      </c>
      <c r="O916" s="191"/>
      <c r="P916" s="192" t="str">
        <f t="shared" si="140"/>
        <v/>
      </c>
      <c r="Q916" s="193"/>
      <c r="S916" s="193"/>
      <c r="T916" s="193"/>
      <c r="U916" s="193"/>
      <c r="V916" s="67"/>
    </row>
    <row r="917" spans="2:22" x14ac:dyDescent="0.15">
      <c r="B917" s="194" t="str">
        <f t="shared" si="131"/>
        <v/>
      </c>
      <c r="C917" s="185" t="str">
        <f t="shared" si="132"/>
        <v/>
      </c>
      <c r="D917" s="186" t="str">
        <f>IF(B917="","",IF(variable,IF(OR(B917=1,B917&lt;$I$16*periods_per_year),start_rate,MIN($I$17,IF(MOD(B917-1,$I$19)=0,MAX($I$18,D916+$I$20),D916))),start_rate))</f>
        <v/>
      </c>
      <c r="E917" s="187" t="str">
        <f t="shared" si="133"/>
        <v/>
      </c>
      <c r="F917" s="187" t="str">
        <f>IF(B917="","",IF(B917=nper,J916+E917,MIN(J916+E917,IF(D917=D916,F916,IF($E$13="Acc Bi-Weekly",ROUND((-PMT(((1+D917/CP)^(CP/12))-1,(nper-B917+1)*12/26,J916))/2,2),IF($E$13="Acc Weekly",ROUND((-PMT(((1+D917/CP)^(CP/12))-1,(nper-B917+1)*12/52,J916))/4,2),ROUND(-PMT(((1+D917/CP)^(CP/periods_per_year))-1,nper-B917+1,J916),2)))))))</f>
        <v/>
      </c>
      <c r="G917" s="187" t="str">
        <f t="shared" si="134"/>
        <v/>
      </c>
      <c r="H917" s="188"/>
      <c r="I917" s="187" t="str">
        <f t="shared" si="135"/>
        <v/>
      </c>
      <c r="J917" s="187" t="str">
        <f t="shared" si="136"/>
        <v/>
      </c>
      <c r="K917" s="189" t="str">
        <f t="shared" si="137"/>
        <v/>
      </c>
      <c r="L917" s="187" t="str">
        <f t="shared" si="138"/>
        <v/>
      </c>
      <c r="M917" s="187" t="str">
        <f>IF(B917="","",SUM($L$63:L917))</f>
        <v/>
      </c>
      <c r="N917" s="190" t="str">
        <f t="shared" si="139"/>
        <v/>
      </c>
      <c r="O917" s="191"/>
      <c r="P917" s="192" t="str">
        <f t="shared" si="140"/>
        <v/>
      </c>
      <c r="Q917" s="193"/>
      <c r="S917" s="193"/>
      <c r="T917" s="193"/>
      <c r="U917" s="193"/>
      <c r="V917" s="67"/>
    </row>
    <row r="918" spans="2:22" x14ac:dyDescent="0.15">
      <c r="B918" s="194" t="str">
        <f t="shared" si="131"/>
        <v/>
      </c>
      <c r="C918" s="185" t="str">
        <f t="shared" si="132"/>
        <v/>
      </c>
      <c r="D918" s="186" t="str">
        <f>IF(B918="","",IF(variable,IF(OR(B918=1,B918&lt;$I$16*periods_per_year),start_rate,MIN($I$17,IF(MOD(B918-1,$I$19)=0,MAX($I$18,D917+$I$20),D917))),start_rate))</f>
        <v/>
      </c>
      <c r="E918" s="187" t="str">
        <f t="shared" si="133"/>
        <v/>
      </c>
      <c r="F918" s="187" t="str">
        <f>IF(B918="","",IF(B918=nper,J917+E918,MIN(J917+E918,IF(D918=D917,F917,IF($E$13="Acc Bi-Weekly",ROUND((-PMT(((1+D918/CP)^(CP/12))-1,(nper-B918+1)*12/26,J917))/2,2),IF($E$13="Acc Weekly",ROUND((-PMT(((1+D918/CP)^(CP/12))-1,(nper-B918+1)*12/52,J917))/4,2),ROUND(-PMT(((1+D918/CP)^(CP/periods_per_year))-1,nper-B918+1,J917),2)))))))</f>
        <v/>
      </c>
      <c r="G918" s="187" t="str">
        <f t="shared" si="134"/>
        <v/>
      </c>
      <c r="H918" s="188"/>
      <c r="I918" s="187" t="str">
        <f t="shared" si="135"/>
        <v/>
      </c>
      <c r="J918" s="187" t="str">
        <f t="shared" si="136"/>
        <v/>
      </c>
      <c r="K918" s="189" t="str">
        <f t="shared" si="137"/>
        <v/>
      </c>
      <c r="L918" s="187" t="str">
        <f t="shared" si="138"/>
        <v/>
      </c>
      <c r="M918" s="187" t="str">
        <f>IF(B918="","",SUM($L$63:L918))</f>
        <v/>
      </c>
      <c r="N918" s="190" t="str">
        <f t="shared" si="139"/>
        <v/>
      </c>
      <c r="O918" s="191"/>
      <c r="P918" s="192" t="str">
        <f t="shared" si="140"/>
        <v/>
      </c>
      <c r="Q918" s="193"/>
      <c r="S918" s="193"/>
      <c r="T918" s="193"/>
      <c r="U918" s="193"/>
      <c r="V918" s="67"/>
    </row>
    <row r="919" spans="2:22" x14ac:dyDescent="0.15">
      <c r="B919" s="194" t="str">
        <f t="shared" si="131"/>
        <v/>
      </c>
      <c r="C919" s="185" t="str">
        <f t="shared" si="132"/>
        <v/>
      </c>
      <c r="D919" s="186" t="str">
        <f>IF(B919="","",IF(variable,IF(OR(B919=1,B919&lt;$I$16*periods_per_year),start_rate,MIN($I$17,IF(MOD(B919-1,$I$19)=0,MAX($I$18,D918+$I$20),D918))),start_rate))</f>
        <v/>
      </c>
      <c r="E919" s="187" t="str">
        <f t="shared" si="133"/>
        <v/>
      </c>
      <c r="F919" s="187" t="str">
        <f>IF(B919="","",IF(B919=nper,J918+E919,MIN(J918+E919,IF(D919=D918,F918,IF($E$13="Acc Bi-Weekly",ROUND((-PMT(((1+D919/CP)^(CP/12))-1,(nper-B919+1)*12/26,J918))/2,2),IF($E$13="Acc Weekly",ROUND((-PMT(((1+D919/CP)^(CP/12))-1,(nper-B919+1)*12/52,J918))/4,2),ROUND(-PMT(((1+D919/CP)^(CP/periods_per_year))-1,nper-B919+1,J918),2)))))))</f>
        <v/>
      </c>
      <c r="G919" s="187" t="str">
        <f t="shared" si="134"/>
        <v/>
      </c>
      <c r="H919" s="188"/>
      <c r="I919" s="187" t="str">
        <f t="shared" si="135"/>
        <v/>
      </c>
      <c r="J919" s="187" t="str">
        <f t="shared" si="136"/>
        <v/>
      </c>
      <c r="K919" s="189" t="str">
        <f t="shared" si="137"/>
        <v/>
      </c>
      <c r="L919" s="187" t="str">
        <f t="shared" si="138"/>
        <v/>
      </c>
      <c r="M919" s="187" t="str">
        <f>IF(B919="","",SUM($L$63:L919))</f>
        <v/>
      </c>
      <c r="N919" s="190" t="str">
        <f t="shared" si="139"/>
        <v/>
      </c>
      <c r="O919" s="191"/>
      <c r="P919" s="192" t="str">
        <f t="shared" si="140"/>
        <v/>
      </c>
      <c r="Q919" s="193"/>
      <c r="S919" s="193"/>
      <c r="T919" s="193"/>
      <c r="U919" s="193"/>
      <c r="V919" s="67"/>
    </row>
    <row r="920" spans="2:22" x14ac:dyDescent="0.15">
      <c r="B920" s="194" t="str">
        <f t="shared" si="131"/>
        <v/>
      </c>
      <c r="C920" s="185" t="str">
        <f t="shared" si="132"/>
        <v/>
      </c>
      <c r="D920" s="186" t="str">
        <f>IF(B920="","",IF(variable,IF(OR(B920=1,B920&lt;$I$16*periods_per_year),start_rate,MIN($I$17,IF(MOD(B920-1,$I$19)=0,MAX($I$18,D919+$I$20),D919))),start_rate))</f>
        <v/>
      </c>
      <c r="E920" s="187" t="str">
        <f t="shared" si="133"/>
        <v/>
      </c>
      <c r="F920" s="187" t="str">
        <f>IF(B920="","",IF(B920=nper,J919+E920,MIN(J919+E920,IF(D920=D919,F919,IF($E$13="Acc Bi-Weekly",ROUND((-PMT(((1+D920/CP)^(CP/12))-1,(nper-B920+1)*12/26,J919))/2,2),IF($E$13="Acc Weekly",ROUND((-PMT(((1+D920/CP)^(CP/12))-1,(nper-B920+1)*12/52,J919))/4,2),ROUND(-PMT(((1+D920/CP)^(CP/periods_per_year))-1,nper-B920+1,J919),2)))))))</f>
        <v/>
      </c>
      <c r="G920" s="187" t="str">
        <f t="shared" si="134"/>
        <v/>
      </c>
      <c r="H920" s="188"/>
      <c r="I920" s="187" t="str">
        <f t="shared" si="135"/>
        <v/>
      </c>
      <c r="J920" s="187" t="str">
        <f t="shared" si="136"/>
        <v/>
      </c>
      <c r="K920" s="189" t="str">
        <f t="shared" si="137"/>
        <v/>
      </c>
      <c r="L920" s="187" t="str">
        <f t="shared" si="138"/>
        <v/>
      </c>
      <c r="M920" s="187" t="str">
        <f>IF(B920="","",SUM($L$63:L920))</f>
        <v/>
      </c>
      <c r="N920" s="190" t="str">
        <f t="shared" si="139"/>
        <v/>
      </c>
      <c r="O920" s="191"/>
      <c r="P920" s="192" t="str">
        <f t="shared" si="140"/>
        <v/>
      </c>
      <c r="Q920" s="193"/>
      <c r="S920" s="193"/>
      <c r="T920" s="193"/>
      <c r="U920" s="193"/>
      <c r="V920" s="67"/>
    </row>
    <row r="921" spans="2:22" x14ac:dyDescent="0.15">
      <c r="B921" s="194" t="str">
        <f t="shared" si="131"/>
        <v/>
      </c>
      <c r="C921" s="185" t="str">
        <f t="shared" si="132"/>
        <v/>
      </c>
      <c r="D921" s="186" t="str">
        <f>IF(B921="","",IF(variable,IF(OR(B921=1,B921&lt;$I$16*periods_per_year),start_rate,MIN($I$17,IF(MOD(B921-1,$I$19)=0,MAX($I$18,D920+$I$20),D920))),start_rate))</f>
        <v/>
      </c>
      <c r="E921" s="187" t="str">
        <f t="shared" si="133"/>
        <v/>
      </c>
      <c r="F921" s="187" t="str">
        <f>IF(B921="","",IF(B921=nper,J920+E921,MIN(J920+E921,IF(D921=D920,F920,IF($E$13="Acc Bi-Weekly",ROUND((-PMT(((1+D921/CP)^(CP/12))-1,(nper-B921+1)*12/26,J920))/2,2),IF($E$13="Acc Weekly",ROUND((-PMT(((1+D921/CP)^(CP/12))-1,(nper-B921+1)*12/52,J920))/4,2),ROUND(-PMT(((1+D921/CP)^(CP/periods_per_year))-1,nper-B921+1,J920),2)))))))</f>
        <v/>
      </c>
      <c r="G921" s="187" t="str">
        <f t="shared" si="134"/>
        <v/>
      </c>
      <c r="H921" s="188"/>
      <c r="I921" s="187" t="str">
        <f t="shared" si="135"/>
        <v/>
      </c>
      <c r="J921" s="187" t="str">
        <f t="shared" si="136"/>
        <v/>
      </c>
      <c r="K921" s="189" t="str">
        <f t="shared" si="137"/>
        <v/>
      </c>
      <c r="L921" s="187" t="str">
        <f t="shared" si="138"/>
        <v/>
      </c>
      <c r="M921" s="187" t="str">
        <f>IF(B921="","",SUM($L$63:L921))</f>
        <v/>
      </c>
      <c r="N921" s="190" t="str">
        <f t="shared" si="139"/>
        <v/>
      </c>
      <c r="O921" s="191"/>
      <c r="P921" s="192" t="str">
        <f t="shared" si="140"/>
        <v/>
      </c>
      <c r="Q921" s="193"/>
      <c r="S921" s="193"/>
      <c r="T921" s="193"/>
      <c r="U921" s="193"/>
      <c r="V921" s="67"/>
    </row>
    <row r="922" spans="2:22" x14ac:dyDescent="0.15">
      <c r="B922" s="194" t="str">
        <f t="shared" si="131"/>
        <v/>
      </c>
      <c r="C922" s="185" t="str">
        <f t="shared" si="132"/>
        <v/>
      </c>
      <c r="D922" s="186" t="str">
        <f>IF(B922="","",IF(variable,IF(OR(B922=1,B922&lt;$I$16*periods_per_year),start_rate,MIN($I$17,IF(MOD(B922-1,$I$19)=0,MAX($I$18,D921+$I$20),D921))),start_rate))</f>
        <v/>
      </c>
      <c r="E922" s="187" t="str">
        <f t="shared" si="133"/>
        <v/>
      </c>
      <c r="F922" s="187" t="str">
        <f>IF(B922="","",IF(B922=nper,J921+E922,MIN(J921+E922,IF(D922=D921,F921,IF($E$13="Acc Bi-Weekly",ROUND((-PMT(((1+D922/CP)^(CP/12))-1,(nper-B922+1)*12/26,J921))/2,2),IF($E$13="Acc Weekly",ROUND((-PMT(((1+D922/CP)^(CP/12))-1,(nper-B922+1)*12/52,J921))/4,2),ROUND(-PMT(((1+D922/CP)^(CP/periods_per_year))-1,nper-B922+1,J921),2)))))))</f>
        <v/>
      </c>
      <c r="G922" s="187" t="str">
        <f t="shared" si="134"/>
        <v/>
      </c>
      <c r="H922" s="188"/>
      <c r="I922" s="187" t="str">
        <f t="shared" si="135"/>
        <v/>
      </c>
      <c r="J922" s="187" t="str">
        <f t="shared" si="136"/>
        <v/>
      </c>
      <c r="K922" s="189" t="str">
        <f t="shared" si="137"/>
        <v/>
      </c>
      <c r="L922" s="187" t="str">
        <f t="shared" si="138"/>
        <v/>
      </c>
      <c r="M922" s="187" t="str">
        <f>IF(B922="","",SUM($L$63:L922))</f>
        <v/>
      </c>
      <c r="N922" s="190" t="str">
        <f t="shared" si="139"/>
        <v/>
      </c>
      <c r="O922" s="191"/>
      <c r="P922" s="192" t="str">
        <f t="shared" si="140"/>
        <v/>
      </c>
      <c r="Q922" s="193"/>
      <c r="S922" s="193"/>
      <c r="T922" s="193"/>
      <c r="U922" s="193"/>
      <c r="V922" s="67"/>
    </row>
    <row r="923" spans="2:22" x14ac:dyDescent="0.15">
      <c r="B923" s="194" t="str">
        <f t="shared" si="131"/>
        <v/>
      </c>
      <c r="C923" s="185" t="str">
        <f t="shared" si="132"/>
        <v/>
      </c>
      <c r="D923" s="186" t="str">
        <f>IF(B923="","",IF(variable,IF(OR(B923=1,B923&lt;$I$16*periods_per_year),start_rate,MIN($I$17,IF(MOD(B923-1,$I$19)=0,MAX($I$18,D922+$I$20),D922))),start_rate))</f>
        <v/>
      </c>
      <c r="E923" s="187" t="str">
        <f t="shared" si="133"/>
        <v/>
      </c>
      <c r="F923" s="187" t="str">
        <f>IF(B923="","",IF(B923=nper,J922+E923,MIN(J922+E923,IF(D923=D922,F922,IF($E$13="Acc Bi-Weekly",ROUND((-PMT(((1+D923/CP)^(CP/12))-1,(nper-B923+1)*12/26,J922))/2,2),IF($E$13="Acc Weekly",ROUND((-PMT(((1+D923/CP)^(CP/12))-1,(nper-B923+1)*12/52,J922))/4,2),ROUND(-PMT(((1+D923/CP)^(CP/periods_per_year))-1,nper-B923+1,J922),2)))))))</f>
        <v/>
      </c>
      <c r="G923" s="187" t="str">
        <f t="shared" si="134"/>
        <v/>
      </c>
      <c r="H923" s="188"/>
      <c r="I923" s="187" t="str">
        <f t="shared" si="135"/>
        <v/>
      </c>
      <c r="J923" s="187" t="str">
        <f t="shared" si="136"/>
        <v/>
      </c>
      <c r="K923" s="189" t="str">
        <f t="shared" si="137"/>
        <v/>
      </c>
      <c r="L923" s="187" t="str">
        <f t="shared" si="138"/>
        <v/>
      </c>
      <c r="M923" s="187" t="str">
        <f>IF(B923="","",SUM($L$63:L923))</f>
        <v/>
      </c>
      <c r="N923" s="190" t="str">
        <f t="shared" si="139"/>
        <v/>
      </c>
      <c r="O923" s="191"/>
      <c r="P923" s="192" t="str">
        <f t="shared" si="140"/>
        <v/>
      </c>
      <c r="Q923" s="193"/>
      <c r="S923" s="193"/>
      <c r="T923" s="193"/>
      <c r="U923" s="193"/>
      <c r="V923" s="67"/>
    </row>
    <row r="924" spans="2:22" x14ac:dyDescent="0.15">
      <c r="B924" s="194" t="str">
        <f t="shared" si="131"/>
        <v/>
      </c>
      <c r="C924" s="185" t="str">
        <f t="shared" si="132"/>
        <v/>
      </c>
      <c r="D924" s="186" t="str">
        <f>IF(B924="","",IF(variable,IF(OR(B924=1,B924&lt;$I$16*periods_per_year),start_rate,MIN($I$17,IF(MOD(B924-1,$I$19)=0,MAX($I$18,D923+$I$20),D923))),start_rate))</f>
        <v/>
      </c>
      <c r="E924" s="187" t="str">
        <f t="shared" si="133"/>
        <v/>
      </c>
      <c r="F924" s="187" t="str">
        <f>IF(B924="","",IF(B924=nper,J923+E924,MIN(J923+E924,IF(D924=D923,F923,IF($E$13="Acc Bi-Weekly",ROUND((-PMT(((1+D924/CP)^(CP/12))-1,(nper-B924+1)*12/26,J923))/2,2),IF($E$13="Acc Weekly",ROUND((-PMT(((1+D924/CP)^(CP/12))-1,(nper-B924+1)*12/52,J923))/4,2),ROUND(-PMT(((1+D924/CP)^(CP/periods_per_year))-1,nper-B924+1,J923),2)))))))</f>
        <v/>
      </c>
      <c r="G924" s="187" t="str">
        <f t="shared" si="134"/>
        <v/>
      </c>
      <c r="H924" s="188"/>
      <c r="I924" s="187" t="str">
        <f t="shared" si="135"/>
        <v/>
      </c>
      <c r="J924" s="187" t="str">
        <f t="shared" si="136"/>
        <v/>
      </c>
      <c r="K924" s="189" t="str">
        <f t="shared" si="137"/>
        <v/>
      </c>
      <c r="L924" s="187" t="str">
        <f t="shared" si="138"/>
        <v/>
      </c>
      <c r="M924" s="187" t="str">
        <f>IF(B924="","",SUM($L$63:L924))</f>
        <v/>
      </c>
      <c r="N924" s="190" t="str">
        <f t="shared" si="139"/>
        <v/>
      </c>
      <c r="O924" s="191"/>
      <c r="P924" s="192" t="str">
        <f t="shared" si="140"/>
        <v/>
      </c>
      <c r="Q924" s="193"/>
      <c r="S924" s="193"/>
      <c r="T924" s="193"/>
      <c r="U924" s="193"/>
      <c r="V924" s="67"/>
    </row>
    <row r="925" spans="2:22" x14ac:dyDescent="0.15">
      <c r="B925" s="194" t="str">
        <f t="shared" si="131"/>
        <v/>
      </c>
      <c r="C925" s="185" t="str">
        <f t="shared" si="132"/>
        <v/>
      </c>
      <c r="D925" s="186" t="str">
        <f>IF(B925="","",IF(variable,IF(OR(B925=1,B925&lt;$I$16*periods_per_year),start_rate,MIN($I$17,IF(MOD(B925-1,$I$19)=0,MAX($I$18,D924+$I$20),D924))),start_rate))</f>
        <v/>
      </c>
      <c r="E925" s="187" t="str">
        <f t="shared" si="133"/>
        <v/>
      </c>
      <c r="F925" s="187" t="str">
        <f>IF(B925="","",IF(B925=nper,J924+E925,MIN(J924+E925,IF(D925=D924,F924,IF($E$13="Acc Bi-Weekly",ROUND((-PMT(((1+D925/CP)^(CP/12))-1,(nper-B925+1)*12/26,J924))/2,2),IF($E$13="Acc Weekly",ROUND((-PMT(((1+D925/CP)^(CP/12))-1,(nper-B925+1)*12/52,J924))/4,2),ROUND(-PMT(((1+D925/CP)^(CP/periods_per_year))-1,nper-B925+1,J924),2)))))))</f>
        <v/>
      </c>
      <c r="G925" s="187" t="str">
        <f t="shared" si="134"/>
        <v/>
      </c>
      <c r="H925" s="188"/>
      <c r="I925" s="187" t="str">
        <f t="shared" si="135"/>
        <v/>
      </c>
      <c r="J925" s="187" t="str">
        <f t="shared" si="136"/>
        <v/>
      </c>
      <c r="K925" s="189" t="str">
        <f t="shared" si="137"/>
        <v/>
      </c>
      <c r="L925" s="187" t="str">
        <f t="shared" si="138"/>
        <v/>
      </c>
      <c r="M925" s="187" t="str">
        <f>IF(B925="","",SUM($L$63:L925))</f>
        <v/>
      </c>
      <c r="N925" s="190" t="str">
        <f t="shared" si="139"/>
        <v/>
      </c>
      <c r="O925" s="191"/>
      <c r="P925" s="192" t="str">
        <f t="shared" si="140"/>
        <v/>
      </c>
      <c r="Q925" s="193"/>
      <c r="S925" s="193"/>
      <c r="T925" s="193"/>
      <c r="U925" s="193"/>
      <c r="V925" s="67"/>
    </row>
    <row r="926" spans="2:22" x14ac:dyDescent="0.15">
      <c r="B926" s="194" t="str">
        <f t="shared" si="131"/>
        <v/>
      </c>
      <c r="C926" s="185" t="str">
        <f t="shared" si="132"/>
        <v/>
      </c>
      <c r="D926" s="186" t="str">
        <f>IF(B926="","",IF(variable,IF(OR(B926=1,B926&lt;$I$16*periods_per_year),start_rate,MIN($I$17,IF(MOD(B926-1,$I$19)=0,MAX($I$18,D925+$I$20),D925))),start_rate))</f>
        <v/>
      </c>
      <c r="E926" s="187" t="str">
        <f t="shared" si="133"/>
        <v/>
      </c>
      <c r="F926" s="187" t="str">
        <f>IF(B926="","",IF(B926=nper,J925+E926,MIN(J925+E926,IF(D926=D925,F925,IF($E$13="Acc Bi-Weekly",ROUND((-PMT(((1+D926/CP)^(CP/12))-1,(nper-B926+1)*12/26,J925))/2,2),IF($E$13="Acc Weekly",ROUND((-PMT(((1+D926/CP)^(CP/12))-1,(nper-B926+1)*12/52,J925))/4,2),ROUND(-PMT(((1+D926/CP)^(CP/periods_per_year))-1,nper-B926+1,J925),2)))))))</f>
        <v/>
      </c>
      <c r="G926" s="187" t="str">
        <f t="shared" si="134"/>
        <v/>
      </c>
      <c r="H926" s="188"/>
      <c r="I926" s="187" t="str">
        <f t="shared" si="135"/>
        <v/>
      </c>
      <c r="J926" s="187" t="str">
        <f t="shared" si="136"/>
        <v/>
      </c>
      <c r="K926" s="189" t="str">
        <f t="shared" si="137"/>
        <v/>
      </c>
      <c r="L926" s="187" t="str">
        <f t="shared" si="138"/>
        <v/>
      </c>
      <c r="M926" s="187" t="str">
        <f>IF(B926="","",SUM($L$63:L926))</f>
        <v/>
      </c>
      <c r="N926" s="190" t="str">
        <f t="shared" si="139"/>
        <v/>
      </c>
      <c r="O926" s="191"/>
      <c r="P926" s="192" t="str">
        <f t="shared" si="140"/>
        <v/>
      </c>
      <c r="Q926" s="193"/>
      <c r="S926" s="193"/>
      <c r="T926" s="193"/>
      <c r="U926" s="193"/>
      <c r="V926" s="67"/>
    </row>
    <row r="927" spans="2:22" x14ac:dyDescent="0.15">
      <c r="B927" s="194" t="str">
        <f t="shared" si="131"/>
        <v/>
      </c>
      <c r="C927" s="185" t="str">
        <f t="shared" si="132"/>
        <v/>
      </c>
      <c r="D927" s="186" t="str">
        <f>IF(B927="","",IF(variable,IF(OR(B927=1,B927&lt;$I$16*periods_per_year),start_rate,MIN($I$17,IF(MOD(B927-1,$I$19)=0,MAX($I$18,D926+$I$20),D926))),start_rate))</f>
        <v/>
      </c>
      <c r="E927" s="187" t="str">
        <f t="shared" si="133"/>
        <v/>
      </c>
      <c r="F927" s="187" t="str">
        <f>IF(B927="","",IF(B927=nper,J926+E927,MIN(J926+E927,IF(D927=D926,F926,IF($E$13="Acc Bi-Weekly",ROUND((-PMT(((1+D927/CP)^(CP/12))-1,(nper-B927+1)*12/26,J926))/2,2),IF($E$13="Acc Weekly",ROUND((-PMT(((1+D927/CP)^(CP/12))-1,(nper-B927+1)*12/52,J926))/4,2),ROUND(-PMT(((1+D927/CP)^(CP/periods_per_year))-1,nper-B927+1,J926),2)))))))</f>
        <v/>
      </c>
      <c r="G927" s="187" t="str">
        <f t="shared" si="134"/>
        <v/>
      </c>
      <c r="H927" s="188"/>
      <c r="I927" s="187" t="str">
        <f t="shared" si="135"/>
        <v/>
      </c>
      <c r="J927" s="187" t="str">
        <f t="shared" si="136"/>
        <v/>
      </c>
      <c r="K927" s="189" t="str">
        <f t="shared" si="137"/>
        <v/>
      </c>
      <c r="L927" s="187" t="str">
        <f t="shared" si="138"/>
        <v/>
      </c>
      <c r="M927" s="187" t="str">
        <f>IF(B927="","",SUM($L$63:L927))</f>
        <v/>
      </c>
      <c r="N927" s="190" t="str">
        <f t="shared" si="139"/>
        <v/>
      </c>
      <c r="O927" s="191"/>
      <c r="P927" s="192" t="str">
        <f t="shared" si="140"/>
        <v/>
      </c>
      <c r="Q927" s="193"/>
      <c r="S927" s="193"/>
      <c r="T927" s="193"/>
      <c r="U927" s="193"/>
      <c r="V927" s="67"/>
    </row>
    <row r="928" spans="2:22" x14ac:dyDescent="0.15">
      <c r="B928" s="194" t="str">
        <f t="shared" si="131"/>
        <v/>
      </c>
      <c r="C928" s="185" t="str">
        <f t="shared" si="132"/>
        <v/>
      </c>
      <c r="D928" s="186" t="str">
        <f>IF(B928="","",IF(variable,IF(OR(B928=1,B928&lt;$I$16*periods_per_year),start_rate,MIN($I$17,IF(MOD(B928-1,$I$19)=0,MAX($I$18,D927+$I$20),D927))),start_rate))</f>
        <v/>
      </c>
      <c r="E928" s="187" t="str">
        <f t="shared" si="133"/>
        <v/>
      </c>
      <c r="F928" s="187" t="str">
        <f>IF(B928="","",IF(B928=nper,J927+E928,MIN(J927+E928,IF(D928=D927,F927,IF($E$13="Acc Bi-Weekly",ROUND((-PMT(((1+D928/CP)^(CP/12))-1,(nper-B928+1)*12/26,J927))/2,2),IF($E$13="Acc Weekly",ROUND((-PMT(((1+D928/CP)^(CP/12))-1,(nper-B928+1)*12/52,J927))/4,2),ROUND(-PMT(((1+D928/CP)^(CP/periods_per_year))-1,nper-B928+1,J927),2)))))))</f>
        <v/>
      </c>
      <c r="G928" s="187" t="str">
        <f t="shared" si="134"/>
        <v/>
      </c>
      <c r="H928" s="188"/>
      <c r="I928" s="187" t="str">
        <f t="shared" si="135"/>
        <v/>
      </c>
      <c r="J928" s="187" t="str">
        <f t="shared" si="136"/>
        <v/>
      </c>
      <c r="K928" s="189" t="str">
        <f t="shared" si="137"/>
        <v/>
      </c>
      <c r="L928" s="187" t="str">
        <f t="shared" si="138"/>
        <v/>
      </c>
      <c r="M928" s="187" t="str">
        <f>IF(B928="","",SUM($L$63:L928))</f>
        <v/>
      </c>
      <c r="N928" s="190" t="str">
        <f t="shared" si="139"/>
        <v/>
      </c>
      <c r="O928" s="191"/>
      <c r="P928" s="192" t="str">
        <f t="shared" si="140"/>
        <v/>
      </c>
      <c r="Q928" s="193"/>
      <c r="S928" s="193"/>
      <c r="T928" s="193"/>
      <c r="U928" s="193"/>
      <c r="V928" s="67"/>
    </row>
    <row r="929" spans="2:22" x14ac:dyDescent="0.15">
      <c r="B929" s="194" t="str">
        <f t="shared" si="131"/>
        <v/>
      </c>
      <c r="C929" s="185" t="str">
        <f t="shared" si="132"/>
        <v/>
      </c>
      <c r="D929" s="186" t="str">
        <f>IF(B929="","",IF(variable,IF(OR(B929=1,B929&lt;$I$16*periods_per_year),start_rate,MIN($I$17,IF(MOD(B929-1,$I$19)=0,MAX($I$18,D928+$I$20),D928))),start_rate))</f>
        <v/>
      </c>
      <c r="E929" s="187" t="str">
        <f t="shared" si="133"/>
        <v/>
      </c>
      <c r="F929" s="187" t="str">
        <f>IF(B929="","",IF(B929=nper,J928+E929,MIN(J928+E929,IF(D929=D928,F928,IF($E$13="Acc Bi-Weekly",ROUND((-PMT(((1+D929/CP)^(CP/12))-1,(nper-B929+1)*12/26,J928))/2,2),IF($E$13="Acc Weekly",ROUND((-PMT(((1+D929/CP)^(CP/12))-1,(nper-B929+1)*12/52,J928))/4,2),ROUND(-PMT(((1+D929/CP)^(CP/periods_per_year))-1,nper-B929+1,J928),2)))))))</f>
        <v/>
      </c>
      <c r="G929" s="187" t="str">
        <f t="shared" si="134"/>
        <v/>
      </c>
      <c r="H929" s="188"/>
      <c r="I929" s="187" t="str">
        <f t="shared" si="135"/>
        <v/>
      </c>
      <c r="J929" s="187" t="str">
        <f t="shared" si="136"/>
        <v/>
      </c>
      <c r="K929" s="189" t="str">
        <f t="shared" si="137"/>
        <v/>
      </c>
      <c r="L929" s="187" t="str">
        <f t="shared" si="138"/>
        <v/>
      </c>
      <c r="M929" s="187" t="str">
        <f>IF(B929="","",SUM($L$63:L929))</f>
        <v/>
      </c>
      <c r="N929" s="190" t="str">
        <f t="shared" si="139"/>
        <v/>
      </c>
      <c r="O929" s="191"/>
      <c r="P929" s="192" t="str">
        <f t="shared" si="140"/>
        <v/>
      </c>
      <c r="Q929" s="193"/>
      <c r="S929" s="193"/>
      <c r="T929" s="193"/>
      <c r="U929" s="193"/>
      <c r="V929" s="67"/>
    </row>
    <row r="930" spans="2:22" x14ac:dyDescent="0.15">
      <c r="B930" s="194" t="str">
        <f t="shared" si="131"/>
        <v/>
      </c>
      <c r="C930" s="185" t="str">
        <f t="shared" si="132"/>
        <v/>
      </c>
      <c r="D930" s="186" t="str">
        <f>IF(B930="","",IF(variable,IF(OR(B930=1,B930&lt;$I$16*periods_per_year),start_rate,MIN($I$17,IF(MOD(B930-1,$I$19)=0,MAX($I$18,D929+$I$20),D929))),start_rate))</f>
        <v/>
      </c>
      <c r="E930" s="187" t="str">
        <f t="shared" si="133"/>
        <v/>
      </c>
      <c r="F930" s="187" t="str">
        <f>IF(B930="","",IF(B930=nper,J929+E930,MIN(J929+E930,IF(D930=D929,F929,IF($E$13="Acc Bi-Weekly",ROUND((-PMT(((1+D930/CP)^(CP/12))-1,(nper-B930+1)*12/26,J929))/2,2),IF($E$13="Acc Weekly",ROUND((-PMT(((1+D930/CP)^(CP/12))-1,(nper-B930+1)*12/52,J929))/4,2),ROUND(-PMT(((1+D930/CP)^(CP/periods_per_year))-1,nper-B930+1,J929),2)))))))</f>
        <v/>
      </c>
      <c r="G930" s="187" t="str">
        <f t="shared" si="134"/>
        <v/>
      </c>
      <c r="H930" s="188"/>
      <c r="I930" s="187" t="str">
        <f t="shared" si="135"/>
        <v/>
      </c>
      <c r="J930" s="187" t="str">
        <f t="shared" si="136"/>
        <v/>
      </c>
      <c r="K930" s="189" t="str">
        <f t="shared" si="137"/>
        <v/>
      </c>
      <c r="L930" s="187" t="str">
        <f t="shared" si="138"/>
        <v/>
      </c>
      <c r="M930" s="187" t="str">
        <f>IF(B930="","",SUM($L$63:L930))</f>
        <v/>
      </c>
      <c r="N930" s="190" t="str">
        <f t="shared" si="139"/>
        <v/>
      </c>
      <c r="O930" s="191"/>
      <c r="P930" s="192" t="str">
        <f t="shared" si="140"/>
        <v/>
      </c>
      <c r="Q930" s="193"/>
      <c r="S930" s="193"/>
      <c r="T930" s="193"/>
      <c r="U930" s="193"/>
      <c r="V930" s="67"/>
    </row>
    <row r="931" spans="2:22" x14ac:dyDescent="0.15">
      <c r="B931" s="194" t="str">
        <f t="shared" si="131"/>
        <v/>
      </c>
      <c r="C931" s="185" t="str">
        <f t="shared" si="132"/>
        <v/>
      </c>
      <c r="D931" s="186" t="str">
        <f>IF(B931="","",IF(variable,IF(OR(B931=1,B931&lt;$I$16*periods_per_year),start_rate,MIN($I$17,IF(MOD(B931-1,$I$19)=0,MAX($I$18,D930+$I$20),D930))),start_rate))</f>
        <v/>
      </c>
      <c r="E931" s="187" t="str">
        <f t="shared" si="133"/>
        <v/>
      </c>
      <c r="F931" s="187" t="str">
        <f>IF(B931="","",IF(B931=nper,J930+E931,MIN(J930+E931,IF(D931=D930,F930,IF($E$13="Acc Bi-Weekly",ROUND((-PMT(((1+D931/CP)^(CP/12))-1,(nper-B931+1)*12/26,J930))/2,2),IF($E$13="Acc Weekly",ROUND((-PMT(((1+D931/CP)^(CP/12))-1,(nper-B931+1)*12/52,J930))/4,2),ROUND(-PMT(((1+D931/CP)^(CP/periods_per_year))-1,nper-B931+1,J930),2)))))))</f>
        <v/>
      </c>
      <c r="G931" s="187" t="str">
        <f t="shared" si="134"/>
        <v/>
      </c>
      <c r="H931" s="188"/>
      <c r="I931" s="187" t="str">
        <f t="shared" si="135"/>
        <v/>
      </c>
      <c r="J931" s="187" t="str">
        <f t="shared" si="136"/>
        <v/>
      </c>
      <c r="K931" s="189" t="str">
        <f t="shared" si="137"/>
        <v/>
      </c>
      <c r="L931" s="187" t="str">
        <f t="shared" si="138"/>
        <v/>
      </c>
      <c r="M931" s="187" t="str">
        <f>IF(B931="","",SUM($L$63:L931))</f>
        <v/>
      </c>
      <c r="N931" s="190" t="str">
        <f t="shared" si="139"/>
        <v/>
      </c>
      <c r="O931" s="191"/>
      <c r="P931" s="192" t="str">
        <f t="shared" si="140"/>
        <v/>
      </c>
      <c r="Q931" s="193"/>
      <c r="S931" s="193"/>
      <c r="T931" s="193"/>
      <c r="U931" s="193"/>
      <c r="V931" s="67"/>
    </row>
    <row r="932" spans="2:22" x14ac:dyDescent="0.15">
      <c r="B932" s="194" t="str">
        <f t="shared" si="131"/>
        <v/>
      </c>
      <c r="C932" s="185" t="str">
        <f t="shared" si="132"/>
        <v/>
      </c>
      <c r="D932" s="186" t="str">
        <f>IF(B932="","",IF(variable,IF(OR(B932=1,B932&lt;$I$16*periods_per_year),start_rate,MIN($I$17,IF(MOD(B932-1,$I$19)=0,MAX($I$18,D931+$I$20),D931))),start_rate))</f>
        <v/>
      </c>
      <c r="E932" s="187" t="str">
        <f t="shared" si="133"/>
        <v/>
      </c>
      <c r="F932" s="187" t="str">
        <f>IF(B932="","",IF(B932=nper,J931+E932,MIN(J931+E932,IF(D932=D931,F931,IF($E$13="Acc Bi-Weekly",ROUND((-PMT(((1+D932/CP)^(CP/12))-1,(nper-B932+1)*12/26,J931))/2,2),IF($E$13="Acc Weekly",ROUND((-PMT(((1+D932/CP)^(CP/12))-1,(nper-B932+1)*12/52,J931))/4,2),ROUND(-PMT(((1+D932/CP)^(CP/periods_per_year))-1,nper-B932+1,J931),2)))))))</f>
        <v/>
      </c>
      <c r="G932" s="187" t="str">
        <f t="shared" si="134"/>
        <v/>
      </c>
      <c r="H932" s="188"/>
      <c r="I932" s="187" t="str">
        <f t="shared" si="135"/>
        <v/>
      </c>
      <c r="J932" s="187" t="str">
        <f t="shared" si="136"/>
        <v/>
      </c>
      <c r="K932" s="189" t="str">
        <f t="shared" si="137"/>
        <v/>
      </c>
      <c r="L932" s="187" t="str">
        <f t="shared" si="138"/>
        <v/>
      </c>
      <c r="M932" s="187" t="str">
        <f>IF(B932="","",SUM($L$63:L932))</f>
        <v/>
      </c>
      <c r="N932" s="190" t="str">
        <f t="shared" si="139"/>
        <v/>
      </c>
      <c r="O932" s="191"/>
      <c r="P932" s="192" t="str">
        <f t="shared" si="140"/>
        <v/>
      </c>
      <c r="Q932" s="193"/>
      <c r="S932" s="193"/>
      <c r="T932" s="193"/>
      <c r="U932" s="193"/>
      <c r="V932" s="67"/>
    </row>
    <row r="933" spans="2:22" x14ac:dyDescent="0.15">
      <c r="B933" s="194" t="str">
        <f t="shared" si="131"/>
        <v/>
      </c>
      <c r="C933" s="185" t="str">
        <f t="shared" si="132"/>
        <v/>
      </c>
      <c r="D933" s="186" t="str">
        <f>IF(B933="","",IF(variable,IF(OR(B933=1,B933&lt;$I$16*periods_per_year),start_rate,MIN($I$17,IF(MOD(B933-1,$I$19)=0,MAX($I$18,D932+$I$20),D932))),start_rate))</f>
        <v/>
      </c>
      <c r="E933" s="187" t="str">
        <f t="shared" si="133"/>
        <v/>
      </c>
      <c r="F933" s="187" t="str">
        <f>IF(B933="","",IF(B933=nper,J932+E933,MIN(J932+E933,IF(D933=D932,F932,IF($E$13="Acc Bi-Weekly",ROUND((-PMT(((1+D933/CP)^(CP/12))-1,(nper-B933+1)*12/26,J932))/2,2),IF($E$13="Acc Weekly",ROUND((-PMT(((1+D933/CP)^(CP/12))-1,(nper-B933+1)*12/52,J932))/4,2),ROUND(-PMT(((1+D933/CP)^(CP/periods_per_year))-1,nper-B933+1,J932),2)))))))</f>
        <v/>
      </c>
      <c r="G933" s="187" t="str">
        <f t="shared" si="134"/>
        <v/>
      </c>
      <c r="H933" s="188"/>
      <c r="I933" s="187" t="str">
        <f t="shared" si="135"/>
        <v/>
      </c>
      <c r="J933" s="187" t="str">
        <f t="shared" si="136"/>
        <v/>
      </c>
      <c r="K933" s="189" t="str">
        <f t="shared" si="137"/>
        <v/>
      </c>
      <c r="L933" s="187" t="str">
        <f t="shared" si="138"/>
        <v/>
      </c>
      <c r="M933" s="187" t="str">
        <f>IF(B933="","",SUM($L$63:L933))</f>
        <v/>
      </c>
      <c r="N933" s="190" t="str">
        <f t="shared" si="139"/>
        <v/>
      </c>
      <c r="O933" s="191"/>
      <c r="P933" s="192" t="str">
        <f t="shared" si="140"/>
        <v/>
      </c>
      <c r="Q933" s="193"/>
      <c r="S933" s="193"/>
      <c r="T933" s="193"/>
      <c r="U933" s="193"/>
      <c r="V933" s="67"/>
    </row>
    <row r="934" spans="2:22" x14ac:dyDescent="0.15">
      <c r="B934" s="194" t="str">
        <f t="shared" si="131"/>
        <v/>
      </c>
      <c r="C934" s="185" t="str">
        <f t="shared" si="132"/>
        <v/>
      </c>
      <c r="D934" s="186" t="str">
        <f>IF(B934="","",IF(variable,IF(OR(B934=1,B934&lt;$I$16*periods_per_year),start_rate,MIN($I$17,IF(MOD(B934-1,$I$19)=0,MAX($I$18,D933+$I$20),D933))),start_rate))</f>
        <v/>
      </c>
      <c r="E934" s="187" t="str">
        <f t="shared" si="133"/>
        <v/>
      </c>
      <c r="F934" s="187" t="str">
        <f>IF(B934="","",IF(B934=nper,J933+E934,MIN(J933+E934,IF(D934=D933,F933,IF($E$13="Acc Bi-Weekly",ROUND((-PMT(((1+D934/CP)^(CP/12))-1,(nper-B934+1)*12/26,J933))/2,2),IF($E$13="Acc Weekly",ROUND((-PMT(((1+D934/CP)^(CP/12))-1,(nper-B934+1)*12/52,J933))/4,2),ROUND(-PMT(((1+D934/CP)^(CP/periods_per_year))-1,nper-B934+1,J933),2)))))))</f>
        <v/>
      </c>
      <c r="G934" s="187" t="str">
        <f t="shared" si="134"/>
        <v/>
      </c>
      <c r="H934" s="188"/>
      <c r="I934" s="187" t="str">
        <f t="shared" si="135"/>
        <v/>
      </c>
      <c r="J934" s="187" t="str">
        <f t="shared" si="136"/>
        <v/>
      </c>
      <c r="K934" s="189" t="str">
        <f t="shared" si="137"/>
        <v/>
      </c>
      <c r="L934" s="187" t="str">
        <f t="shared" si="138"/>
        <v/>
      </c>
      <c r="M934" s="187" t="str">
        <f>IF(B934="","",SUM($L$63:L934))</f>
        <v/>
      </c>
      <c r="N934" s="190" t="str">
        <f t="shared" si="139"/>
        <v/>
      </c>
      <c r="O934" s="191"/>
      <c r="P934" s="192" t="str">
        <f t="shared" si="140"/>
        <v/>
      </c>
      <c r="Q934" s="193"/>
      <c r="S934" s="193"/>
      <c r="T934" s="193"/>
      <c r="U934" s="193"/>
      <c r="V934" s="67"/>
    </row>
    <row r="935" spans="2:22" x14ac:dyDescent="0.15">
      <c r="B935" s="194" t="str">
        <f t="shared" si="131"/>
        <v/>
      </c>
      <c r="C935" s="185" t="str">
        <f t="shared" si="132"/>
        <v/>
      </c>
      <c r="D935" s="186" t="str">
        <f>IF(B935="","",IF(variable,IF(OR(B935=1,B935&lt;$I$16*periods_per_year),start_rate,MIN($I$17,IF(MOD(B935-1,$I$19)=0,MAX($I$18,D934+$I$20),D934))),start_rate))</f>
        <v/>
      </c>
      <c r="E935" s="187" t="str">
        <f t="shared" si="133"/>
        <v/>
      </c>
      <c r="F935" s="187" t="str">
        <f>IF(B935="","",IF(B935=nper,J934+E935,MIN(J934+E935,IF(D935=D934,F934,IF($E$13="Acc Bi-Weekly",ROUND((-PMT(((1+D935/CP)^(CP/12))-1,(nper-B935+1)*12/26,J934))/2,2),IF($E$13="Acc Weekly",ROUND((-PMT(((1+D935/CP)^(CP/12))-1,(nper-B935+1)*12/52,J934))/4,2),ROUND(-PMT(((1+D935/CP)^(CP/periods_per_year))-1,nper-B935+1,J934),2)))))))</f>
        <v/>
      </c>
      <c r="G935" s="187" t="str">
        <f t="shared" si="134"/>
        <v/>
      </c>
      <c r="H935" s="188"/>
      <c r="I935" s="187" t="str">
        <f t="shared" si="135"/>
        <v/>
      </c>
      <c r="J935" s="187" t="str">
        <f t="shared" si="136"/>
        <v/>
      </c>
      <c r="K935" s="189" t="str">
        <f t="shared" si="137"/>
        <v/>
      </c>
      <c r="L935" s="187" t="str">
        <f t="shared" si="138"/>
        <v/>
      </c>
      <c r="M935" s="187" t="str">
        <f>IF(B935="","",SUM($L$63:L935))</f>
        <v/>
      </c>
      <c r="N935" s="190" t="str">
        <f t="shared" si="139"/>
        <v/>
      </c>
      <c r="O935" s="191"/>
      <c r="P935" s="192" t="str">
        <f t="shared" si="140"/>
        <v/>
      </c>
      <c r="Q935" s="193"/>
      <c r="S935" s="193"/>
      <c r="T935" s="193"/>
      <c r="U935" s="193"/>
      <c r="V935" s="67"/>
    </row>
    <row r="936" spans="2:22" x14ac:dyDescent="0.15">
      <c r="B936" s="194" t="str">
        <f t="shared" si="131"/>
        <v/>
      </c>
      <c r="C936" s="185" t="str">
        <f t="shared" si="132"/>
        <v/>
      </c>
      <c r="D936" s="186" t="str">
        <f>IF(B936="","",IF(variable,IF(OR(B936=1,B936&lt;$I$16*periods_per_year),start_rate,MIN($I$17,IF(MOD(B936-1,$I$19)=0,MAX($I$18,D935+$I$20),D935))),start_rate))</f>
        <v/>
      </c>
      <c r="E936" s="187" t="str">
        <f t="shared" si="133"/>
        <v/>
      </c>
      <c r="F936" s="187" t="str">
        <f>IF(B936="","",IF(B936=nper,J935+E936,MIN(J935+E936,IF(D936=D935,F935,IF($E$13="Acc Bi-Weekly",ROUND((-PMT(((1+D936/CP)^(CP/12))-1,(nper-B936+1)*12/26,J935))/2,2),IF($E$13="Acc Weekly",ROUND((-PMT(((1+D936/CP)^(CP/12))-1,(nper-B936+1)*12/52,J935))/4,2),ROUND(-PMT(((1+D936/CP)^(CP/periods_per_year))-1,nper-B936+1,J935),2)))))))</f>
        <v/>
      </c>
      <c r="G936" s="187" t="str">
        <f t="shared" si="134"/>
        <v/>
      </c>
      <c r="H936" s="188"/>
      <c r="I936" s="187" t="str">
        <f t="shared" si="135"/>
        <v/>
      </c>
      <c r="J936" s="187" t="str">
        <f t="shared" si="136"/>
        <v/>
      </c>
      <c r="K936" s="189" t="str">
        <f t="shared" si="137"/>
        <v/>
      </c>
      <c r="L936" s="187" t="str">
        <f t="shared" si="138"/>
        <v/>
      </c>
      <c r="M936" s="187" t="str">
        <f>IF(B936="","",SUM($L$63:L936))</f>
        <v/>
      </c>
      <c r="N936" s="190" t="str">
        <f t="shared" si="139"/>
        <v/>
      </c>
      <c r="O936" s="191"/>
      <c r="P936" s="192" t="str">
        <f t="shared" si="140"/>
        <v/>
      </c>
      <c r="Q936" s="193"/>
      <c r="S936" s="193"/>
      <c r="T936" s="193"/>
      <c r="U936" s="193"/>
      <c r="V936" s="67"/>
    </row>
    <row r="937" spans="2:22" x14ac:dyDescent="0.15">
      <c r="B937" s="194" t="str">
        <f t="shared" si="131"/>
        <v/>
      </c>
      <c r="C937" s="185" t="str">
        <f t="shared" si="132"/>
        <v/>
      </c>
      <c r="D937" s="186" t="str">
        <f>IF(B937="","",IF(variable,IF(OR(B937=1,B937&lt;$I$16*periods_per_year),start_rate,MIN($I$17,IF(MOD(B937-1,$I$19)=0,MAX($I$18,D936+$I$20),D936))),start_rate))</f>
        <v/>
      </c>
      <c r="E937" s="187" t="str">
        <f t="shared" si="133"/>
        <v/>
      </c>
      <c r="F937" s="187" t="str">
        <f>IF(B937="","",IF(B937=nper,J936+E937,MIN(J936+E937,IF(D937=D936,F936,IF($E$13="Acc Bi-Weekly",ROUND((-PMT(((1+D937/CP)^(CP/12))-1,(nper-B937+1)*12/26,J936))/2,2),IF($E$13="Acc Weekly",ROUND((-PMT(((1+D937/CP)^(CP/12))-1,(nper-B937+1)*12/52,J936))/4,2),ROUND(-PMT(((1+D937/CP)^(CP/periods_per_year))-1,nper-B937+1,J936),2)))))))</f>
        <v/>
      </c>
      <c r="G937" s="187" t="str">
        <f t="shared" si="134"/>
        <v/>
      </c>
      <c r="H937" s="188"/>
      <c r="I937" s="187" t="str">
        <f t="shared" si="135"/>
        <v/>
      </c>
      <c r="J937" s="187" t="str">
        <f t="shared" si="136"/>
        <v/>
      </c>
      <c r="K937" s="189" t="str">
        <f t="shared" si="137"/>
        <v/>
      </c>
      <c r="L937" s="187" t="str">
        <f t="shared" si="138"/>
        <v/>
      </c>
      <c r="M937" s="187" t="str">
        <f>IF(B937="","",SUM($L$63:L937))</f>
        <v/>
      </c>
      <c r="N937" s="190" t="str">
        <f t="shared" si="139"/>
        <v/>
      </c>
      <c r="O937" s="191"/>
      <c r="P937" s="192" t="str">
        <f t="shared" si="140"/>
        <v/>
      </c>
      <c r="Q937" s="193"/>
      <c r="S937" s="193"/>
      <c r="T937" s="193"/>
      <c r="U937" s="193"/>
      <c r="V937" s="67"/>
    </row>
    <row r="938" spans="2:22" x14ac:dyDescent="0.15">
      <c r="B938" s="194" t="str">
        <f t="shared" si="131"/>
        <v/>
      </c>
      <c r="C938" s="185" t="str">
        <f t="shared" si="132"/>
        <v/>
      </c>
      <c r="D938" s="186" t="str">
        <f>IF(B938="","",IF(variable,IF(OR(B938=1,B938&lt;$I$16*periods_per_year),start_rate,MIN($I$17,IF(MOD(B938-1,$I$19)=0,MAX($I$18,D937+$I$20),D937))),start_rate))</f>
        <v/>
      </c>
      <c r="E938" s="187" t="str">
        <f t="shared" si="133"/>
        <v/>
      </c>
      <c r="F938" s="187" t="str">
        <f>IF(B938="","",IF(B938=nper,J937+E938,MIN(J937+E938,IF(D938=D937,F937,IF($E$13="Acc Bi-Weekly",ROUND((-PMT(((1+D938/CP)^(CP/12))-1,(nper-B938+1)*12/26,J937))/2,2),IF($E$13="Acc Weekly",ROUND((-PMT(((1+D938/CP)^(CP/12))-1,(nper-B938+1)*12/52,J937))/4,2),ROUND(-PMT(((1+D938/CP)^(CP/periods_per_year))-1,nper-B938+1,J937),2)))))))</f>
        <v/>
      </c>
      <c r="G938" s="187" t="str">
        <f t="shared" si="134"/>
        <v/>
      </c>
      <c r="H938" s="188"/>
      <c r="I938" s="187" t="str">
        <f t="shared" si="135"/>
        <v/>
      </c>
      <c r="J938" s="187" t="str">
        <f t="shared" si="136"/>
        <v/>
      </c>
      <c r="K938" s="189" t="str">
        <f t="shared" si="137"/>
        <v/>
      </c>
      <c r="L938" s="187" t="str">
        <f t="shared" si="138"/>
        <v/>
      </c>
      <c r="M938" s="187" t="str">
        <f>IF(B938="","",SUM($L$63:L938))</f>
        <v/>
      </c>
      <c r="N938" s="190" t="str">
        <f t="shared" si="139"/>
        <v/>
      </c>
      <c r="O938" s="191"/>
      <c r="P938" s="192" t="str">
        <f t="shared" si="140"/>
        <v/>
      </c>
      <c r="Q938" s="193"/>
      <c r="S938" s="193"/>
      <c r="T938" s="193"/>
      <c r="U938" s="193"/>
      <c r="V938" s="67"/>
    </row>
    <row r="939" spans="2:22" x14ac:dyDescent="0.15">
      <c r="B939" s="194" t="str">
        <f t="shared" si="131"/>
        <v/>
      </c>
      <c r="C939" s="185" t="str">
        <f t="shared" si="132"/>
        <v/>
      </c>
      <c r="D939" s="186" t="str">
        <f>IF(B939="","",IF(variable,IF(OR(B939=1,B939&lt;$I$16*periods_per_year),start_rate,MIN($I$17,IF(MOD(B939-1,$I$19)=0,MAX($I$18,D938+$I$20),D938))),start_rate))</f>
        <v/>
      </c>
      <c r="E939" s="187" t="str">
        <f t="shared" si="133"/>
        <v/>
      </c>
      <c r="F939" s="187" t="str">
        <f>IF(B939="","",IF(B939=nper,J938+E939,MIN(J938+E939,IF(D939=D938,F938,IF($E$13="Acc Bi-Weekly",ROUND((-PMT(((1+D939/CP)^(CP/12))-1,(nper-B939+1)*12/26,J938))/2,2),IF($E$13="Acc Weekly",ROUND((-PMT(((1+D939/CP)^(CP/12))-1,(nper-B939+1)*12/52,J938))/4,2),ROUND(-PMT(((1+D939/CP)^(CP/periods_per_year))-1,nper-B939+1,J938),2)))))))</f>
        <v/>
      </c>
      <c r="G939" s="187" t="str">
        <f t="shared" si="134"/>
        <v/>
      </c>
      <c r="H939" s="188"/>
      <c r="I939" s="187" t="str">
        <f t="shared" si="135"/>
        <v/>
      </c>
      <c r="J939" s="187" t="str">
        <f t="shared" si="136"/>
        <v/>
      </c>
      <c r="K939" s="189" t="str">
        <f t="shared" si="137"/>
        <v/>
      </c>
      <c r="L939" s="187" t="str">
        <f t="shared" si="138"/>
        <v/>
      </c>
      <c r="M939" s="187" t="str">
        <f>IF(B939="","",SUM($L$63:L939))</f>
        <v/>
      </c>
      <c r="N939" s="190" t="str">
        <f t="shared" si="139"/>
        <v/>
      </c>
      <c r="O939" s="191"/>
      <c r="P939" s="192" t="str">
        <f t="shared" si="140"/>
        <v/>
      </c>
      <c r="Q939" s="193"/>
      <c r="S939" s="193"/>
      <c r="T939" s="193"/>
      <c r="U939" s="193"/>
      <c r="V939" s="67"/>
    </row>
    <row r="940" spans="2:22" x14ac:dyDescent="0.15">
      <c r="B940" s="194" t="str">
        <f t="shared" si="131"/>
        <v/>
      </c>
      <c r="C940" s="185" t="str">
        <f t="shared" si="132"/>
        <v/>
      </c>
      <c r="D940" s="186" t="str">
        <f>IF(B940="","",IF(variable,IF(OR(B940=1,B940&lt;$I$16*periods_per_year),start_rate,MIN($I$17,IF(MOD(B940-1,$I$19)=0,MAX($I$18,D939+$I$20),D939))),start_rate))</f>
        <v/>
      </c>
      <c r="E940" s="187" t="str">
        <f t="shared" si="133"/>
        <v/>
      </c>
      <c r="F940" s="187" t="str">
        <f>IF(B940="","",IF(B940=nper,J939+E940,MIN(J939+E940,IF(D940=D939,F939,IF($E$13="Acc Bi-Weekly",ROUND((-PMT(((1+D940/CP)^(CP/12))-1,(nper-B940+1)*12/26,J939))/2,2),IF($E$13="Acc Weekly",ROUND((-PMT(((1+D940/CP)^(CP/12))-1,(nper-B940+1)*12/52,J939))/4,2),ROUND(-PMT(((1+D940/CP)^(CP/periods_per_year))-1,nper-B940+1,J939),2)))))))</f>
        <v/>
      </c>
      <c r="G940" s="187" t="str">
        <f t="shared" si="134"/>
        <v/>
      </c>
      <c r="H940" s="188"/>
      <c r="I940" s="187" t="str">
        <f t="shared" si="135"/>
        <v/>
      </c>
      <c r="J940" s="187" t="str">
        <f t="shared" si="136"/>
        <v/>
      </c>
      <c r="K940" s="189" t="str">
        <f t="shared" si="137"/>
        <v/>
      </c>
      <c r="L940" s="187" t="str">
        <f t="shared" si="138"/>
        <v/>
      </c>
      <c r="M940" s="187" t="str">
        <f>IF(B940="","",SUM($L$63:L940))</f>
        <v/>
      </c>
      <c r="N940" s="190" t="str">
        <f t="shared" si="139"/>
        <v/>
      </c>
      <c r="O940" s="191"/>
      <c r="P940" s="192" t="str">
        <f t="shared" si="140"/>
        <v/>
      </c>
      <c r="Q940" s="193"/>
      <c r="S940" s="193"/>
      <c r="T940" s="193"/>
      <c r="U940" s="193"/>
      <c r="V940" s="67"/>
    </row>
    <row r="941" spans="2:22" x14ac:dyDescent="0.15">
      <c r="B941" s="194" t="str">
        <f t="shared" si="131"/>
        <v/>
      </c>
      <c r="C941" s="185" t="str">
        <f t="shared" si="132"/>
        <v/>
      </c>
      <c r="D941" s="186" t="str">
        <f>IF(B941="","",IF(variable,IF(OR(B941=1,B941&lt;$I$16*periods_per_year),start_rate,MIN($I$17,IF(MOD(B941-1,$I$19)=0,MAX($I$18,D940+$I$20),D940))),start_rate))</f>
        <v/>
      </c>
      <c r="E941" s="187" t="str">
        <f t="shared" si="133"/>
        <v/>
      </c>
      <c r="F941" s="187" t="str">
        <f>IF(B941="","",IF(B941=nper,J940+E941,MIN(J940+E941,IF(D941=D940,F940,IF($E$13="Acc Bi-Weekly",ROUND((-PMT(((1+D941/CP)^(CP/12))-1,(nper-B941+1)*12/26,J940))/2,2),IF($E$13="Acc Weekly",ROUND((-PMT(((1+D941/CP)^(CP/12))-1,(nper-B941+1)*12/52,J940))/4,2),ROUND(-PMT(((1+D941/CP)^(CP/periods_per_year))-1,nper-B941+1,J940),2)))))))</f>
        <v/>
      </c>
      <c r="G941" s="187" t="str">
        <f t="shared" si="134"/>
        <v/>
      </c>
      <c r="H941" s="188"/>
      <c r="I941" s="187" t="str">
        <f t="shared" si="135"/>
        <v/>
      </c>
      <c r="J941" s="187" t="str">
        <f t="shared" si="136"/>
        <v/>
      </c>
      <c r="K941" s="189" t="str">
        <f t="shared" si="137"/>
        <v/>
      </c>
      <c r="L941" s="187" t="str">
        <f t="shared" si="138"/>
        <v/>
      </c>
      <c r="M941" s="187" t="str">
        <f>IF(B941="","",SUM($L$63:L941))</f>
        <v/>
      </c>
      <c r="N941" s="190" t="str">
        <f t="shared" si="139"/>
        <v/>
      </c>
      <c r="O941" s="191"/>
      <c r="P941" s="192" t="str">
        <f t="shared" si="140"/>
        <v/>
      </c>
      <c r="Q941" s="193"/>
      <c r="S941" s="193"/>
      <c r="T941" s="193"/>
      <c r="U941" s="193"/>
      <c r="V941" s="67"/>
    </row>
    <row r="942" spans="2:22" x14ac:dyDescent="0.15">
      <c r="B942" s="194" t="str">
        <f t="shared" si="131"/>
        <v/>
      </c>
      <c r="C942" s="185" t="str">
        <f t="shared" si="132"/>
        <v/>
      </c>
      <c r="D942" s="186" t="str">
        <f>IF(B942="","",IF(variable,IF(OR(B942=1,B942&lt;$I$16*periods_per_year),start_rate,MIN($I$17,IF(MOD(B942-1,$I$19)=0,MAX($I$18,D941+$I$20),D941))),start_rate))</f>
        <v/>
      </c>
      <c r="E942" s="187" t="str">
        <f t="shared" si="133"/>
        <v/>
      </c>
      <c r="F942" s="187" t="str">
        <f>IF(B942="","",IF(B942=nper,J941+E942,MIN(J941+E942,IF(D942=D941,F941,IF($E$13="Acc Bi-Weekly",ROUND((-PMT(((1+D942/CP)^(CP/12))-1,(nper-B942+1)*12/26,J941))/2,2),IF($E$13="Acc Weekly",ROUND((-PMT(((1+D942/CP)^(CP/12))-1,(nper-B942+1)*12/52,J941))/4,2),ROUND(-PMT(((1+D942/CP)^(CP/periods_per_year))-1,nper-B942+1,J941),2)))))))</f>
        <v/>
      </c>
      <c r="G942" s="187" t="str">
        <f t="shared" si="134"/>
        <v/>
      </c>
      <c r="H942" s="188"/>
      <c r="I942" s="187" t="str">
        <f t="shared" si="135"/>
        <v/>
      </c>
      <c r="J942" s="187" t="str">
        <f t="shared" si="136"/>
        <v/>
      </c>
      <c r="K942" s="189" t="str">
        <f t="shared" si="137"/>
        <v/>
      </c>
      <c r="L942" s="187" t="str">
        <f t="shared" si="138"/>
        <v/>
      </c>
      <c r="M942" s="187" t="str">
        <f>IF(B942="","",SUM($L$63:L942))</f>
        <v/>
      </c>
      <c r="N942" s="190" t="str">
        <f t="shared" si="139"/>
        <v/>
      </c>
      <c r="O942" s="191"/>
      <c r="P942" s="192" t="str">
        <f t="shared" si="140"/>
        <v/>
      </c>
      <c r="Q942" s="193"/>
      <c r="S942" s="193"/>
      <c r="T942" s="193"/>
      <c r="U942" s="193"/>
      <c r="V942" s="67"/>
    </row>
    <row r="943" spans="2:22" x14ac:dyDescent="0.15">
      <c r="B943" s="194" t="str">
        <f t="shared" si="131"/>
        <v/>
      </c>
      <c r="C943" s="185" t="str">
        <f t="shared" si="132"/>
        <v/>
      </c>
      <c r="D943" s="186" t="str">
        <f>IF(B943="","",IF(variable,IF(OR(B943=1,B943&lt;$I$16*periods_per_year),start_rate,MIN($I$17,IF(MOD(B943-1,$I$19)=0,MAX($I$18,D942+$I$20),D942))),start_rate))</f>
        <v/>
      </c>
      <c r="E943" s="187" t="str">
        <f t="shared" si="133"/>
        <v/>
      </c>
      <c r="F943" s="187" t="str">
        <f>IF(B943="","",IF(B943=nper,J942+E943,MIN(J942+E943,IF(D943=D942,F942,IF($E$13="Acc Bi-Weekly",ROUND((-PMT(((1+D943/CP)^(CP/12))-1,(nper-B943+1)*12/26,J942))/2,2),IF($E$13="Acc Weekly",ROUND((-PMT(((1+D943/CP)^(CP/12))-1,(nper-B943+1)*12/52,J942))/4,2),ROUND(-PMT(((1+D943/CP)^(CP/periods_per_year))-1,nper-B943+1,J942),2)))))))</f>
        <v/>
      </c>
      <c r="G943" s="187" t="str">
        <f t="shared" si="134"/>
        <v/>
      </c>
      <c r="H943" s="188"/>
      <c r="I943" s="187" t="str">
        <f t="shared" si="135"/>
        <v/>
      </c>
      <c r="J943" s="187" t="str">
        <f t="shared" si="136"/>
        <v/>
      </c>
      <c r="K943" s="189" t="str">
        <f t="shared" si="137"/>
        <v/>
      </c>
      <c r="L943" s="187" t="str">
        <f t="shared" si="138"/>
        <v/>
      </c>
      <c r="M943" s="187" t="str">
        <f>IF(B943="","",SUM($L$63:L943))</f>
        <v/>
      </c>
      <c r="N943" s="190" t="str">
        <f t="shared" si="139"/>
        <v/>
      </c>
      <c r="O943" s="191"/>
      <c r="P943" s="192" t="str">
        <f t="shared" si="140"/>
        <v/>
      </c>
      <c r="Q943" s="193"/>
      <c r="S943" s="193"/>
      <c r="T943" s="193"/>
      <c r="U943" s="193"/>
      <c r="V943" s="67"/>
    </row>
    <row r="944" spans="2:22" x14ac:dyDescent="0.15">
      <c r="B944" s="194" t="str">
        <f t="shared" si="131"/>
        <v/>
      </c>
      <c r="C944" s="185" t="str">
        <f t="shared" si="132"/>
        <v/>
      </c>
      <c r="D944" s="186" t="str">
        <f>IF(B944="","",IF(variable,IF(OR(B944=1,B944&lt;$I$16*periods_per_year),start_rate,MIN($I$17,IF(MOD(B944-1,$I$19)=0,MAX($I$18,D943+$I$20),D943))),start_rate))</f>
        <v/>
      </c>
      <c r="E944" s="187" t="str">
        <f t="shared" si="133"/>
        <v/>
      </c>
      <c r="F944" s="187" t="str">
        <f>IF(B944="","",IF(B944=nper,J943+E944,MIN(J943+E944,IF(D944=D943,F943,IF($E$13="Acc Bi-Weekly",ROUND((-PMT(((1+D944/CP)^(CP/12))-1,(nper-B944+1)*12/26,J943))/2,2),IF($E$13="Acc Weekly",ROUND((-PMT(((1+D944/CP)^(CP/12))-1,(nper-B944+1)*12/52,J943))/4,2),ROUND(-PMT(((1+D944/CP)^(CP/periods_per_year))-1,nper-B944+1,J943),2)))))))</f>
        <v/>
      </c>
      <c r="G944" s="187" t="str">
        <f t="shared" si="134"/>
        <v/>
      </c>
      <c r="H944" s="188"/>
      <c r="I944" s="187" t="str">
        <f t="shared" si="135"/>
        <v/>
      </c>
      <c r="J944" s="187" t="str">
        <f t="shared" si="136"/>
        <v/>
      </c>
      <c r="K944" s="189" t="str">
        <f t="shared" si="137"/>
        <v/>
      </c>
      <c r="L944" s="187" t="str">
        <f t="shared" si="138"/>
        <v/>
      </c>
      <c r="M944" s="187" t="str">
        <f>IF(B944="","",SUM($L$63:L944))</f>
        <v/>
      </c>
      <c r="N944" s="190" t="str">
        <f t="shared" si="139"/>
        <v/>
      </c>
      <c r="O944" s="191"/>
      <c r="P944" s="192" t="str">
        <f t="shared" si="140"/>
        <v/>
      </c>
      <c r="Q944" s="193"/>
      <c r="S944" s="193"/>
      <c r="T944" s="193"/>
      <c r="U944" s="193"/>
      <c r="V944" s="67"/>
    </row>
    <row r="945" spans="2:22" x14ac:dyDescent="0.15">
      <c r="B945" s="194" t="str">
        <f t="shared" si="131"/>
        <v/>
      </c>
      <c r="C945" s="185" t="str">
        <f t="shared" si="132"/>
        <v/>
      </c>
      <c r="D945" s="186" t="str">
        <f>IF(B945="","",IF(variable,IF(OR(B945=1,B945&lt;$I$16*periods_per_year),start_rate,MIN($I$17,IF(MOD(B945-1,$I$19)=0,MAX($I$18,D944+$I$20),D944))),start_rate))</f>
        <v/>
      </c>
      <c r="E945" s="187" t="str">
        <f t="shared" si="133"/>
        <v/>
      </c>
      <c r="F945" s="187" t="str">
        <f>IF(B945="","",IF(B945=nper,J944+E945,MIN(J944+E945,IF(D945=D944,F944,IF($E$13="Acc Bi-Weekly",ROUND((-PMT(((1+D945/CP)^(CP/12))-1,(nper-B945+1)*12/26,J944))/2,2),IF($E$13="Acc Weekly",ROUND((-PMT(((1+D945/CP)^(CP/12))-1,(nper-B945+1)*12/52,J944))/4,2),ROUND(-PMT(((1+D945/CP)^(CP/periods_per_year))-1,nper-B945+1,J944),2)))))))</f>
        <v/>
      </c>
      <c r="G945" s="187" t="str">
        <f t="shared" si="134"/>
        <v/>
      </c>
      <c r="H945" s="188"/>
      <c r="I945" s="187" t="str">
        <f t="shared" si="135"/>
        <v/>
      </c>
      <c r="J945" s="187" t="str">
        <f t="shared" si="136"/>
        <v/>
      </c>
      <c r="K945" s="189" t="str">
        <f t="shared" si="137"/>
        <v/>
      </c>
      <c r="L945" s="187" t="str">
        <f t="shared" si="138"/>
        <v/>
      </c>
      <c r="M945" s="187" t="str">
        <f>IF(B945="","",SUM($L$63:L945))</f>
        <v/>
      </c>
      <c r="N945" s="190" t="str">
        <f t="shared" si="139"/>
        <v/>
      </c>
      <c r="O945" s="191"/>
      <c r="P945" s="192" t="str">
        <f t="shared" si="140"/>
        <v/>
      </c>
      <c r="Q945" s="193"/>
      <c r="S945" s="193"/>
      <c r="T945" s="193"/>
      <c r="U945" s="193"/>
      <c r="V945" s="67"/>
    </row>
    <row r="946" spans="2:22" x14ac:dyDescent="0.15">
      <c r="B946" s="194" t="str">
        <f t="shared" si="131"/>
        <v/>
      </c>
      <c r="C946" s="185" t="str">
        <f t="shared" si="132"/>
        <v/>
      </c>
      <c r="D946" s="186" t="str">
        <f>IF(B946="","",IF(variable,IF(OR(B946=1,B946&lt;$I$16*periods_per_year),start_rate,MIN($I$17,IF(MOD(B946-1,$I$19)=0,MAX($I$18,D945+$I$20),D945))),start_rate))</f>
        <v/>
      </c>
      <c r="E946" s="187" t="str">
        <f t="shared" si="133"/>
        <v/>
      </c>
      <c r="F946" s="187" t="str">
        <f>IF(B946="","",IF(B946=nper,J945+E946,MIN(J945+E946,IF(D946=D945,F945,IF($E$13="Acc Bi-Weekly",ROUND((-PMT(((1+D946/CP)^(CP/12))-1,(nper-B946+1)*12/26,J945))/2,2),IF($E$13="Acc Weekly",ROUND((-PMT(((1+D946/CP)^(CP/12))-1,(nper-B946+1)*12/52,J945))/4,2),ROUND(-PMT(((1+D946/CP)^(CP/periods_per_year))-1,nper-B946+1,J945),2)))))))</f>
        <v/>
      </c>
      <c r="G946" s="187" t="str">
        <f t="shared" si="134"/>
        <v/>
      </c>
      <c r="H946" s="188"/>
      <c r="I946" s="187" t="str">
        <f t="shared" si="135"/>
        <v/>
      </c>
      <c r="J946" s="187" t="str">
        <f t="shared" si="136"/>
        <v/>
      </c>
      <c r="K946" s="189" t="str">
        <f t="shared" si="137"/>
        <v/>
      </c>
      <c r="L946" s="187" t="str">
        <f t="shared" si="138"/>
        <v/>
      </c>
      <c r="M946" s="187" t="str">
        <f>IF(B946="","",SUM($L$63:L946))</f>
        <v/>
      </c>
      <c r="N946" s="190" t="str">
        <f t="shared" si="139"/>
        <v/>
      </c>
      <c r="O946" s="191"/>
      <c r="P946" s="192" t="str">
        <f t="shared" si="140"/>
        <v/>
      </c>
      <c r="Q946" s="193"/>
      <c r="S946" s="193"/>
      <c r="T946" s="193"/>
      <c r="U946" s="193"/>
      <c r="V946" s="67"/>
    </row>
    <row r="947" spans="2:22" x14ac:dyDescent="0.15">
      <c r="B947" s="194" t="str">
        <f t="shared" si="131"/>
        <v/>
      </c>
      <c r="C947" s="185" t="str">
        <f t="shared" si="132"/>
        <v/>
      </c>
      <c r="D947" s="186" t="str">
        <f>IF(B947="","",IF(variable,IF(OR(B947=1,B947&lt;$I$16*periods_per_year),start_rate,MIN($I$17,IF(MOD(B947-1,$I$19)=0,MAX($I$18,D946+$I$20),D946))),start_rate))</f>
        <v/>
      </c>
      <c r="E947" s="187" t="str">
        <f t="shared" si="133"/>
        <v/>
      </c>
      <c r="F947" s="187" t="str">
        <f>IF(B947="","",IF(B947=nper,J946+E947,MIN(J946+E947,IF(D947=D946,F946,IF($E$13="Acc Bi-Weekly",ROUND((-PMT(((1+D947/CP)^(CP/12))-1,(nper-B947+1)*12/26,J946))/2,2),IF($E$13="Acc Weekly",ROUND((-PMT(((1+D947/CP)^(CP/12))-1,(nper-B947+1)*12/52,J946))/4,2),ROUND(-PMT(((1+D947/CP)^(CP/periods_per_year))-1,nper-B947+1,J946),2)))))))</f>
        <v/>
      </c>
      <c r="G947" s="187" t="str">
        <f t="shared" si="134"/>
        <v/>
      </c>
      <c r="H947" s="188"/>
      <c r="I947" s="187" t="str">
        <f t="shared" si="135"/>
        <v/>
      </c>
      <c r="J947" s="187" t="str">
        <f t="shared" si="136"/>
        <v/>
      </c>
      <c r="K947" s="189" t="str">
        <f t="shared" si="137"/>
        <v/>
      </c>
      <c r="L947" s="187" t="str">
        <f t="shared" si="138"/>
        <v/>
      </c>
      <c r="M947" s="187" t="str">
        <f>IF(B947="","",SUM($L$63:L947))</f>
        <v/>
      </c>
      <c r="N947" s="190" t="str">
        <f t="shared" si="139"/>
        <v/>
      </c>
      <c r="O947" s="191"/>
      <c r="P947" s="192" t="str">
        <f t="shared" si="140"/>
        <v/>
      </c>
      <c r="Q947" s="193"/>
      <c r="S947" s="193"/>
      <c r="T947" s="193"/>
      <c r="U947" s="193"/>
      <c r="V947" s="67"/>
    </row>
    <row r="948" spans="2:22" x14ac:dyDescent="0.15">
      <c r="B948" s="194" t="str">
        <f t="shared" si="131"/>
        <v/>
      </c>
      <c r="C948" s="185" t="str">
        <f t="shared" si="132"/>
        <v/>
      </c>
      <c r="D948" s="186" t="str">
        <f>IF(B948="","",IF(variable,IF(OR(B948=1,B948&lt;$I$16*periods_per_year),start_rate,MIN($I$17,IF(MOD(B948-1,$I$19)=0,MAX($I$18,D947+$I$20),D947))),start_rate))</f>
        <v/>
      </c>
      <c r="E948" s="187" t="str">
        <f t="shared" si="133"/>
        <v/>
      </c>
      <c r="F948" s="187" t="str">
        <f>IF(B948="","",IF(B948=nper,J947+E948,MIN(J947+E948,IF(D948=D947,F947,IF($E$13="Acc Bi-Weekly",ROUND((-PMT(((1+D948/CP)^(CP/12))-1,(nper-B948+1)*12/26,J947))/2,2),IF($E$13="Acc Weekly",ROUND((-PMT(((1+D948/CP)^(CP/12))-1,(nper-B948+1)*12/52,J947))/4,2),ROUND(-PMT(((1+D948/CP)^(CP/periods_per_year))-1,nper-B948+1,J947),2)))))))</f>
        <v/>
      </c>
      <c r="G948" s="187" t="str">
        <f t="shared" si="134"/>
        <v/>
      </c>
      <c r="H948" s="188"/>
      <c r="I948" s="187" t="str">
        <f t="shared" si="135"/>
        <v/>
      </c>
      <c r="J948" s="187" t="str">
        <f t="shared" si="136"/>
        <v/>
      </c>
      <c r="K948" s="189" t="str">
        <f t="shared" si="137"/>
        <v/>
      </c>
      <c r="L948" s="187" t="str">
        <f t="shared" si="138"/>
        <v/>
      </c>
      <c r="M948" s="187" t="str">
        <f>IF(B948="","",SUM($L$63:L948))</f>
        <v/>
      </c>
      <c r="N948" s="190" t="str">
        <f t="shared" si="139"/>
        <v/>
      </c>
      <c r="O948" s="191"/>
      <c r="P948" s="192" t="str">
        <f t="shared" si="140"/>
        <v/>
      </c>
      <c r="Q948" s="193"/>
      <c r="S948" s="193"/>
      <c r="T948" s="193"/>
      <c r="U948" s="193"/>
      <c r="V948" s="67"/>
    </row>
    <row r="949" spans="2:22" x14ac:dyDescent="0.15">
      <c r="B949" s="194" t="str">
        <f t="shared" si="131"/>
        <v/>
      </c>
      <c r="C949" s="185" t="str">
        <f t="shared" si="132"/>
        <v/>
      </c>
      <c r="D949" s="186" t="str">
        <f>IF(B949="","",IF(variable,IF(OR(B949=1,B949&lt;$I$16*periods_per_year),start_rate,MIN($I$17,IF(MOD(B949-1,$I$19)=0,MAX($I$18,D948+$I$20),D948))),start_rate))</f>
        <v/>
      </c>
      <c r="E949" s="187" t="str">
        <f t="shared" si="133"/>
        <v/>
      </c>
      <c r="F949" s="187" t="str">
        <f>IF(B949="","",IF(B949=nper,J948+E949,MIN(J948+E949,IF(D949=D948,F948,IF($E$13="Acc Bi-Weekly",ROUND((-PMT(((1+D949/CP)^(CP/12))-1,(nper-B949+1)*12/26,J948))/2,2),IF($E$13="Acc Weekly",ROUND((-PMT(((1+D949/CP)^(CP/12))-1,(nper-B949+1)*12/52,J948))/4,2),ROUND(-PMT(((1+D949/CP)^(CP/periods_per_year))-1,nper-B949+1,J948),2)))))))</f>
        <v/>
      </c>
      <c r="G949" s="187" t="str">
        <f t="shared" si="134"/>
        <v/>
      </c>
      <c r="H949" s="188"/>
      <c r="I949" s="187" t="str">
        <f t="shared" si="135"/>
        <v/>
      </c>
      <c r="J949" s="187" t="str">
        <f t="shared" si="136"/>
        <v/>
      </c>
      <c r="K949" s="189" t="str">
        <f t="shared" si="137"/>
        <v/>
      </c>
      <c r="L949" s="187" t="str">
        <f t="shared" si="138"/>
        <v/>
      </c>
      <c r="M949" s="187" t="str">
        <f>IF(B949="","",SUM($L$63:L949))</f>
        <v/>
      </c>
      <c r="N949" s="190" t="str">
        <f t="shared" si="139"/>
        <v/>
      </c>
      <c r="O949" s="191"/>
      <c r="P949" s="192" t="str">
        <f t="shared" si="140"/>
        <v/>
      </c>
      <c r="Q949" s="193"/>
      <c r="S949" s="193"/>
      <c r="T949" s="193"/>
      <c r="U949" s="193"/>
      <c r="V949" s="67"/>
    </row>
    <row r="950" spans="2:22" x14ac:dyDescent="0.15">
      <c r="B950" s="194" t="str">
        <f t="shared" si="131"/>
        <v/>
      </c>
      <c r="C950" s="185" t="str">
        <f t="shared" si="132"/>
        <v/>
      </c>
      <c r="D950" s="186" t="str">
        <f>IF(B950="","",IF(variable,IF(OR(B950=1,B950&lt;$I$16*periods_per_year),start_rate,MIN($I$17,IF(MOD(B950-1,$I$19)=0,MAX($I$18,D949+$I$20),D949))),start_rate))</f>
        <v/>
      </c>
      <c r="E950" s="187" t="str">
        <f t="shared" si="133"/>
        <v/>
      </c>
      <c r="F950" s="187" t="str">
        <f>IF(B950="","",IF(B950=nper,J949+E950,MIN(J949+E950,IF(D950=D949,F949,IF($E$13="Acc Bi-Weekly",ROUND((-PMT(((1+D950/CP)^(CP/12))-1,(nper-B950+1)*12/26,J949))/2,2),IF($E$13="Acc Weekly",ROUND((-PMT(((1+D950/CP)^(CP/12))-1,(nper-B950+1)*12/52,J949))/4,2),ROUND(-PMT(((1+D950/CP)^(CP/periods_per_year))-1,nper-B950+1,J949),2)))))))</f>
        <v/>
      </c>
      <c r="G950" s="187" t="str">
        <f t="shared" si="134"/>
        <v/>
      </c>
      <c r="H950" s="188"/>
      <c r="I950" s="187" t="str">
        <f t="shared" si="135"/>
        <v/>
      </c>
      <c r="J950" s="187" t="str">
        <f t="shared" si="136"/>
        <v/>
      </c>
      <c r="K950" s="189" t="str">
        <f t="shared" si="137"/>
        <v/>
      </c>
      <c r="L950" s="187" t="str">
        <f t="shared" si="138"/>
        <v/>
      </c>
      <c r="M950" s="187" t="str">
        <f>IF(B950="","",SUM($L$63:L950))</f>
        <v/>
      </c>
      <c r="N950" s="190" t="str">
        <f t="shared" si="139"/>
        <v/>
      </c>
      <c r="O950" s="191"/>
      <c r="P950" s="192" t="str">
        <f t="shared" si="140"/>
        <v/>
      </c>
      <c r="Q950" s="193"/>
      <c r="S950" s="193"/>
      <c r="T950" s="193"/>
      <c r="U950" s="193"/>
      <c r="V950" s="67"/>
    </row>
    <row r="951" spans="2:22" x14ac:dyDescent="0.15">
      <c r="B951" s="194" t="str">
        <f t="shared" si="131"/>
        <v/>
      </c>
      <c r="C951" s="185" t="str">
        <f t="shared" si="132"/>
        <v/>
      </c>
      <c r="D951" s="186" t="str">
        <f>IF(B951="","",IF(variable,IF(OR(B951=1,B951&lt;$I$16*periods_per_year),start_rate,MIN($I$17,IF(MOD(B951-1,$I$19)=0,MAX($I$18,D950+$I$20),D950))),start_rate))</f>
        <v/>
      </c>
      <c r="E951" s="187" t="str">
        <f t="shared" si="133"/>
        <v/>
      </c>
      <c r="F951" s="187" t="str">
        <f>IF(B951="","",IF(B951=nper,J950+E951,MIN(J950+E951,IF(D951=D950,F950,IF($E$13="Acc Bi-Weekly",ROUND((-PMT(((1+D951/CP)^(CP/12))-1,(nper-B951+1)*12/26,J950))/2,2),IF($E$13="Acc Weekly",ROUND((-PMT(((1+D951/CP)^(CP/12))-1,(nper-B951+1)*12/52,J950))/4,2),ROUND(-PMT(((1+D951/CP)^(CP/periods_per_year))-1,nper-B951+1,J950),2)))))))</f>
        <v/>
      </c>
      <c r="G951" s="187" t="str">
        <f t="shared" si="134"/>
        <v/>
      </c>
      <c r="H951" s="188"/>
      <c r="I951" s="187" t="str">
        <f t="shared" si="135"/>
        <v/>
      </c>
      <c r="J951" s="187" t="str">
        <f t="shared" si="136"/>
        <v/>
      </c>
      <c r="K951" s="189" t="str">
        <f t="shared" si="137"/>
        <v/>
      </c>
      <c r="L951" s="187" t="str">
        <f t="shared" si="138"/>
        <v/>
      </c>
      <c r="M951" s="187" t="str">
        <f>IF(B951="","",SUM($L$63:L951))</f>
        <v/>
      </c>
      <c r="N951" s="190" t="str">
        <f t="shared" si="139"/>
        <v/>
      </c>
      <c r="O951" s="191"/>
      <c r="P951" s="192" t="str">
        <f t="shared" si="140"/>
        <v/>
      </c>
      <c r="Q951" s="193"/>
      <c r="S951" s="193"/>
      <c r="T951" s="193"/>
      <c r="U951" s="193"/>
      <c r="V951" s="67"/>
    </row>
    <row r="952" spans="2:22" x14ac:dyDescent="0.15">
      <c r="B952" s="194" t="str">
        <f t="shared" si="131"/>
        <v/>
      </c>
      <c r="C952" s="185" t="str">
        <f t="shared" si="132"/>
        <v/>
      </c>
      <c r="D952" s="186" t="str">
        <f>IF(B952="","",IF(variable,IF(OR(B952=1,B952&lt;$I$16*periods_per_year),start_rate,MIN($I$17,IF(MOD(B952-1,$I$19)=0,MAX($I$18,D951+$I$20),D951))),start_rate))</f>
        <v/>
      </c>
      <c r="E952" s="187" t="str">
        <f t="shared" si="133"/>
        <v/>
      </c>
      <c r="F952" s="187" t="str">
        <f>IF(B952="","",IF(B952=nper,J951+E952,MIN(J951+E952,IF(D952=D951,F951,IF($E$13="Acc Bi-Weekly",ROUND((-PMT(((1+D952/CP)^(CP/12))-1,(nper-B952+1)*12/26,J951))/2,2),IF($E$13="Acc Weekly",ROUND((-PMT(((1+D952/CP)^(CP/12))-1,(nper-B952+1)*12/52,J951))/4,2),ROUND(-PMT(((1+D952/CP)^(CP/periods_per_year))-1,nper-B952+1,J951),2)))))))</f>
        <v/>
      </c>
      <c r="G952" s="187" t="str">
        <f t="shared" si="134"/>
        <v/>
      </c>
      <c r="H952" s="188"/>
      <c r="I952" s="187" t="str">
        <f t="shared" si="135"/>
        <v/>
      </c>
      <c r="J952" s="187" t="str">
        <f t="shared" si="136"/>
        <v/>
      </c>
      <c r="K952" s="189" t="str">
        <f t="shared" si="137"/>
        <v/>
      </c>
      <c r="L952" s="187" t="str">
        <f t="shared" si="138"/>
        <v/>
      </c>
      <c r="M952" s="187" t="str">
        <f>IF(B952="","",SUM($L$63:L952))</f>
        <v/>
      </c>
      <c r="N952" s="190" t="str">
        <f t="shared" si="139"/>
        <v/>
      </c>
      <c r="O952" s="191"/>
      <c r="P952" s="192" t="str">
        <f t="shared" si="140"/>
        <v/>
      </c>
      <c r="Q952" s="193"/>
      <c r="S952" s="193"/>
      <c r="T952" s="193"/>
      <c r="U952" s="193"/>
      <c r="V952" s="67"/>
    </row>
    <row r="953" spans="2:22" x14ac:dyDescent="0.15">
      <c r="B953" s="194" t="str">
        <f t="shared" si="131"/>
        <v/>
      </c>
      <c r="C953" s="185" t="str">
        <f t="shared" si="132"/>
        <v/>
      </c>
      <c r="D953" s="186" t="str">
        <f>IF(B953="","",IF(variable,IF(OR(B953=1,B953&lt;$I$16*periods_per_year),start_rate,MIN($I$17,IF(MOD(B953-1,$I$19)=0,MAX($I$18,D952+$I$20),D952))),start_rate))</f>
        <v/>
      </c>
      <c r="E953" s="187" t="str">
        <f t="shared" si="133"/>
        <v/>
      </c>
      <c r="F953" s="187" t="str">
        <f>IF(B953="","",IF(B953=nper,J952+E953,MIN(J952+E953,IF(D953=D952,F952,IF($E$13="Acc Bi-Weekly",ROUND((-PMT(((1+D953/CP)^(CP/12))-1,(nper-B953+1)*12/26,J952))/2,2),IF($E$13="Acc Weekly",ROUND((-PMT(((1+D953/CP)^(CP/12))-1,(nper-B953+1)*12/52,J952))/4,2),ROUND(-PMT(((1+D953/CP)^(CP/periods_per_year))-1,nper-B953+1,J952),2)))))))</f>
        <v/>
      </c>
      <c r="G953" s="187" t="str">
        <f t="shared" si="134"/>
        <v/>
      </c>
      <c r="H953" s="188"/>
      <c r="I953" s="187" t="str">
        <f t="shared" si="135"/>
        <v/>
      </c>
      <c r="J953" s="187" t="str">
        <f t="shared" si="136"/>
        <v/>
      </c>
      <c r="K953" s="189" t="str">
        <f t="shared" si="137"/>
        <v/>
      </c>
      <c r="L953" s="187" t="str">
        <f t="shared" si="138"/>
        <v/>
      </c>
      <c r="M953" s="187" t="str">
        <f>IF(B953="","",SUM($L$63:L953))</f>
        <v/>
      </c>
      <c r="N953" s="190" t="str">
        <f t="shared" si="139"/>
        <v/>
      </c>
      <c r="O953" s="191"/>
      <c r="P953" s="192" t="str">
        <f t="shared" si="140"/>
        <v/>
      </c>
      <c r="Q953" s="193"/>
      <c r="S953" s="193"/>
      <c r="T953" s="193"/>
      <c r="U953" s="193"/>
      <c r="V953" s="67"/>
    </row>
    <row r="954" spans="2:22" x14ac:dyDescent="0.15">
      <c r="B954" s="194" t="str">
        <f t="shared" si="131"/>
        <v/>
      </c>
      <c r="C954" s="185" t="str">
        <f t="shared" si="132"/>
        <v/>
      </c>
      <c r="D954" s="186" t="str">
        <f>IF(B954="","",IF(variable,IF(OR(B954=1,B954&lt;$I$16*periods_per_year),start_rate,MIN($I$17,IF(MOD(B954-1,$I$19)=0,MAX($I$18,D953+$I$20),D953))),start_rate))</f>
        <v/>
      </c>
      <c r="E954" s="187" t="str">
        <f t="shared" si="133"/>
        <v/>
      </c>
      <c r="F954" s="187" t="str">
        <f>IF(B954="","",IF(B954=nper,J953+E954,MIN(J953+E954,IF(D954=D953,F953,IF($E$13="Acc Bi-Weekly",ROUND((-PMT(((1+D954/CP)^(CP/12))-1,(nper-B954+1)*12/26,J953))/2,2),IF($E$13="Acc Weekly",ROUND((-PMT(((1+D954/CP)^(CP/12))-1,(nper-B954+1)*12/52,J953))/4,2),ROUND(-PMT(((1+D954/CP)^(CP/periods_per_year))-1,nper-B954+1,J953),2)))))))</f>
        <v/>
      </c>
      <c r="G954" s="187" t="str">
        <f t="shared" si="134"/>
        <v/>
      </c>
      <c r="H954" s="188"/>
      <c r="I954" s="187" t="str">
        <f t="shared" si="135"/>
        <v/>
      </c>
      <c r="J954" s="187" t="str">
        <f t="shared" si="136"/>
        <v/>
      </c>
      <c r="K954" s="189" t="str">
        <f t="shared" si="137"/>
        <v/>
      </c>
      <c r="L954" s="187" t="str">
        <f t="shared" si="138"/>
        <v/>
      </c>
      <c r="M954" s="187" t="str">
        <f>IF(B954="","",SUM($L$63:L954))</f>
        <v/>
      </c>
      <c r="N954" s="190" t="str">
        <f t="shared" si="139"/>
        <v/>
      </c>
      <c r="O954" s="191"/>
      <c r="P954" s="192" t="str">
        <f t="shared" si="140"/>
        <v/>
      </c>
      <c r="Q954" s="193"/>
      <c r="S954" s="193"/>
      <c r="T954" s="193"/>
      <c r="U954" s="193"/>
      <c r="V954" s="67"/>
    </row>
    <row r="955" spans="2:22" x14ac:dyDescent="0.15">
      <c r="B955" s="194" t="str">
        <f t="shared" si="131"/>
        <v/>
      </c>
      <c r="C955" s="185" t="str">
        <f t="shared" si="132"/>
        <v/>
      </c>
      <c r="D955" s="186" t="str">
        <f>IF(B955="","",IF(variable,IF(OR(B955=1,B955&lt;$I$16*periods_per_year),start_rate,MIN($I$17,IF(MOD(B955-1,$I$19)=0,MAX($I$18,D954+$I$20),D954))),start_rate))</f>
        <v/>
      </c>
      <c r="E955" s="187" t="str">
        <f t="shared" si="133"/>
        <v/>
      </c>
      <c r="F955" s="187" t="str">
        <f>IF(B955="","",IF(B955=nper,J954+E955,MIN(J954+E955,IF(D955=D954,F954,IF($E$13="Acc Bi-Weekly",ROUND((-PMT(((1+D955/CP)^(CP/12))-1,(nper-B955+1)*12/26,J954))/2,2),IF($E$13="Acc Weekly",ROUND((-PMT(((1+D955/CP)^(CP/12))-1,(nper-B955+1)*12/52,J954))/4,2),ROUND(-PMT(((1+D955/CP)^(CP/periods_per_year))-1,nper-B955+1,J954),2)))))))</f>
        <v/>
      </c>
      <c r="G955" s="187" t="str">
        <f t="shared" si="134"/>
        <v/>
      </c>
      <c r="H955" s="188"/>
      <c r="I955" s="187" t="str">
        <f t="shared" si="135"/>
        <v/>
      </c>
      <c r="J955" s="187" t="str">
        <f t="shared" si="136"/>
        <v/>
      </c>
      <c r="K955" s="189" t="str">
        <f t="shared" si="137"/>
        <v/>
      </c>
      <c r="L955" s="187" t="str">
        <f t="shared" si="138"/>
        <v/>
      </c>
      <c r="M955" s="187" t="str">
        <f>IF(B955="","",SUM($L$63:L955))</f>
        <v/>
      </c>
      <c r="N955" s="190" t="str">
        <f t="shared" si="139"/>
        <v/>
      </c>
      <c r="O955" s="191"/>
      <c r="P955" s="192" t="str">
        <f t="shared" si="140"/>
        <v/>
      </c>
      <c r="Q955" s="193"/>
      <c r="S955" s="193"/>
      <c r="T955" s="193"/>
      <c r="U955" s="193"/>
      <c r="V955" s="67"/>
    </row>
    <row r="956" spans="2:22" x14ac:dyDescent="0.15">
      <c r="B956" s="194" t="str">
        <f t="shared" si="131"/>
        <v/>
      </c>
      <c r="C956" s="185" t="str">
        <f t="shared" si="132"/>
        <v/>
      </c>
      <c r="D956" s="186" t="str">
        <f>IF(B956="","",IF(variable,IF(OR(B956=1,B956&lt;$I$16*periods_per_year),start_rate,MIN($I$17,IF(MOD(B956-1,$I$19)=0,MAX($I$18,D955+$I$20),D955))),start_rate))</f>
        <v/>
      </c>
      <c r="E956" s="187" t="str">
        <f t="shared" si="133"/>
        <v/>
      </c>
      <c r="F956" s="187" t="str">
        <f>IF(B956="","",IF(B956=nper,J955+E956,MIN(J955+E956,IF(D956=D955,F955,IF($E$13="Acc Bi-Weekly",ROUND((-PMT(((1+D956/CP)^(CP/12))-1,(nper-B956+1)*12/26,J955))/2,2),IF($E$13="Acc Weekly",ROUND((-PMT(((1+D956/CP)^(CP/12))-1,(nper-B956+1)*12/52,J955))/4,2),ROUND(-PMT(((1+D956/CP)^(CP/periods_per_year))-1,nper-B956+1,J955),2)))))))</f>
        <v/>
      </c>
      <c r="G956" s="187" t="str">
        <f t="shared" si="134"/>
        <v/>
      </c>
      <c r="H956" s="188"/>
      <c r="I956" s="187" t="str">
        <f t="shared" si="135"/>
        <v/>
      </c>
      <c r="J956" s="187" t="str">
        <f t="shared" si="136"/>
        <v/>
      </c>
      <c r="K956" s="189" t="str">
        <f t="shared" si="137"/>
        <v/>
      </c>
      <c r="L956" s="187" t="str">
        <f t="shared" si="138"/>
        <v/>
      </c>
      <c r="M956" s="187" t="str">
        <f>IF(B956="","",SUM($L$63:L956))</f>
        <v/>
      </c>
      <c r="N956" s="190" t="str">
        <f t="shared" si="139"/>
        <v/>
      </c>
      <c r="O956" s="191"/>
      <c r="P956" s="192" t="str">
        <f t="shared" si="140"/>
        <v/>
      </c>
      <c r="Q956" s="193"/>
      <c r="S956" s="193"/>
      <c r="T956" s="193"/>
      <c r="U956" s="193"/>
      <c r="V956" s="67"/>
    </row>
    <row r="957" spans="2:22" x14ac:dyDescent="0.15">
      <c r="B957" s="194" t="str">
        <f t="shared" si="131"/>
        <v/>
      </c>
      <c r="C957" s="185" t="str">
        <f t="shared" si="132"/>
        <v/>
      </c>
      <c r="D957" s="186" t="str">
        <f>IF(B957="","",IF(variable,IF(OR(B957=1,B957&lt;$I$16*periods_per_year),start_rate,MIN($I$17,IF(MOD(B957-1,$I$19)=0,MAX($I$18,D956+$I$20),D956))),start_rate))</f>
        <v/>
      </c>
      <c r="E957" s="187" t="str">
        <f t="shared" si="133"/>
        <v/>
      </c>
      <c r="F957" s="187" t="str">
        <f>IF(B957="","",IF(B957=nper,J956+E957,MIN(J956+E957,IF(D957=D956,F956,IF($E$13="Acc Bi-Weekly",ROUND((-PMT(((1+D957/CP)^(CP/12))-1,(nper-B957+1)*12/26,J956))/2,2),IF($E$13="Acc Weekly",ROUND((-PMT(((1+D957/CP)^(CP/12))-1,(nper-B957+1)*12/52,J956))/4,2),ROUND(-PMT(((1+D957/CP)^(CP/periods_per_year))-1,nper-B957+1,J956),2)))))))</f>
        <v/>
      </c>
      <c r="G957" s="187" t="str">
        <f t="shared" si="134"/>
        <v/>
      </c>
      <c r="H957" s="188"/>
      <c r="I957" s="187" t="str">
        <f t="shared" si="135"/>
        <v/>
      </c>
      <c r="J957" s="187" t="str">
        <f t="shared" si="136"/>
        <v/>
      </c>
      <c r="K957" s="189" t="str">
        <f t="shared" si="137"/>
        <v/>
      </c>
      <c r="L957" s="187" t="str">
        <f t="shared" si="138"/>
        <v/>
      </c>
      <c r="M957" s="187" t="str">
        <f>IF(B957="","",SUM($L$63:L957))</f>
        <v/>
      </c>
      <c r="N957" s="190" t="str">
        <f t="shared" si="139"/>
        <v/>
      </c>
      <c r="O957" s="191"/>
      <c r="P957" s="192" t="str">
        <f t="shared" si="140"/>
        <v/>
      </c>
      <c r="Q957" s="193"/>
      <c r="S957" s="193"/>
      <c r="T957" s="193"/>
      <c r="U957" s="193"/>
      <c r="V957" s="67"/>
    </row>
    <row r="958" spans="2:22" x14ac:dyDescent="0.15">
      <c r="B958" s="194" t="str">
        <f t="shared" si="131"/>
        <v/>
      </c>
      <c r="C958" s="185" t="str">
        <f t="shared" si="132"/>
        <v/>
      </c>
      <c r="D958" s="186" t="str">
        <f>IF(B958="","",IF(variable,IF(OR(B958=1,B958&lt;$I$16*periods_per_year),start_rate,MIN($I$17,IF(MOD(B958-1,$I$19)=0,MAX($I$18,D957+$I$20),D957))),start_rate))</f>
        <v/>
      </c>
      <c r="E958" s="187" t="str">
        <f t="shared" si="133"/>
        <v/>
      </c>
      <c r="F958" s="187" t="str">
        <f>IF(B958="","",IF(B958=nper,J957+E958,MIN(J957+E958,IF(D958=D957,F957,IF($E$13="Acc Bi-Weekly",ROUND((-PMT(((1+D958/CP)^(CP/12))-1,(nper-B958+1)*12/26,J957))/2,2),IF($E$13="Acc Weekly",ROUND((-PMT(((1+D958/CP)^(CP/12))-1,(nper-B958+1)*12/52,J957))/4,2),ROUND(-PMT(((1+D958/CP)^(CP/periods_per_year))-1,nper-B958+1,J957),2)))))))</f>
        <v/>
      </c>
      <c r="G958" s="187" t="str">
        <f t="shared" si="134"/>
        <v/>
      </c>
      <c r="H958" s="188"/>
      <c r="I958" s="187" t="str">
        <f t="shared" si="135"/>
        <v/>
      </c>
      <c r="J958" s="187" t="str">
        <f t="shared" si="136"/>
        <v/>
      </c>
      <c r="K958" s="189" t="str">
        <f t="shared" si="137"/>
        <v/>
      </c>
      <c r="L958" s="187" t="str">
        <f t="shared" si="138"/>
        <v/>
      </c>
      <c r="M958" s="187" t="str">
        <f>IF(B958="","",SUM($L$63:L958))</f>
        <v/>
      </c>
      <c r="N958" s="190" t="str">
        <f t="shared" si="139"/>
        <v/>
      </c>
      <c r="O958" s="191"/>
      <c r="P958" s="192" t="str">
        <f t="shared" si="140"/>
        <v/>
      </c>
      <c r="Q958" s="193"/>
      <c r="S958" s="193"/>
      <c r="T958" s="193"/>
      <c r="U958" s="193"/>
      <c r="V958" s="67"/>
    </row>
    <row r="959" spans="2:22" x14ac:dyDescent="0.15">
      <c r="B959" s="194" t="str">
        <f t="shared" ref="B959:B1022" si="141">IF(J958="","",IF(OR(B958&gt;=nper,ROUND(J958,2)&lt;=0),"",B958+1))</f>
        <v/>
      </c>
      <c r="C959" s="185" t="str">
        <f t="shared" ref="C959:C1022" si="142">IF(B959="","",IF(OR(periods_per_year=26,periods_per_year=52),IF(periods_per_year=26,IF(B959=1,fpdate,C958+14),IF(periods_per_year=52,IF(B959=1,fpdate,C958+7),"n/a")),IF(periods_per_year=24,DATE(YEAR(fpdate),MONTH(fpdate)+(B959-1)/2+IF(AND(DAY(fpdate)&gt;=15,MOD(B959,2)=0),1,0),IF(MOD(B959,2)=0,IF(DAY(fpdate)&gt;=15,DAY(fpdate)-14,DAY(fpdate)+14),DAY(fpdate))),IF(DAY(DATE(YEAR(fpdate),MONTH(fpdate)+B959-1,DAY(fpdate)))&lt;&gt;DAY(fpdate),DATE(YEAR(fpdate),MONTH(fpdate)+B959,0),DATE(YEAR(fpdate),MONTH(fpdate)+B959-1,DAY(fpdate))))))</f>
        <v/>
      </c>
      <c r="D959" s="186" t="str">
        <f>IF(B959="","",IF(variable,IF(OR(B959=1,B959&lt;$I$16*periods_per_year),start_rate,MIN($I$17,IF(MOD(B959-1,$I$19)=0,MAX($I$18,D958+$I$20),D958))),start_rate))</f>
        <v/>
      </c>
      <c r="E959" s="187" t="str">
        <f t="shared" ref="E959:E1022" si="143">IF(B959="","",ROUND((((1+D959/CP)^(CP/periods_per_year))-1)*J958,2))</f>
        <v/>
      </c>
      <c r="F959" s="187" t="str">
        <f>IF(B959="","",IF(B959=nper,J958+E959,MIN(J958+E959,IF(D959=D958,F958,IF($E$13="Acc Bi-Weekly",ROUND((-PMT(((1+D959/CP)^(CP/12))-1,(nper-B959+1)*12/26,J958))/2,2),IF($E$13="Acc Weekly",ROUND((-PMT(((1+D959/CP)^(CP/12))-1,(nper-B959+1)*12/52,J958))/4,2),ROUND(-PMT(((1+D959/CP)^(CP/periods_per_year))-1,nper-B959+1,J958),2)))))))</f>
        <v/>
      </c>
      <c r="G959" s="187" t="str">
        <f t="shared" ref="G959:G1022" si="144">IF(B959="","",IF(J958&lt;=F959,0,IF(IF(MOD(B959,int)=0,$E$25,0)+F959&gt;=J958+E959,J958+E959-F959,IF(MOD(B959,int)=0,$E$25,0)+IF(IF(MOD(B959,int)=0,$E$25,0)+IF(MOD(B959-$E$28,periods_per_year)=0,$E$27,0)+F959&lt;J958+E959,IF(MOD(B959-$E$28,periods_per_year)=0,$E$27,0),J958+E959-IF(MOD(B959,int)=0,$E$25,0)-F959))))</f>
        <v/>
      </c>
      <c r="H959" s="188"/>
      <c r="I959" s="187" t="str">
        <f t="shared" ref="I959:I1022" si="145">IF(B959="","",F959-E959+H959+IF(G959="",0,G959))</f>
        <v/>
      </c>
      <c r="J959" s="187" t="str">
        <f t="shared" ref="J959:J1022" si="146">IF(B959="","",J958-I959)</f>
        <v/>
      </c>
      <c r="K959" s="189" t="str">
        <f t="shared" ref="K959:K1022" si="147">IF(B959="","",IF(MOD(B959,periods_per_year)=0,B959/periods_per_year,""))</f>
        <v/>
      </c>
      <c r="L959" s="187" t="str">
        <f t="shared" ref="L959:L1022" si="148">IF(B959="","",$S$16*E959)</f>
        <v/>
      </c>
      <c r="M959" s="187" t="str">
        <f>IF(B959="","",SUM($L$63:L959))</f>
        <v/>
      </c>
      <c r="N959" s="190" t="str">
        <f t="shared" si="139"/>
        <v/>
      </c>
      <c r="O959" s="191"/>
      <c r="P959" s="192" t="str">
        <f t="shared" si="140"/>
        <v/>
      </c>
      <c r="Q959" s="193"/>
      <c r="S959" s="193"/>
      <c r="T959" s="193"/>
      <c r="U959" s="193"/>
      <c r="V959" s="67"/>
    </row>
    <row r="960" spans="2:22" x14ac:dyDescent="0.15">
      <c r="B960" s="194" t="str">
        <f t="shared" si="141"/>
        <v/>
      </c>
      <c r="C960" s="185" t="str">
        <f t="shared" si="142"/>
        <v/>
      </c>
      <c r="D960" s="186" t="str">
        <f>IF(B960="","",IF(variable,IF(OR(B960=1,B960&lt;$I$16*periods_per_year),start_rate,MIN($I$17,IF(MOD(B960-1,$I$19)=0,MAX($I$18,D959+$I$20),D959))),start_rate))</f>
        <v/>
      </c>
      <c r="E960" s="187" t="str">
        <f t="shared" si="143"/>
        <v/>
      </c>
      <c r="F960" s="187" t="str">
        <f>IF(B960="","",IF(B960=nper,J959+E960,MIN(J959+E960,IF(D960=D959,F959,IF($E$13="Acc Bi-Weekly",ROUND((-PMT(((1+D960/CP)^(CP/12))-1,(nper-B960+1)*12/26,J959))/2,2),IF($E$13="Acc Weekly",ROUND((-PMT(((1+D960/CP)^(CP/12))-1,(nper-B960+1)*12/52,J959))/4,2),ROUND(-PMT(((1+D960/CP)^(CP/periods_per_year))-1,nper-B960+1,J959),2)))))))</f>
        <v/>
      </c>
      <c r="G960" s="187" t="str">
        <f t="shared" si="144"/>
        <v/>
      </c>
      <c r="H960" s="188"/>
      <c r="I960" s="187" t="str">
        <f t="shared" si="145"/>
        <v/>
      </c>
      <c r="J960" s="187" t="str">
        <f t="shared" si="146"/>
        <v/>
      </c>
      <c r="K960" s="189" t="str">
        <f t="shared" si="147"/>
        <v/>
      </c>
      <c r="L960" s="187" t="str">
        <f t="shared" si="148"/>
        <v/>
      </c>
      <c r="M960" s="187" t="str">
        <f>IF(B960="","",SUM($L$63:L960))</f>
        <v/>
      </c>
      <c r="N960" s="190" t="str">
        <f t="shared" si="139"/>
        <v/>
      </c>
      <c r="O960" s="191"/>
      <c r="P960" s="192" t="str">
        <f t="shared" si="140"/>
        <v/>
      </c>
      <c r="Q960" s="193"/>
      <c r="S960" s="193"/>
      <c r="T960" s="193"/>
      <c r="U960" s="193"/>
      <c r="V960" s="67"/>
    </row>
    <row r="961" spans="2:22" x14ac:dyDescent="0.15">
      <c r="B961" s="194" t="str">
        <f t="shared" si="141"/>
        <v/>
      </c>
      <c r="C961" s="185" t="str">
        <f t="shared" si="142"/>
        <v/>
      </c>
      <c r="D961" s="186" t="str">
        <f>IF(B961="","",IF(variable,IF(OR(B961=1,B961&lt;$I$16*periods_per_year),start_rate,MIN($I$17,IF(MOD(B961-1,$I$19)=0,MAX($I$18,D960+$I$20),D960))),start_rate))</f>
        <v/>
      </c>
      <c r="E961" s="187" t="str">
        <f t="shared" si="143"/>
        <v/>
      </c>
      <c r="F961" s="187" t="str">
        <f>IF(B961="","",IF(B961=nper,J960+E961,MIN(J960+E961,IF(D961=D960,F960,IF($E$13="Acc Bi-Weekly",ROUND((-PMT(((1+D961/CP)^(CP/12))-1,(nper-B961+1)*12/26,J960))/2,2),IF($E$13="Acc Weekly",ROUND((-PMT(((1+D961/CP)^(CP/12))-1,(nper-B961+1)*12/52,J960))/4,2),ROUND(-PMT(((1+D961/CP)^(CP/periods_per_year))-1,nper-B961+1,J960),2)))))))</f>
        <v/>
      </c>
      <c r="G961" s="187" t="str">
        <f t="shared" si="144"/>
        <v/>
      </c>
      <c r="H961" s="188"/>
      <c r="I961" s="187" t="str">
        <f t="shared" si="145"/>
        <v/>
      </c>
      <c r="J961" s="187" t="str">
        <f t="shared" si="146"/>
        <v/>
      </c>
      <c r="K961" s="189" t="str">
        <f t="shared" si="147"/>
        <v/>
      </c>
      <c r="L961" s="187" t="str">
        <f t="shared" si="148"/>
        <v/>
      </c>
      <c r="M961" s="187" t="str">
        <f>IF(B961="","",SUM($L$63:L961))</f>
        <v/>
      </c>
      <c r="N961" s="190" t="str">
        <f t="shared" ref="N961:N1024" si="149">IF(B961="","",I961+N960)</f>
        <v/>
      </c>
      <c r="O961" s="191"/>
      <c r="P961" s="192" t="str">
        <f t="shared" si="140"/>
        <v/>
      </c>
      <c r="Q961" s="193"/>
      <c r="S961" s="193"/>
      <c r="T961" s="193"/>
      <c r="U961" s="193"/>
      <c r="V961" s="67"/>
    </row>
    <row r="962" spans="2:22" x14ac:dyDescent="0.15">
      <c r="B962" s="194" t="str">
        <f t="shared" si="141"/>
        <v/>
      </c>
      <c r="C962" s="185" t="str">
        <f t="shared" si="142"/>
        <v/>
      </c>
      <c r="D962" s="186" t="str">
        <f>IF(B962="","",IF(variable,IF(OR(B962=1,B962&lt;$I$16*periods_per_year),start_rate,MIN($I$17,IF(MOD(B962-1,$I$19)=0,MAX($I$18,D961+$I$20),D961))),start_rate))</f>
        <v/>
      </c>
      <c r="E962" s="187" t="str">
        <f t="shared" si="143"/>
        <v/>
      </c>
      <c r="F962" s="187" t="str">
        <f>IF(B962="","",IF(B962=nper,J961+E962,MIN(J961+E962,IF(D962=D961,F961,IF($E$13="Acc Bi-Weekly",ROUND((-PMT(((1+D962/CP)^(CP/12))-1,(nper-B962+1)*12/26,J961))/2,2),IF($E$13="Acc Weekly",ROUND((-PMT(((1+D962/CP)^(CP/12))-1,(nper-B962+1)*12/52,J961))/4,2),ROUND(-PMT(((1+D962/CP)^(CP/periods_per_year))-1,nper-B962+1,J961),2)))))))</f>
        <v/>
      </c>
      <c r="G962" s="187" t="str">
        <f t="shared" si="144"/>
        <v/>
      </c>
      <c r="H962" s="188"/>
      <c r="I962" s="187" t="str">
        <f t="shared" si="145"/>
        <v/>
      </c>
      <c r="J962" s="187" t="str">
        <f t="shared" si="146"/>
        <v/>
      </c>
      <c r="K962" s="189" t="str">
        <f t="shared" si="147"/>
        <v/>
      </c>
      <c r="L962" s="187" t="str">
        <f t="shared" si="148"/>
        <v/>
      </c>
      <c r="M962" s="187" t="str">
        <f>IF(B962="","",SUM($L$63:L962))</f>
        <v/>
      </c>
      <c r="N962" s="190" t="str">
        <f t="shared" si="149"/>
        <v/>
      </c>
      <c r="O962" s="191"/>
      <c r="P962" s="192" t="str">
        <f t="shared" si="140"/>
        <v/>
      </c>
      <c r="Q962" s="193"/>
      <c r="S962" s="193"/>
      <c r="T962" s="193"/>
      <c r="U962" s="193"/>
      <c r="V962" s="67"/>
    </row>
    <row r="963" spans="2:22" x14ac:dyDescent="0.15">
      <c r="B963" s="194" t="str">
        <f t="shared" si="141"/>
        <v/>
      </c>
      <c r="C963" s="185" t="str">
        <f t="shared" si="142"/>
        <v/>
      </c>
      <c r="D963" s="186" t="str">
        <f>IF(B963="","",IF(variable,IF(OR(B963=1,B963&lt;$I$16*periods_per_year),start_rate,MIN($I$17,IF(MOD(B963-1,$I$19)=0,MAX($I$18,D962+$I$20),D962))),start_rate))</f>
        <v/>
      </c>
      <c r="E963" s="187" t="str">
        <f t="shared" si="143"/>
        <v/>
      </c>
      <c r="F963" s="187" t="str">
        <f>IF(B963="","",IF(B963=nper,J962+E963,MIN(J962+E963,IF(D963=D962,F962,IF($E$13="Acc Bi-Weekly",ROUND((-PMT(((1+D963/CP)^(CP/12))-1,(nper-B963+1)*12/26,J962))/2,2),IF($E$13="Acc Weekly",ROUND((-PMT(((1+D963/CP)^(CP/12))-1,(nper-B963+1)*12/52,J962))/4,2),ROUND(-PMT(((1+D963/CP)^(CP/periods_per_year))-1,nper-B963+1,J962),2)))))))</f>
        <v/>
      </c>
      <c r="G963" s="187" t="str">
        <f t="shared" si="144"/>
        <v/>
      </c>
      <c r="H963" s="188"/>
      <c r="I963" s="187" t="str">
        <f t="shared" si="145"/>
        <v/>
      </c>
      <c r="J963" s="187" t="str">
        <f t="shared" si="146"/>
        <v/>
      </c>
      <c r="K963" s="189" t="str">
        <f t="shared" si="147"/>
        <v/>
      </c>
      <c r="L963" s="187" t="str">
        <f t="shared" si="148"/>
        <v/>
      </c>
      <c r="M963" s="187" t="str">
        <f>IF(B963="","",SUM($L$63:L963))</f>
        <v/>
      </c>
      <c r="N963" s="190" t="str">
        <f t="shared" si="149"/>
        <v/>
      </c>
      <c r="O963" s="191"/>
      <c r="P963" s="192" t="str">
        <f t="shared" si="140"/>
        <v/>
      </c>
      <c r="Q963" s="193"/>
      <c r="S963" s="193"/>
      <c r="T963" s="193"/>
      <c r="U963" s="193"/>
      <c r="V963" s="67"/>
    </row>
    <row r="964" spans="2:22" x14ac:dyDescent="0.15">
      <c r="B964" s="194" t="str">
        <f t="shared" si="141"/>
        <v/>
      </c>
      <c r="C964" s="185" t="str">
        <f t="shared" si="142"/>
        <v/>
      </c>
      <c r="D964" s="186" t="str">
        <f>IF(B964="","",IF(variable,IF(OR(B964=1,B964&lt;$I$16*periods_per_year),start_rate,MIN($I$17,IF(MOD(B964-1,$I$19)=0,MAX($I$18,D963+$I$20),D963))),start_rate))</f>
        <v/>
      </c>
      <c r="E964" s="187" t="str">
        <f t="shared" si="143"/>
        <v/>
      </c>
      <c r="F964" s="187" t="str">
        <f>IF(B964="","",IF(B964=nper,J963+E964,MIN(J963+E964,IF(D964=D963,F963,IF($E$13="Acc Bi-Weekly",ROUND((-PMT(((1+D964/CP)^(CP/12))-1,(nper-B964+1)*12/26,J963))/2,2),IF($E$13="Acc Weekly",ROUND((-PMT(((1+D964/CP)^(CP/12))-1,(nper-B964+1)*12/52,J963))/4,2),ROUND(-PMT(((1+D964/CP)^(CP/periods_per_year))-1,nper-B964+1,J963),2)))))))</f>
        <v/>
      </c>
      <c r="G964" s="187" t="str">
        <f t="shared" si="144"/>
        <v/>
      </c>
      <c r="H964" s="188"/>
      <c r="I964" s="187" t="str">
        <f t="shared" si="145"/>
        <v/>
      </c>
      <c r="J964" s="187" t="str">
        <f t="shared" si="146"/>
        <v/>
      </c>
      <c r="K964" s="189" t="str">
        <f t="shared" si="147"/>
        <v/>
      </c>
      <c r="L964" s="187" t="str">
        <f t="shared" si="148"/>
        <v/>
      </c>
      <c r="M964" s="187" t="str">
        <f>IF(B964="","",SUM($L$63:L964))</f>
        <v/>
      </c>
      <c r="N964" s="190" t="str">
        <f t="shared" si="149"/>
        <v/>
      </c>
      <c r="O964" s="191"/>
      <c r="P964" s="192" t="str">
        <f t="shared" si="140"/>
        <v/>
      </c>
      <c r="Q964" s="193"/>
      <c r="S964" s="193"/>
      <c r="T964" s="193"/>
      <c r="U964" s="193"/>
      <c r="V964" s="67"/>
    </row>
    <row r="965" spans="2:22" x14ac:dyDescent="0.15">
      <c r="B965" s="194" t="str">
        <f t="shared" si="141"/>
        <v/>
      </c>
      <c r="C965" s="185" t="str">
        <f t="shared" si="142"/>
        <v/>
      </c>
      <c r="D965" s="186" t="str">
        <f>IF(B965="","",IF(variable,IF(OR(B965=1,B965&lt;$I$16*periods_per_year),start_rate,MIN($I$17,IF(MOD(B965-1,$I$19)=0,MAX($I$18,D964+$I$20),D964))),start_rate))</f>
        <v/>
      </c>
      <c r="E965" s="187" t="str">
        <f t="shared" si="143"/>
        <v/>
      </c>
      <c r="F965" s="187" t="str">
        <f>IF(B965="","",IF(B965=nper,J964+E965,MIN(J964+E965,IF(D965=D964,F964,IF($E$13="Acc Bi-Weekly",ROUND((-PMT(((1+D965/CP)^(CP/12))-1,(nper-B965+1)*12/26,J964))/2,2),IF($E$13="Acc Weekly",ROUND((-PMT(((1+D965/CP)^(CP/12))-1,(nper-B965+1)*12/52,J964))/4,2),ROUND(-PMT(((1+D965/CP)^(CP/periods_per_year))-1,nper-B965+1,J964),2)))))))</f>
        <v/>
      </c>
      <c r="G965" s="187" t="str">
        <f t="shared" si="144"/>
        <v/>
      </c>
      <c r="H965" s="188"/>
      <c r="I965" s="187" t="str">
        <f t="shared" si="145"/>
        <v/>
      </c>
      <c r="J965" s="187" t="str">
        <f t="shared" si="146"/>
        <v/>
      </c>
      <c r="K965" s="189" t="str">
        <f t="shared" si="147"/>
        <v/>
      </c>
      <c r="L965" s="187" t="str">
        <f t="shared" si="148"/>
        <v/>
      </c>
      <c r="M965" s="187" t="str">
        <f>IF(B965="","",SUM($L$63:L965))</f>
        <v/>
      </c>
      <c r="N965" s="190" t="str">
        <f t="shared" si="149"/>
        <v/>
      </c>
      <c r="O965" s="191"/>
      <c r="P965" s="192" t="str">
        <f t="shared" si="140"/>
        <v/>
      </c>
      <c r="Q965" s="193"/>
      <c r="S965" s="193"/>
      <c r="T965" s="193"/>
      <c r="U965" s="193"/>
      <c r="V965" s="67"/>
    </row>
    <row r="966" spans="2:22" x14ac:dyDescent="0.15">
      <c r="B966" s="194" t="str">
        <f t="shared" si="141"/>
        <v/>
      </c>
      <c r="C966" s="185" t="str">
        <f t="shared" si="142"/>
        <v/>
      </c>
      <c r="D966" s="186" t="str">
        <f>IF(B966="","",IF(variable,IF(OR(B966=1,B966&lt;$I$16*periods_per_year),start_rate,MIN($I$17,IF(MOD(B966-1,$I$19)=0,MAX($I$18,D965+$I$20),D965))),start_rate))</f>
        <v/>
      </c>
      <c r="E966" s="187" t="str">
        <f t="shared" si="143"/>
        <v/>
      </c>
      <c r="F966" s="187" t="str">
        <f>IF(B966="","",IF(B966=nper,J965+E966,MIN(J965+E966,IF(D966=D965,F965,IF($E$13="Acc Bi-Weekly",ROUND((-PMT(((1+D966/CP)^(CP/12))-1,(nper-B966+1)*12/26,J965))/2,2),IF($E$13="Acc Weekly",ROUND((-PMT(((1+D966/CP)^(CP/12))-1,(nper-B966+1)*12/52,J965))/4,2),ROUND(-PMT(((1+D966/CP)^(CP/periods_per_year))-1,nper-B966+1,J965),2)))))))</f>
        <v/>
      </c>
      <c r="G966" s="187" t="str">
        <f t="shared" si="144"/>
        <v/>
      </c>
      <c r="H966" s="188"/>
      <c r="I966" s="187" t="str">
        <f t="shared" si="145"/>
        <v/>
      </c>
      <c r="J966" s="187" t="str">
        <f t="shared" si="146"/>
        <v/>
      </c>
      <c r="K966" s="189" t="str">
        <f t="shared" si="147"/>
        <v/>
      </c>
      <c r="L966" s="187" t="str">
        <f t="shared" si="148"/>
        <v/>
      </c>
      <c r="M966" s="187" t="str">
        <f>IF(B966="","",SUM($L$63:L966))</f>
        <v/>
      </c>
      <c r="N966" s="190" t="str">
        <f t="shared" si="149"/>
        <v/>
      </c>
      <c r="O966" s="191"/>
      <c r="P966" s="192" t="str">
        <f t="shared" si="140"/>
        <v/>
      </c>
      <c r="Q966" s="193"/>
      <c r="S966" s="193"/>
      <c r="T966" s="193"/>
      <c r="U966" s="193"/>
      <c r="V966" s="67"/>
    </row>
    <row r="967" spans="2:22" x14ac:dyDescent="0.15">
      <c r="B967" s="194" t="str">
        <f t="shared" si="141"/>
        <v/>
      </c>
      <c r="C967" s="185" t="str">
        <f t="shared" si="142"/>
        <v/>
      </c>
      <c r="D967" s="186" t="str">
        <f>IF(B967="","",IF(variable,IF(OR(B967=1,B967&lt;$I$16*periods_per_year),start_rate,MIN($I$17,IF(MOD(B967-1,$I$19)=0,MAX($I$18,D966+$I$20),D966))),start_rate))</f>
        <v/>
      </c>
      <c r="E967" s="187" t="str">
        <f t="shared" si="143"/>
        <v/>
      </c>
      <c r="F967" s="187" t="str">
        <f>IF(B967="","",IF(B967=nper,J966+E967,MIN(J966+E967,IF(D967=D966,F966,IF($E$13="Acc Bi-Weekly",ROUND((-PMT(((1+D967/CP)^(CP/12))-1,(nper-B967+1)*12/26,J966))/2,2),IF($E$13="Acc Weekly",ROUND((-PMT(((1+D967/CP)^(CP/12))-1,(nper-B967+1)*12/52,J966))/4,2),ROUND(-PMT(((1+D967/CP)^(CP/periods_per_year))-1,nper-B967+1,J966),2)))))))</f>
        <v/>
      </c>
      <c r="G967" s="187" t="str">
        <f t="shared" si="144"/>
        <v/>
      </c>
      <c r="H967" s="188"/>
      <c r="I967" s="187" t="str">
        <f t="shared" si="145"/>
        <v/>
      </c>
      <c r="J967" s="187" t="str">
        <f t="shared" si="146"/>
        <v/>
      </c>
      <c r="K967" s="189" t="str">
        <f t="shared" si="147"/>
        <v/>
      </c>
      <c r="L967" s="187" t="str">
        <f t="shared" si="148"/>
        <v/>
      </c>
      <c r="M967" s="187" t="str">
        <f>IF(B967="","",SUM($L$63:L967))</f>
        <v/>
      </c>
      <c r="N967" s="190" t="str">
        <f t="shared" si="149"/>
        <v/>
      </c>
      <c r="O967" s="191"/>
      <c r="P967" s="192" t="str">
        <f t="shared" si="140"/>
        <v/>
      </c>
      <c r="Q967" s="193"/>
      <c r="S967" s="193"/>
      <c r="T967" s="193"/>
      <c r="U967" s="193"/>
      <c r="V967" s="67"/>
    </row>
    <row r="968" spans="2:22" x14ac:dyDescent="0.15">
      <c r="B968" s="194" t="str">
        <f t="shared" si="141"/>
        <v/>
      </c>
      <c r="C968" s="185" t="str">
        <f t="shared" si="142"/>
        <v/>
      </c>
      <c r="D968" s="186" t="str">
        <f>IF(B968="","",IF(variable,IF(OR(B968=1,B968&lt;$I$16*periods_per_year),start_rate,MIN($I$17,IF(MOD(B968-1,$I$19)=0,MAX($I$18,D967+$I$20),D967))),start_rate))</f>
        <v/>
      </c>
      <c r="E968" s="187" t="str">
        <f t="shared" si="143"/>
        <v/>
      </c>
      <c r="F968" s="187" t="str">
        <f>IF(B968="","",IF(B968=nper,J967+E968,MIN(J967+E968,IF(D968=D967,F967,IF($E$13="Acc Bi-Weekly",ROUND((-PMT(((1+D968/CP)^(CP/12))-1,(nper-B968+1)*12/26,J967))/2,2),IF($E$13="Acc Weekly",ROUND((-PMT(((1+D968/CP)^(CP/12))-1,(nper-B968+1)*12/52,J967))/4,2),ROUND(-PMT(((1+D968/CP)^(CP/periods_per_year))-1,nper-B968+1,J967),2)))))))</f>
        <v/>
      </c>
      <c r="G968" s="187" t="str">
        <f t="shared" si="144"/>
        <v/>
      </c>
      <c r="H968" s="188"/>
      <c r="I968" s="187" t="str">
        <f t="shared" si="145"/>
        <v/>
      </c>
      <c r="J968" s="187" t="str">
        <f t="shared" si="146"/>
        <v/>
      </c>
      <c r="K968" s="189" t="str">
        <f t="shared" si="147"/>
        <v/>
      </c>
      <c r="L968" s="187" t="str">
        <f t="shared" si="148"/>
        <v/>
      </c>
      <c r="M968" s="187" t="str">
        <f>IF(B968="","",SUM($L$63:L968))</f>
        <v/>
      </c>
      <c r="N968" s="190" t="str">
        <f t="shared" si="149"/>
        <v/>
      </c>
      <c r="O968" s="191"/>
      <c r="P968" s="192" t="str">
        <f t="shared" si="140"/>
        <v/>
      </c>
      <c r="Q968" s="193"/>
      <c r="S968" s="193"/>
      <c r="T968" s="193"/>
      <c r="U968" s="193"/>
      <c r="V968" s="67"/>
    </row>
    <row r="969" spans="2:22" x14ac:dyDescent="0.15">
      <c r="B969" s="194" t="str">
        <f t="shared" si="141"/>
        <v/>
      </c>
      <c r="C969" s="185" t="str">
        <f t="shared" si="142"/>
        <v/>
      </c>
      <c r="D969" s="186" t="str">
        <f>IF(B969="","",IF(variable,IF(OR(B969=1,B969&lt;$I$16*periods_per_year),start_rate,MIN($I$17,IF(MOD(B969-1,$I$19)=0,MAX($I$18,D968+$I$20),D968))),start_rate))</f>
        <v/>
      </c>
      <c r="E969" s="187" t="str">
        <f t="shared" si="143"/>
        <v/>
      </c>
      <c r="F969" s="187" t="str">
        <f>IF(B969="","",IF(B969=nper,J968+E969,MIN(J968+E969,IF(D969=D968,F968,IF($E$13="Acc Bi-Weekly",ROUND((-PMT(((1+D969/CP)^(CP/12))-1,(nper-B969+1)*12/26,J968))/2,2),IF($E$13="Acc Weekly",ROUND((-PMT(((1+D969/CP)^(CP/12))-1,(nper-B969+1)*12/52,J968))/4,2),ROUND(-PMT(((1+D969/CP)^(CP/periods_per_year))-1,nper-B969+1,J968),2)))))))</f>
        <v/>
      </c>
      <c r="G969" s="187" t="str">
        <f t="shared" si="144"/>
        <v/>
      </c>
      <c r="H969" s="188"/>
      <c r="I969" s="187" t="str">
        <f t="shared" si="145"/>
        <v/>
      </c>
      <c r="J969" s="187" t="str">
        <f t="shared" si="146"/>
        <v/>
      </c>
      <c r="K969" s="189" t="str">
        <f t="shared" si="147"/>
        <v/>
      </c>
      <c r="L969" s="187" t="str">
        <f t="shared" si="148"/>
        <v/>
      </c>
      <c r="M969" s="187" t="str">
        <f>IF(B969="","",SUM($L$63:L969))</f>
        <v/>
      </c>
      <c r="N969" s="190" t="str">
        <f t="shared" si="149"/>
        <v/>
      </c>
      <c r="O969" s="191"/>
      <c r="P969" s="192" t="str">
        <f t="shared" si="140"/>
        <v/>
      </c>
      <c r="Q969" s="193"/>
      <c r="S969" s="193"/>
      <c r="T969" s="193"/>
      <c r="U969" s="193"/>
      <c r="V969" s="67"/>
    </row>
    <row r="970" spans="2:22" x14ac:dyDescent="0.15">
      <c r="B970" s="194" t="str">
        <f t="shared" si="141"/>
        <v/>
      </c>
      <c r="C970" s="185" t="str">
        <f t="shared" si="142"/>
        <v/>
      </c>
      <c r="D970" s="186" t="str">
        <f>IF(B970="","",IF(variable,IF(OR(B970=1,B970&lt;$I$16*periods_per_year),start_rate,MIN($I$17,IF(MOD(B970-1,$I$19)=0,MAX($I$18,D969+$I$20),D969))),start_rate))</f>
        <v/>
      </c>
      <c r="E970" s="187" t="str">
        <f t="shared" si="143"/>
        <v/>
      </c>
      <c r="F970" s="187" t="str">
        <f>IF(B970="","",IF(B970=nper,J969+E970,MIN(J969+E970,IF(D970=D969,F969,IF($E$13="Acc Bi-Weekly",ROUND((-PMT(((1+D970/CP)^(CP/12))-1,(nper-B970+1)*12/26,J969))/2,2),IF($E$13="Acc Weekly",ROUND((-PMT(((1+D970/CP)^(CP/12))-1,(nper-B970+1)*12/52,J969))/4,2),ROUND(-PMT(((1+D970/CP)^(CP/periods_per_year))-1,nper-B970+1,J969),2)))))))</f>
        <v/>
      </c>
      <c r="G970" s="187" t="str">
        <f t="shared" si="144"/>
        <v/>
      </c>
      <c r="H970" s="188"/>
      <c r="I970" s="187" t="str">
        <f t="shared" si="145"/>
        <v/>
      </c>
      <c r="J970" s="187" t="str">
        <f t="shared" si="146"/>
        <v/>
      </c>
      <c r="K970" s="189" t="str">
        <f t="shared" si="147"/>
        <v/>
      </c>
      <c r="L970" s="187" t="str">
        <f t="shared" si="148"/>
        <v/>
      </c>
      <c r="M970" s="187" t="str">
        <f>IF(B970="","",SUM($L$63:L970))</f>
        <v/>
      </c>
      <c r="N970" s="190" t="str">
        <f t="shared" si="149"/>
        <v/>
      </c>
      <c r="O970" s="191"/>
      <c r="P970" s="192" t="str">
        <f t="shared" si="140"/>
        <v/>
      </c>
      <c r="Q970" s="193"/>
      <c r="S970" s="193"/>
      <c r="T970" s="193"/>
      <c r="U970" s="193"/>
      <c r="V970" s="67"/>
    </row>
    <row r="971" spans="2:22" x14ac:dyDescent="0.15">
      <c r="B971" s="194" t="str">
        <f t="shared" si="141"/>
        <v/>
      </c>
      <c r="C971" s="185" t="str">
        <f t="shared" si="142"/>
        <v/>
      </c>
      <c r="D971" s="186" t="str">
        <f>IF(B971="","",IF(variable,IF(OR(B971=1,B971&lt;$I$16*periods_per_year),start_rate,MIN($I$17,IF(MOD(B971-1,$I$19)=0,MAX($I$18,D970+$I$20),D970))),start_rate))</f>
        <v/>
      </c>
      <c r="E971" s="187" t="str">
        <f t="shared" si="143"/>
        <v/>
      </c>
      <c r="F971" s="187" t="str">
        <f>IF(B971="","",IF(B971=nper,J970+E971,MIN(J970+E971,IF(D971=D970,F970,IF($E$13="Acc Bi-Weekly",ROUND((-PMT(((1+D971/CP)^(CP/12))-1,(nper-B971+1)*12/26,J970))/2,2),IF($E$13="Acc Weekly",ROUND((-PMT(((1+D971/CP)^(CP/12))-1,(nper-B971+1)*12/52,J970))/4,2),ROUND(-PMT(((1+D971/CP)^(CP/periods_per_year))-1,nper-B971+1,J970),2)))))))</f>
        <v/>
      </c>
      <c r="G971" s="187" t="str">
        <f t="shared" si="144"/>
        <v/>
      </c>
      <c r="H971" s="188"/>
      <c r="I971" s="187" t="str">
        <f t="shared" si="145"/>
        <v/>
      </c>
      <c r="J971" s="187" t="str">
        <f t="shared" si="146"/>
        <v/>
      </c>
      <c r="K971" s="189" t="str">
        <f t="shared" si="147"/>
        <v/>
      </c>
      <c r="L971" s="187" t="str">
        <f t="shared" si="148"/>
        <v/>
      </c>
      <c r="M971" s="187" t="str">
        <f>IF(B971="","",SUM($L$63:L971))</f>
        <v/>
      </c>
      <c r="N971" s="190" t="str">
        <f t="shared" si="149"/>
        <v/>
      </c>
      <c r="O971" s="191"/>
      <c r="P971" s="192" t="str">
        <f t="shared" ref="P971:P1034" si="150">IF(B971="","",IF(K971="",0,(N971-N959)*(1+$E$44)+P959*(1+$E$44)))</f>
        <v/>
      </c>
      <c r="Q971" s="193"/>
      <c r="S971" s="193"/>
      <c r="T971" s="193"/>
      <c r="U971" s="193"/>
      <c r="V971" s="67"/>
    </row>
    <row r="972" spans="2:22" x14ac:dyDescent="0.15">
      <c r="B972" s="194" t="str">
        <f t="shared" si="141"/>
        <v/>
      </c>
      <c r="C972" s="185" t="str">
        <f t="shared" si="142"/>
        <v/>
      </c>
      <c r="D972" s="186" t="str">
        <f>IF(B972="","",IF(variable,IF(OR(B972=1,B972&lt;$I$16*periods_per_year),start_rate,MIN($I$17,IF(MOD(B972-1,$I$19)=0,MAX($I$18,D971+$I$20),D971))),start_rate))</f>
        <v/>
      </c>
      <c r="E972" s="187" t="str">
        <f t="shared" si="143"/>
        <v/>
      </c>
      <c r="F972" s="187" t="str">
        <f>IF(B972="","",IF(B972=nper,J971+E972,MIN(J971+E972,IF(D972=D971,F971,IF($E$13="Acc Bi-Weekly",ROUND((-PMT(((1+D972/CP)^(CP/12))-1,(nper-B972+1)*12/26,J971))/2,2),IF($E$13="Acc Weekly",ROUND((-PMT(((1+D972/CP)^(CP/12))-1,(nper-B972+1)*12/52,J971))/4,2),ROUND(-PMT(((1+D972/CP)^(CP/periods_per_year))-1,nper-B972+1,J971),2)))))))</f>
        <v/>
      </c>
      <c r="G972" s="187" t="str">
        <f t="shared" si="144"/>
        <v/>
      </c>
      <c r="H972" s="188"/>
      <c r="I972" s="187" t="str">
        <f t="shared" si="145"/>
        <v/>
      </c>
      <c r="J972" s="187" t="str">
        <f t="shared" si="146"/>
        <v/>
      </c>
      <c r="K972" s="189" t="str">
        <f t="shared" si="147"/>
        <v/>
      </c>
      <c r="L972" s="187" t="str">
        <f t="shared" si="148"/>
        <v/>
      </c>
      <c r="M972" s="187" t="str">
        <f>IF(B972="","",SUM($L$63:L972))</f>
        <v/>
      </c>
      <c r="N972" s="190" t="str">
        <f t="shared" si="149"/>
        <v/>
      </c>
      <c r="O972" s="191"/>
      <c r="P972" s="192" t="str">
        <f t="shared" si="150"/>
        <v/>
      </c>
      <c r="Q972" s="193"/>
      <c r="S972" s="193"/>
      <c r="T972" s="193"/>
      <c r="U972" s="193"/>
      <c r="V972" s="67"/>
    </row>
    <row r="973" spans="2:22" x14ac:dyDescent="0.15">
      <c r="B973" s="194" t="str">
        <f t="shared" si="141"/>
        <v/>
      </c>
      <c r="C973" s="185" t="str">
        <f t="shared" si="142"/>
        <v/>
      </c>
      <c r="D973" s="186" t="str">
        <f>IF(B973="","",IF(variable,IF(OR(B973=1,B973&lt;$I$16*periods_per_year),start_rate,MIN($I$17,IF(MOD(B973-1,$I$19)=0,MAX($I$18,D972+$I$20),D972))),start_rate))</f>
        <v/>
      </c>
      <c r="E973" s="187" t="str">
        <f t="shared" si="143"/>
        <v/>
      </c>
      <c r="F973" s="187" t="str">
        <f>IF(B973="","",IF(B973=nper,J972+E973,MIN(J972+E973,IF(D973=D972,F972,IF($E$13="Acc Bi-Weekly",ROUND((-PMT(((1+D973/CP)^(CP/12))-1,(nper-B973+1)*12/26,J972))/2,2),IF($E$13="Acc Weekly",ROUND((-PMT(((1+D973/CP)^(CP/12))-1,(nper-B973+1)*12/52,J972))/4,2),ROUND(-PMT(((1+D973/CP)^(CP/periods_per_year))-1,nper-B973+1,J972),2)))))))</f>
        <v/>
      </c>
      <c r="G973" s="187" t="str">
        <f t="shared" si="144"/>
        <v/>
      </c>
      <c r="H973" s="188"/>
      <c r="I973" s="187" t="str">
        <f t="shared" si="145"/>
        <v/>
      </c>
      <c r="J973" s="187" t="str">
        <f t="shared" si="146"/>
        <v/>
      </c>
      <c r="K973" s="189" t="str">
        <f t="shared" si="147"/>
        <v/>
      </c>
      <c r="L973" s="187" t="str">
        <f t="shared" si="148"/>
        <v/>
      </c>
      <c r="M973" s="187" t="str">
        <f>IF(B973="","",SUM($L$63:L973))</f>
        <v/>
      </c>
      <c r="N973" s="190" t="str">
        <f t="shared" si="149"/>
        <v/>
      </c>
      <c r="O973" s="191"/>
      <c r="P973" s="192" t="str">
        <f t="shared" si="150"/>
        <v/>
      </c>
      <c r="Q973" s="193"/>
      <c r="S973" s="193"/>
      <c r="T973" s="193"/>
      <c r="U973" s="193"/>
      <c r="V973" s="67"/>
    </row>
    <row r="974" spans="2:22" x14ac:dyDescent="0.15">
      <c r="B974" s="194" t="str">
        <f t="shared" si="141"/>
        <v/>
      </c>
      <c r="C974" s="185" t="str">
        <f t="shared" si="142"/>
        <v/>
      </c>
      <c r="D974" s="186" t="str">
        <f>IF(B974="","",IF(variable,IF(OR(B974=1,B974&lt;$I$16*periods_per_year),start_rate,MIN($I$17,IF(MOD(B974-1,$I$19)=0,MAX($I$18,D973+$I$20),D973))),start_rate))</f>
        <v/>
      </c>
      <c r="E974" s="187" t="str">
        <f t="shared" si="143"/>
        <v/>
      </c>
      <c r="F974" s="187" t="str">
        <f>IF(B974="","",IF(B974=nper,J973+E974,MIN(J973+E974,IF(D974=D973,F973,IF($E$13="Acc Bi-Weekly",ROUND((-PMT(((1+D974/CP)^(CP/12))-1,(nper-B974+1)*12/26,J973))/2,2),IF($E$13="Acc Weekly",ROUND((-PMT(((1+D974/CP)^(CP/12))-1,(nper-B974+1)*12/52,J973))/4,2),ROUND(-PMT(((1+D974/CP)^(CP/periods_per_year))-1,nper-B974+1,J973),2)))))))</f>
        <v/>
      </c>
      <c r="G974" s="187" t="str">
        <f t="shared" si="144"/>
        <v/>
      </c>
      <c r="H974" s="188"/>
      <c r="I974" s="187" t="str">
        <f t="shared" si="145"/>
        <v/>
      </c>
      <c r="J974" s="187" t="str">
        <f t="shared" si="146"/>
        <v/>
      </c>
      <c r="K974" s="189" t="str">
        <f t="shared" si="147"/>
        <v/>
      </c>
      <c r="L974" s="187" t="str">
        <f t="shared" si="148"/>
        <v/>
      </c>
      <c r="M974" s="187" t="str">
        <f>IF(B974="","",SUM($L$63:L974))</f>
        <v/>
      </c>
      <c r="N974" s="190" t="str">
        <f t="shared" si="149"/>
        <v/>
      </c>
      <c r="O974" s="191"/>
      <c r="P974" s="192" t="str">
        <f t="shared" si="150"/>
        <v/>
      </c>
      <c r="Q974" s="193"/>
      <c r="S974" s="193"/>
      <c r="T974" s="193"/>
      <c r="U974" s="193"/>
      <c r="V974" s="67"/>
    </row>
    <row r="975" spans="2:22" x14ac:dyDescent="0.15">
      <c r="B975" s="194" t="str">
        <f t="shared" si="141"/>
        <v/>
      </c>
      <c r="C975" s="185" t="str">
        <f t="shared" si="142"/>
        <v/>
      </c>
      <c r="D975" s="186" t="str">
        <f>IF(B975="","",IF(variable,IF(OR(B975=1,B975&lt;$I$16*periods_per_year),start_rate,MIN($I$17,IF(MOD(B975-1,$I$19)=0,MAX($I$18,D974+$I$20),D974))),start_rate))</f>
        <v/>
      </c>
      <c r="E975" s="187" t="str">
        <f t="shared" si="143"/>
        <v/>
      </c>
      <c r="F975" s="187" t="str">
        <f>IF(B975="","",IF(B975=nper,J974+E975,MIN(J974+E975,IF(D975=D974,F974,IF($E$13="Acc Bi-Weekly",ROUND((-PMT(((1+D975/CP)^(CP/12))-1,(nper-B975+1)*12/26,J974))/2,2),IF($E$13="Acc Weekly",ROUND((-PMT(((1+D975/CP)^(CP/12))-1,(nper-B975+1)*12/52,J974))/4,2),ROUND(-PMT(((1+D975/CP)^(CP/periods_per_year))-1,nper-B975+1,J974),2)))))))</f>
        <v/>
      </c>
      <c r="G975" s="187" t="str">
        <f t="shared" si="144"/>
        <v/>
      </c>
      <c r="H975" s="188"/>
      <c r="I975" s="187" t="str">
        <f t="shared" si="145"/>
        <v/>
      </c>
      <c r="J975" s="187" t="str">
        <f t="shared" si="146"/>
        <v/>
      </c>
      <c r="K975" s="189" t="str">
        <f t="shared" si="147"/>
        <v/>
      </c>
      <c r="L975" s="187" t="str">
        <f t="shared" si="148"/>
        <v/>
      </c>
      <c r="M975" s="187" t="str">
        <f>IF(B975="","",SUM($L$63:L975))</f>
        <v/>
      </c>
      <c r="N975" s="190" t="str">
        <f t="shared" si="149"/>
        <v/>
      </c>
      <c r="O975" s="191"/>
      <c r="P975" s="192" t="str">
        <f t="shared" si="150"/>
        <v/>
      </c>
      <c r="Q975" s="193"/>
      <c r="S975" s="193"/>
      <c r="T975" s="193"/>
      <c r="U975" s="193"/>
      <c r="V975" s="67"/>
    </row>
    <row r="976" spans="2:22" x14ac:dyDescent="0.15">
      <c r="B976" s="194" t="str">
        <f t="shared" si="141"/>
        <v/>
      </c>
      <c r="C976" s="185" t="str">
        <f t="shared" si="142"/>
        <v/>
      </c>
      <c r="D976" s="186" t="str">
        <f>IF(B976="","",IF(variable,IF(OR(B976=1,B976&lt;$I$16*periods_per_year),start_rate,MIN($I$17,IF(MOD(B976-1,$I$19)=0,MAX($I$18,D975+$I$20),D975))),start_rate))</f>
        <v/>
      </c>
      <c r="E976" s="187" t="str">
        <f t="shared" si="143"/>
        <v/>
      </c>
      <c r="F976" s="187" t="str">
        <f>IF(B976="","",IF(B976=nper,J975+E976,MIN(J975+E976,IF(D976=D975,F975,IF($E$13="Acc Bi-Weekly",ROUND((-PMT(((1+D976/CP)^(CP/12))-1,(nper-B976+1)*12/26,J975))/2,2),IF($E$13="Acc Weekly",ROUND((-PMT(((1+D976/CP)^(CP/12))-1,(nper-B976+1)*12/52,J975))/4,2),ROUND(-PMT(((1+D976/CP)^(CP/periods_per_year))-1,nper-B976+1,J975),2)))))))</f>
        <v/>
      </c>
      <c r="G976" s="187" t="str">
        <f t="shared" si="144"/>
        <v/>
      </c>
      <c r="H976" s="188"/>
      <c r="I976" s="187" t="str">
        <f t="shared" si="145"/>
        <v/>
      </c>
      <c r="J976" s="187" t="str">
        <f t="shared" si="146"/>
        <v/>
      </c>
      <c r="K976" s="189" t="str">
        <f t="shared" si="147"/>
        <v/>
      </c>
      <c r="L976" s="187" t="str">
        <f t="shared" si="148"/>
        <v/>
      </c>
      <c r="M976" s="187" t="str">
        <f>IF(B976="","",SUM($L$63:L976))</f>
        <v/>
      </c>
      <c r="N976" s="190" t="str">
        <f t="shared" si="149"/>
        <v/>
      </c>
      <c r="O976" s="191"/>
      <c r="P976" s="192" t="str">
        <f t="shared" si="150"/>
        <v/>
      </c>
      <c r="Q976" s="193"/>
      <c r="S976" s="193"/>
      <c r="T976" s="193"/>
      <c r="U976" s="193"/>
      <c r="V976" s="67"/>
    </row>
    <row r="977" spans="2:22" x14ac:dyDescent="0.15">
      <c r="B977" s="194" t="str">
        <f t="shared" si="141"/>
        <v/>
      </c>
      <c r="C977" s="185" t="str">
        <f t="shared" si="142"/>
        <v/>
      </c>
      <c r="D977" s="186" t="str">
        <f>IF(B977="","",IF(variable,IF(OR(B977=1,B977&lt;$I$16*periods_per_year),start_rate,MIN($I$17,IF(MOD(B977-1,$I$19)=0,MAX($I$18,D976+$I$20),D976))),start_rate))</f>
        <v/>
      </c>
      <c r="E977" s="187" t="str">
        <f t="shared" si="143"/>
        <v/>
      </c>
      <c r="F977" s="187" t="str">
        <f>IF(B977="","",IF(B977=nper,J976+E977,MIN(J976+E977,IF(D977=D976,F976,IF($E$13="Acc Bi-Weekly",ROUND((-PMT(((1+D977/CP)^(CP/12))-1,(nper-B977+1)*12/26,J976))/2,2),IF($E$13="Acc Weekly",ROUND((-PMT(((1+D977/CP)^(CP/12))-1,(nper-B977+1)*12/52,J976))/4,2),ROUND(-PMT(((1+D977/CP)^(CP/periods_per_year))-1,nper-B977+1,J976),2)))))))</f>
        <v/>
      </c>
      <c r="G977" s="187" t="str">
        <f t="shared" si="144"/>
        <v/>
      </c>
      <c r="H977" s="188"/>
      <c r="I977" s="187" t="str">
        <f t="shared" si="145"/>
        <v/>
      </c>
      <c r="J977" s="187" t="str">
        <f t="shared" si="146"/>
        <v/>
      </c>
      <c r="K977" s="189" t="str">
        <f t="shared" si="147"/>
        <v/>
      </c>
      <c r="L977" s="187" t="str">
        <f t="shared" si="148"/>
        <v/>
      </c>
      <c r="M977" s="187" t="str">
        <f>IF(B977="","",SUM($L$63:L977))</f>
        <v/>
      </c>
      <c r="N977" s="190" t="str">
        <f t="shared" si="149"/>
        <v/>
      </c>
      <c r="O977" s="191"/>
      <c r="P977" s="192" t="str">
        <f t="shared" si="150"/>
        <v/>
      </c>
      <c r="Q977" s="193"/>
      <c r="S977" s="193"/>
      <c r="T977" s="193"/>
      <c r="U977" s="193"/>
      <c r="V977" s="67"/>
    </row>
    <row r="978" spans="2:22" x14ac:dyDescent="0.15">
      <c r="B978" s="194" t="str">
        <f t="shared" si="141"/>
        <v/>
      </c>
      <c r="C978" s="185" t="str">
        <f t="shared" si="142"/>
        <v/>
      </c>
      <c r="D978" s="186" t="str">
        <f>IF(B978="","",IF(variable,IF(OR(B978=1,B978&lt;$I$16*periods_per_year),start_rate,MIN($I$17,IF(MOD(B978-1,$I$19)=0,MAX($I$18,D977+$I$20),D977))),start_rate))</f>
        <v/>
      </c>
      <c r="E978" s="187" t="str">
        <f t="shared" si="143"/>
        <v/>
      </c>
      <c r="F978" s="187" t="str">
        <f>IF(B978="","",IF(B978=nper,J977+E978,MIN(J977+E978,IF(D978=D977,F977,IF($E$13="Acc Bi-Weekly",ROUND((-PMT(((1+D978/CP)^(CP/12))-1,(nper-B978+1)*12/26,J977))/2,2),IF($E$13="Acc Weekly",ROUND((-PMT(((1+D978/CP)^(CP/12))-1,(nper-B978+1)*12/52,J977))/4,2),ROUND(-PMT(((1+D978/CP)^(CP/periods_per_year))-1,nper-B978+1,J977),2)))))))</f>
        <v/>
      </c>
      <c r="G978" s="187" t="str">
        <f t="shared" si="144"/>
        <v/>
      </c>
      <c r="H978" s="188"/>
      <c r="I978" s="187" t="str">
        <f t="shared" si="145"/>
        <v/>
      </c>
      <c r="J978" s="187" t="str">
        <f t="shared" si="146"/>
        <v/>
      </c>
      <c r="K978" s="189" t="str">
        <f t="shared" si="147"/>
        <v/>
      </c>
      <c r="L978" s="187" t="str">
        <f t="shared" si="148"/>
        <v/>
      </c>
      <c r="M978" s="187" t="str">
        <f>IF(B978="","",SUM($L$63:L978))</f>
        <v/>
      </c>
      <c r="N978" s="190" t="str">
        <f t="shared" si="149"/>
        <v/>
      </c>
      <c r="O978" s="191"/>
      <c r="P978" s="192" t="str">
        <f t="shared" si="150"/>
        <v/>
      </c>
      <c r="Q978" s="193"/>
      <c r="S978" s="193"/>
      <c r="T978" s="193"/>
      <c r="U978" s="193"/>
      <c r="V978" s="67"/>
    </row>
    <row r="979" spans="2:22" x14ac:dyDescent="0.15">
      <c r="B979" s="194" t="str">
        <f t="shared" si="141"/>
        <v/>
      </c>
      <c r="C979" s="185" t="str">
        <f t="shared" si="142"/>
        <v/>
      </c>
      <c r="D979" s="186" t="str">
        <f>IF(B979="","",IF(variable,IF(OR(B979=1,B979&lt;$I$16*periods_per_year),start_rate,MIN($I$17,IF(MOD(B979-1,$I$19)=0,MAX($I$18,D978+$I$20),D978))),start_rate))</f>
        <v/>
      </c>
      <c r="E979" s="187" t="str">
        <f t="shared" si="143"/>
        <v/>
      </c>
      <c r="F979" s="187" t="str">
        <f>IF(B979="","",IF(B979=nper,J978+E979,MIN(J978+E979,IF(D979=D978,F978,IF($E$13="Acc Bi-Weekly",ROUND((-PMT(((1+D979/CP)^(CP/12))-1,(nper-B979+1)*12/26,J978))/2,2),IF($E$13="Acc Weekly",ROUND((-PMT(((1+D979/CP)^(CP/12))-1,(nper-B979+1)*12/52,J978))/4,2),ROUND(-PMT(((1+D979/CP)^(CP/periods_per_year))-1,nper-B979+1,J978),2)))))))</f>
        <v/>
      </c>
      <c r="G979" s="187" t="str">
        <f t="shared" si="144"/>
        <v/>
      </c>
      <c r="H979" s="188"/>
      <c r="I979" s="187" t="str">
        <f t="shared" si="145"/>
        <v/>
      </c>
      <c r="J979" s="187" t="str">
        <f t="shared" si="146"/>
        <v/>
      </c>
      <c r="K979" s="189" t="str">
        <f t="shared" si="147"/>
        <v/>
      </c>
      <c r="L979" s="187" t="str">
        <f t="shared" si="148"/>
        <v/>
      </c>
      <c r="M979" s="187" t="str">
        <f>IF(B979="","",SUM($L$63:L979))</f>
        <v/>
      </c>
      <c r="N979" s="190" t="str">
        <f t="shared" si="149"/>
        <v/>
      </c>
      <c r="O979" s="191"/>
      <c r="P979" s="192" t="str">
        <f t="shared" si="150"/>
        <v/>
      </c>
      <c r="Q979" s="193"/>
      <c r="S979" s="193"/>
      <c r="T979" s="193"/>
      <c r="U979" s="193"/>
      <c r="V979" s="67"/>
    </row>
    <row r="980" spans="2:22" x14ac:dyDescent="0.15">
      <c r="B980" s="194" t="str">
        <f t="shared" si="141"/>
        <v/>
      </c>
      <c r="C980" s="185" t="str">
        <f t="shared" si="142"/>
        <v/>
      </c>
      <c r="D980" s="186" t="str">
        <f>IF(B980="","",IF(variable,IF(OR(B980=1,B980&lt;$I$16*periods_per_year),start_rate,MIN($I$17,IF(MOD(B980-1,$I$19)=0,MAX($I$18,D979+$I$20),D979))),start_rate))</f>
        <v/>
      </c>
      <c r="E980" s="187" t="str">
        <f t="shared" si="143"/>
        <v/>
      </c>
      <c r="F980" s="187" t="str">
        <f>IF(B980="","",IF(B980=nper,J979+E980,MIN(J979+E980,IF(D980=D979,F979,IF($E$13="Acc Bi-Weekly",ROUND((-PMT(((1+D980/CP)^(CP/12))-1,(nper-B980+1)*12/26,J979))/2,2),IF($E$13="Acc Weekly",ROUND((-PMT(((1+D980/CP)^(CP/12))-1,(nper-B980+1)*12/52,J979))/4,2),ROUND(-PMT(((1+D980/CP)^(CP/periods_per_year))-1,nper-B980+1,J979),2)))))))</f>
        <v/>
      </c>
      <c r="G980" s="187" t="str">
        <f t="shared" si="144"/>
        <v/>
      </c>
      <c r="H980" s="188"/>
      <c r="I980" s="187" t="str">
        <f t="shared" si="145"/>
        <v/>
      </c>
      <c r="J980" s="187" t="str">
        <f t="shared" si="146"/>
        <v/>
      </c>
      <c r="K980" s="189" t="str">
        <f t="shared" si="147"/>
        <v/>
      </c>
      <c r="L980" s="187" t="str">
        <f t="shared" si="148"/>
        <v/>
      </c>
      <c r="M980" s="187" t="str">
        <f>IF(B980="","",SUM($L$63:L980))</f>
        <v/>
      </c>
      <c r="N980" s="190" t="str">
        <f t="shared" si="149"/>
        <v/>
      </c>
      <c r="O980" s="191"/>
      <c r="P980" s="192" t="str">
        <f t="shared" si="150"/>
        <v/>
      </c>
      <c r="Q980" s="193"/>
      <c r="S980" s="193"/>
      <c r="T980" s="193"/>
      <c r="U980" s="193"/>
      <c r="V980" s="67"/>
    </row>
    <row r="981" spans="2:22" x14ac:dyDescent="0.15">
      <c r="B981" s="194" t="str">
        <f t="shared" si="141"/>
        <v/>
      </c>
      <c r="C981" s="185" t="str">
        <f t="shared" si="142"/>
        <v/>
      </c>
      <c r="D981" s="186" t="str">
        <f>IF(B981="","",IF(variable,IF(OR(B981=1,B981&lt;$I$16*periods_per_year),start_rate,MIN($I$17,IF(MOD(B981-1,$I$19)=0,MAX($I$18,D980+$I$20),D980))),start_rate))</f>
        <v/>
      </c>
      <c r="E981" s="187" t="str">
        <f t="shared" si="143"/>
        <v/>
      </c>
      <c r="F981" s="187" t="str">
        <f>IF(B981="","",IF(B981=nper,J980+E981,MIN(J980+E981,IF(D981=D980,F980,IF($E$13="Acc Bi-Weekly",ROUND((-PMT(((1+D981/CP)^(CP/12))-1,(nper-B981+1)*12/26,J980))/2,2),IF($E$13="Acc Weekly",ROUND((-PMT(((1+D981/CP)^(CP/12))-1,(nper-B981+1)*12/52,J980))/4,2),ROUND(-PMT(((1+D981/CP)^(CP/periods_per_year))-1,nper-B981+1,J980),2)))))))</f>
        <v/>
      </c>
      <c r="G981" s="187" t="str">
        <f t="shared" si="144"/>
        <v/>
      </c>
      <c r="H981" s="188"/>
      <c r="I981" s="187" t="str">
        <f t="shared" si="145"/>
        <v/>
      </c>
      <c r="J981" s="187" t="str">
        <f t="shared" si="146"/>
        <v/>
      </c>
      <c r="K981" s="189" t="str">
        <f t="shared" si="147"/>
        <v/>
      </c>
      <c r="L981" s="187" t="str">
        <f t="shared" si="148"/>
        <v/>
      </c>
      <c r="M981" s="187" t="str">
        <f>IF(B981="","",SUM($L$63:L981))</f>
        <v/>
      </c>
      <c r="N981" s="190" t="str">
        <f t="shared" si="149"/>
        <v/>
      </c>
      <c r="O981" s="191"/>
      <c r="P981" s="192" t="str">
        <f t="shared" si="150"/>
        <v/>
      </c>
      <c r="Q981" s="193"/>
      <c r="S981" s="193"/>
      <c r="T981" s="193"/>
      <c r="U981" s="193"/>
      <c r="V981" s="67"/>
    </row>
    <row r="982" spans="2:22" x14ac:dyDescent="0.15">
      <c r="B982" s="194" t="str">
        <f t="shared" si="141"/>
        <v/>
      </c>
      <c r="C982" s="185" t="str">
        <f t="shared" si="142"/>
        <v/>
      </c>
      <c r="D982" s="186" t="str">
        <f>IF(B982="","",IF(variable,IF(OR(B982=1,B982&lt;$I$16*periods_per_year),start_rate,MIN($I$17,IF(MOD(B982-1,$I$19)=0,MAX($I$18,D981+$I$20),D981))),start_rate))</f>
        <v/>
      </c>
      <c r="E982" s="187" t="str">
        <f t="shared" si="143"/>
        <v/>
      </c>
      <c r="F982" s="187" t="str">
        <f>IF(B982="","",IF(B982=nper,J981+E982,MIN(J981+E982,IF(D982=D981,F981,IF($E$13="Acc Bi-Weekly",ROUND((-PMT(((1+D982/CP)^(CP/12))-1,(nper-B982+1)*12/26,J981))/2,2),IF($E$13="Acc Weekly",ROUND((-PMT(((1+D982/CP)^(CP/12))-1,(nper-B982+1)*12/52,J981))/4,2),ROUND(-PMT(((1+D982/CP)^(CP/periods_per_year))-1,nper-B982+1,J981),2)))))))</f>
        <v/>
      </c>
      <c r="G982" s="187" t="str">
        <f t="shared" si="144"/>
        <v/>
      </c>
      <c r="H982" s="188"/>
      <c r="I982" s="187" t="str">
        <f t="shared" si="145"/>
        <v/>
      </c>
      <c r="J982" s="187" t="str">
        <f t="shared" si="146"/>
        <v/>
      </c>
      <c r="K982" s="189" t="str">
        <f t="shared" si="147"/>
        <v/>
      </c>
      <c r="L982" s="187" t="str">
        <f t="shared" si="148"/>
        <v/>
      </c>
      <c r="M982" s="187" t="str">
        <f>IF(B982="","",SUM($L$63:L982))</f>
        <v/>
      </c>
      <c r="N982" s="190" t="str">
        <f t="shared" si="149"/>
        <v/>
      </c>
      <c r="O982" s="191"/>
      <c r="P982" s="192" t="str">
        <f t="shared" si="150"/>
        <v/>
      </c>
      <c r="Q982" s="193"/>
      <c r="S982" s="193"/>
      <c r="T982" s="193"/>
      <c r="U982" s="193"/>
      <c r="V982" s="67"/>
    </row>
    <row r="983" spans="2:22" x14ac:dyDescent="0.15">
      <c r="B983" s="194" t="str">
        <f t="shared" si="141"/>
        <v/>
      </c>
      <c r="C983" s="185" t="str">
        <f t="shared" si="142"/>
        <v/>
      </c>
      <c r="D983" s="186" t="str">
        <f>IF(B983="","",IF(variable,IF(OR(B983=1,B983&lt;$I$16*periods_per_year),start_rate,MIN($I$17,IF(MOD(B983-1,$I$19)=0,MAX($I$18,D982+$I$20),D982))),start_rate))</f>
        <v/>
      </c>
      <c r="E983" s="187" t="str">
        <f t="shared" si="143"/>
        <v/>
      </c>
      <c r="F983" s="187" t="str">
        <f>IF(B983="","",IF(B983=nper,J982+E983,MIN(J982+E983,IF(D983=D982,F982,IF($E$13="Acc Bi-Weekly",ROUND((-PMT(((1+D983/CP)^(CP/12))-1,(nper-B983+1)*12/26,J982))/2,2),IF($E$13="Acc Weekly",ROUND((-PMT(((1+D983/CP)^(CP/12))-1,(nper-B983+1)*12/52,J982))/4,2),ROUND(-PMT(((1+D983/CP)^(CP/periods_per_year))-1,nper-B983+1,J982),2)))))))</f>
        <v/>
      </c>
      <c r="G983" s="187" t="str">
        <f t="shared" si="144"/>
        <v/>
      </c>
      <c r="H983" s="188"/>
      <c r="I983" s="187" t="str">
        <f t="shared" si="145"/>
        <v/>
      </c>
      <c r="J983" s="187" t="str">
        <f t="shared" si="146"/>
        <v/>
      </c>
      <c r="K983" s="189" t="str">
        <f t="shared" si="147"/>
        <v/>
      </c>
      <c r="L983" s="187" t="str">
        <f t="shared" si="148"/>
        <v/>
      </c>
      <c r="M983" s="187" t="str">
        <f>IF(B983="","",SUM($L$63:L983))</f>
        <v/>
      </c>
      <c r="N983" s="190" t="str">
        <f t="shared" si="149"/>
        <v/>
      </c>
      <c r="O983" s="191"/>
      <c r="P983" s="192" t="str">
        <f t="shared" si="150"/>
        <v/>
      </c>
      <c r="Q983" s="193"/>
      <c r="S983" s="193"/>
      <c r="T983" s="193"/>
      <c r="U983" s="193"/>
      <c r="V983" s="67"/>
    </row>
    <row r="984" spans="2:22" x14ac:dyDescent="0.15">
      <c r="B984" s="194" t="str">
        <f t="shared" si="141"/>
        <v/>
      </c>
      <c r="C984" s="185" t="str">
        <f t="shared" si="142"/>
        <v/>
      </c>
      <c r="D984" s="186" t="str">
        <f>IF(B984="","",IF(variable,IF(OR(B984=1,B984&lt;$I$16*periods_per_year),start_rate,MIN($I$17,IF(MOD(B984-1,$I$19)=0,MAX($I$18,D983+$I$20),D983))),start_rate))</f>
        <v/>
      </c>
      <c r="E984" s="187" t="str">
        <f t="shared" si="143"/>
        <v/>
      </c>
      <c r="F984" s="187" t="str">
        <f>IF(B984="","",IF(B984=nper,J983+E984,MIN(J983+E984,IF(D984=D983,F983,IF($E$13="Acc Bi-Weekly",ROUND((-PMT(((1+D984/CP)^(CP/12))-1,(nper-B984+1)*12/26,J983))/2,2),IF($E$13="Acc Weekly",ROUND((-PMT(((1+D984/CP)^(CP/12))-1,(nper-B984+1)*12/52,J983))/4,2),ROUND(-PMT(((1+D984/CP)^(CP/periods_per_year))-1,nper-B984+1,J983),2)))))))</f>
        <v/>
      </c>
      <c r="G984" s="187" t="str">
        <f t="shared" si="144"/>
        <v/>
      </c>
      <c r="H984" s="188"/>
      <c r="I984" s="187" t="str">
        <f t="shared" si="145"/>
        <v/>
      </c>
      <c r="J984" s="187" t="str">
        <f t="shared" si="146"/>
        <v/>
      </c>
      <c r="K984" s="189" t="str">
        <f t="shared" si="147"/>
        <v/>
      </c>
      <c r="L984" s="187" t="str">
        <f t="shared" si="148"/>
        <v/>
      </c>
      <c r="M984" s="187" t="str">
        <f>IF(B984="","",SUM($L$63:L984))</f>
        <v/>
      </c>
      <c r="N984" s="190" t="str">
        <f t="shared" si="149"/>
        <v/>
      </c>
      <c r="O984" s="191"/>
      <c r="P984" s="192" t="str">
        <f t="shared" si="150"/>
        <v/>
      </c>
      <c r="Q984" s="193"/>
      <c r="S984" s="193"/>
      <c r="T984" s="193"/>
      <c r="U984" s="193"/>
      <c r="V984" s="67"/>
    </row>
    <row r="985" spans="2:22" x14ac:dyDescent="0.15">
      <c r="B985" s="194" t="str">
        <f t="shared" si="141"/>
        <v/>
      </c>
      <c r="C985" s="185" t="str">
        <f t="shared" si="142"/>
        <v/>
      </c>
      <c r="D985" s="186" t="str">
        <f>IF(B985="","",IF(variable,IF(OR(B985=1,B985&lt;$I$16*periods_per_year),start_rate,MIN($I$17,IF(MOD(B985-1,$I$19)=0,MAX($I$18,D984+$I$20),D984))),start_rate))</f>
        <v/>
      </c>
      <c r="E985" s="187" t="str">
        <f t="shared" si="143"/>
        <v/>
      </c>
      <c r="F985" s="187" t="str">
        <f>IF(B985="","",IF(B985=nper,J984+E985,MIN(J984+E985,IF(D985=D984,F984,IF($E$13="Acc Bi-Weekly",ROUND((-PMT(((1+D985/CP)^(CP/12))-1,(nper-B985+1)*12/26,J984))/2,2),IF($E$13="Acc Weekly",ROUND((-PMT(((1+D985/CP)^(CP/12))-1,(nper-B985+1)*12/52,J984))/4,2),ROUND(-PMT(((1+D985/CP)^(CP/periods_per_year))-1,nper-B985+1,J984),2)))))))</f>
        <v/>
      </c>
      <c r="G985" s="187" t="str">
        <f t="shared" si="144"/>
        <v/>
      </c>
      <c r="H985" s="188"/>
      <c r="I985" s="187" t="str">
        <f t="shared" si="145"/>
        <v/>
      </c>
      <c r="J985" s="187" t="str">
        <f t="shared" si="146"/>
        <v/>
      </c>
      <c r="K985" s="189" t="str">
        <f t="shared" si="147"/>
        <v/>
      </c>
      <c r="L985" s="187" t="str">
        <f t="shared" si="148"/>
        <v/>
      </c>
      <c r="M985" s="187" t="str">
        <f>IF(B985="","",SUM($L$63:L985))</f>
        <v/>
      </c>
      <c r="N985" s="190" t="str">
        <f t="shared" si="149"/>
        <v/>
      </c>
      <c r="O985" s="191"/>
      <c r="P985" s="192" t="str">
        <f t="shared" si="150"/>
        <v/>
      </c>
      <c r="Q985" s="193"/>
      <c r="S985" s="193"/>
      <c r="T985" s="193"/>
      <c r="U985" s="193"/>
      <c r="V985" s="67"/>
    </row>
    <row r="986" spans="2:22" x14ac:dyDescent="0.15">
      <c r="B986" s="194" t="str">
        <f t="shared" si="141"/>
        <v/>
      </c>
      <c r="C986" s="185" t="str">
        <f t="shared" si="142"/>
        <v/>
      </c>
      <c r="D986" s="186" t="str">
        <f>IF(B986="","",IF(variable,IF(OR(B986=1,B986&lt;$I$16*periods_per_year),start_rate,MIN($I$17,IF(MOD(B986-1,$I$19)=0,MAX($I$18,D985+$I$20),D985))),start_rate))</f>
        <v/>
      </c>
      <c r="E986" s="187" t="str">
        <f t="shared" si="143"/>
        <v/>
      </c>
      <c r="F986" s="187" t="str">
        <f>IF(B986="","",IF(B986=nper,J985+E986,MIN(J985+E986,IF(D986=D985,F985,IF($E$13="Acc Bi-Weekly",ROUND((-PMT(((1+D986/CP)^(CP/12))-1,(nper-B986+1)*12/26,J985))/2,2),IF($E$13="Acc Weekly",ROUND((-PMT(((1+D986/CP)^(CP/12))-1,(nper-B986+1)*12/52,J985))/4,2),ROUND(-PMT(((1+D986/CP)^(CP/periods_per_year))-1,nper-B986+1,J985),2)))))))</f>
        <v/>
      </c>
      <c r="G986" s="187" t="str">
        <f t="shared" si="144"/>
        <v/>
      </c>
      <c r="H986" s="188"/>
      <c r="I986" s="187" t="str">
        <f t="shared" si="145"/>
        <v/>
      </c>
      <c r="J986" s="187" t="str">
        <f t="shared" si="146"/>
        <v/>
      </c>
      <c r="K986" s="189" t="str">
        <f t="shared" si="147"/>
        <v/>
      </c>
      <c r="L986" s="187" t="str">
        <f t="shared" si="148"/>
        <v/>
      </c>
      <c r="M986" s="187" t="str">
        <f>IF(B986="","",SUM($L$63:L986))</f>
        <v/>
      </c>
      <c r="N986" s="190" t="str">
        <f t="shared" si="149"/>
        <v/>
      </c>
      <c r="O986" s="191"/>
      <c r="P986" s="192" t="str">
        <f t="shared" si="150"/>
        <v/>
      </c>
      <c r="Q986" s="193"/>
      <c r="S986" s="193"/>
      <c r="T986" s="193"/>
      <c r="U986" s="193"/>
      <c r="V986" s="67"/>
    </row>
    <row r="987" spans="2:22" x14ac:dyDescent="0.15">
      <c r="B987" s="194" t="str">
        <f t="shared" si="141"/>
        <v/>
      </c>
      <c r="C987" s="185" t="str">
        <f t="shared" si="142"/>
        <v/>
      </c>
      <c r="D987" s="186" t="str">
        <f>IF(B987="","",IF(variable,IF(OR(B987=1,B987&lt;$I$16*periods_per_year),start_rate,MIN($I$17,IF(MOD(B987-1,$I$19)=0,MAX($I$18,D986+$I$20),D986))),start_rate))</f>
        <v/>
      </c>
      <c r="E987" s="187" t="str">
        <f t="shared" si="143"/>
        <v/>
      </c>
      <c r="F987" s="187" t="str">
        <f>IF(B987="","",IF(B987=nper,J986+E987,MIN(J986+E987,IF(D987=D986,F986,IF($E$13="Acc Bi-Weekly",ROUND((-PMT(((1+D987/CP)^(CP/12))-1,(nper-B987+1)*12/26,J986))/2,2),IF($E$13="Acc Weekly",ROUND((-PMT(((1+D987/CP)^(CP/12))-1,(nper-B987+1)*12/52,J986))/4,2),ROUND(-PMT(((1+D987/CP)^(CP/periods_per_year))-1,nper-B987+1,J986),2)))))))</f>
        <v/>
      </c>
      <c r="G987" s="187" t="str">
        <f t="shared" si="144"/>
        <v/>
      </c>
      <c r="H987" s="188"/>
      <c r="I987" s="187" t="str">
        <f t="shared" si="145"/>
        <v/>
      </c>
      <c r="J987" s="187" t="str">
        <f t="shared" si="146"/>
        <v/>
      </c>
      <c r="K987" s="189" t="str">
        <f t="shared" si="147"/>
        <v/>
      </c>
      <c r="L987" s="187" t="str">
        <f t="shared" si="148"/>
        <v/>
      </c>
      <c r="M987" s="187" t="str">
        <f>IF(B987="","",SUM($L$63:L987))</f>
        <v/>
      </c>
      <c r="N987" s="190" t="str">
        <f t="shared" si="149"/>
        <v/>
      </c>
      <c r="O987" s="191"/>
      <c r="P987" s="192" t="str">
        <f t="shared" si="150"/>
        <v/>
      </c>
      <c r="Q987" s="193"/>
      <c r="S987" s="193"/>
      <c r="T987" s="193"/>
      <c r="U987" s="193"/>
      <c r="V987" s="67"/>
    </row>
    <row r="988" spans="2:22" x14ac:dyDescent="0.15">
      <c r="B988" s="194" t="str">
        <f t="shared" si="141"/>
        <v/>
      </c>
      <c r="C988" s="185" t="str">
        <f t="shared" si="142"/>
        <v/>
      </c>
      <c r="D988" s="186" t="str">
        <f>IF(B988="","",IF(variable,IF(OR(B988=1,B988&lt;$I$16*periods_per_year),start_rate,MIN($I$17,IF(MOD(B988-1,$I$19)=0,MAX($I$18,D987+$I$20),D987))),start_rate))</f>
        <v/>
      </c>
      <c r="E988" s="187" t="str">
        <f t="shared" si="143"/>
        <v/>
      </c>
      <c r="F988" s="187" t="str">
        <f>IF(B988="","",IF(B988=nper,J987+E988,MIN(J987+E988,IF(D988=D987,F987,IF($E$13="Acc Bi-Weekly",ROUND((-PMT(((1+D988/CP)^(CP/12))-1,(nper-B988+1)*12/26,J987))/2,2),IF($E$13="Acc Weekly",ROUND((-PMT(((1+D988/CP)^(CP/12))-1,(nper-B988+1)*12/52,J987))/4,2),ROUND(-PMT(((1+D988/CP)^(CP/periods_per_year))-1,nper-B988+1,J987),2)))))))</f>
        <v/>
      </c>
      <c r="G988" s="187" t="str">
        <f t="shared" si="144"/>
        <v/>
      </c>
      <c r="H988" s="188"/>
      <c r="I988" s="187" t="str">
        <f t="shared" si="145"/>
        <v/>
      </c>
      <c r="J988" s="187" t="str">
        <f t="shared" si="146"/>
        <v/>
      </c>
      <c r="K988" s="189" t="str">
        <f t="shared" si="147"/>
        <v/>
      </c>
      <c r="L988" s="187" t="str">
        <f t="shared" si="148"/>
        <v/>
      </c>
      <c r="M988" s="187" t="str">
        <f>IF(B988="","",SUM($L$63:L988))</f>
        <v/>
      </c>
      <c r="N988" s="190" t="str">
        <f t="shared" si="149"/>
        <v/>
      </c>
      <c r="O988" s="191"/>
      <c r="P988" s="192" t="str">
        <f t="shared" si="150"/>
        <v/>
      </c>
      <c r="Q988" s="193"/>
      <c r="S988" s="193"/>
      <c r="T988" s="193"/>
      <c r="U988" s="193"/>
      <c r="V988" s="67"/>
    </row>
    <row r="989" spans="2:22" x14ac:dyDescent="0.15">
      <c r="B989" s="194" t="str">
        <f t="shared" si="141"/>
        <v/>
      </c>
      <c r="C989" s="185" t="str">
        <f t="shared" si="142"/>
        <v/>
      </c>
      <c r="D989" s="186" t="str">
        <f>IF(B989="","",IF(variable,IF(OR(B989=1,B989&lt;$I$16*periods_per_year),start_rate,MIN($I$17,IF(MOD(B989-1,$I$19)=0,MAX($I$18,D988+$I$20),D988))),start_rate))</f>
        <v/>
      </c>
      <c r="E989" s="187" t="str">
        <f t="shared" si="143"/>
        <v/>
      </c>
      <c r="F989" s="187" t="str">
        <f>IF(B989="","",IF(B989=nper,J988+E989,MIN(J988+E989,IF(D989=D988,F988,IF($E$13="Acc Bi-Weekly",ROUND((-PMT(((1+D989/CP)^(CP/12))-1,(nper-B989+1)*12/26,J988))/2,2),IF($E$13="Acc Weekly",ROUND((-PMT(((1+D989/CP)^(CP/12))-1,(nper-B989+1)*12/52,J988))/4,2),ROUND(-PMT(((1+D989/CP)^(CP/periods_per_year))-1,nper-B989+1,J988),2)))))))</f>
        <v/>
      </c>
      <c r="G989" s="187" t="str">
        <f t="shared" si="144"/>
        <v/>
      </c>
      <c r="H989" s="188"/>
      <c r="I989" s="187" t="str">
        <f t="shared" si="145"/>
        <v/>
      </c>
      <c r="J989" s="187" t="str">
        <f t="shared" si="146"/>
        <v/>
      </c>
      <c r="K989" s="189" t="str">
        <f t="shared" si="147"/>
        <v/>
      </c>
      <c r="L989" s="187" t="str">
        <f t="shared" si="148"/>
        <v/>
      </c>
      <c r="M989" s="187" t="str">
        <f>IF(B989="","",SUM($L$63:L989))</f>
        <v/>
      </c>
      <c r="N989" s="190" t="str">
        <f t="shared" si="149"/>
        <v/>
      </c>
      <c r="O989" s="191"/>
      <c r="P989" s="192" t="str">
        <f t="shared" si="150"/>
        <v/>
      </c>
      <c r="Q989" s="193"/>
      <c r="S989" s="193"/>
      <c r="T989" s="193"/>
      <c r="U989" s="193"/>
      <c r="V989" s="67"/>
    </row>
    <row r="990" spans="2:22" x14ac:dyDescent="0.15">
      <c r="B990" s="194" t="str">
        <f t="shared" si="141"/>
        <v/>
      </c>
      <c r="C990" s="185" t="str">
        <f t="shared" si="142"/>
        <v/>
      </c>
      <c r="D990" s="186" t="str">
        <f>IF(B990="","",IF(variable,IF(OR(B990=1,B990&lt;$I$16*periods_per_year),start_rate,MIN($I$17,IF(MOD(B990-1,$I$19)=0,MAX($I$18,D989+$I$20),D989))),start_rate))</f>
        <v/>
      </c>
      <c r="E990" s="187" t="str">
        <f t="shared" si="143"/>
        <v/>
      </c>
      <c r="F990" s="187" t="str">
        <f>IF(B990="","",IF(B990=nper,J989+E990,MIN(J989+E990,IF(D990=D989,F989,IF($E$13="Acc Bi-Weekly",ROUND((-PMT(((1+D990/CP)^(CP/12))-1,(nper-B990+1)*12/26,J989))/2,2),IF($E$13="Acc Weekly",ROUND((-PMT(((1+D990/CP)^(CP/12))-1,(nper-B990+1)*12/52,J989))/4,2),ROUND(-PMT(((1+D990/CP)^(CP/periods_per_year))-1,nper-B990+1,J989),2)))))))</f>
        <v/>
      </c>
      <c r="G990" s="187" t="str">
        <f t="shared" si="144"/>
        <v/>
      </c>
      <c r="H990" s="188"/>
      <c r="I990" s="187" t="str">
        <f t="shared" si="145"/>
        <v/>
      </c>
      <c r="J990" s="187" t="str">
        <f t="shared" si="146"/>
        <v/>
      </c>
      <c r="K990" s="189" t="str">
        <f t="shared" si="147"/>
        <v/>
      </c>
      <c r="L990" s="187" t="str">
        <f t="shared" si="148"/>
        <v/>
      </c>
      <c r="M990" s="187" t="str">
        <f>IF(B990="","",SUM($L$63:L990))</f>
        <v/>
      </c>
      <c r="N990" s="190" t="str">
        <f t="shared" si="149"/>
        <v/>
      </c>
      <c r="O990" s="191"/>
      <c r="P990" s="192" t="str">
        <f t="shared" si="150"/>
        <v/>
      </c>
      <c r="Q990" s="193"/>
      <c r="S990" s="193"/>
      <c r="T990" s="193"/>
      <c r="U990" s="193"/>
      <c r="V990" s="67"/>
    </row>
    <row r="991" spans="2:22" x14ac:dyDescent="0.15">
      <c r="B991" s="194" t="str">
        <f t="shared" si="141"/>
        <v/>
      </c>
      <c r="C991" s="185" t="str">
        <f t="shared" si="142"/>
        <v/>
      </c>
      <c r="D991" s="186" t="str">
        <f>IF(B991="","",IF(variable,IF(OR(B991=1,B991&lt;$I$16*periods_per_year),start_rate,MIN($I$17,IF(MOD(B991-1,$I$19)=0,MAX($I$18,D990+$I$20),D990))),start_rate))</f>
        <v/>
      </c>
      <c r="E991" s="187" t="str">
        <f t="shared" si="143"/>
        <v/>
      </c>
      <c r="F991" s="187" t="str">
        <f>IF(B991="","",IF(B991=nper,J990+E991,MIN(J990+E991,IF(D991=D990,F990,IF($E$13="Acc Bi-Weekly",ROUND((-PMT(((1+D991/CP)^(CP/12))-1,(nper-B991+1)*12/26,J990))/2,2),IF($E$13="Acc Weekly",ROUND((-PMT(((1+D991/CP)^(CP/12))-1,(nper-B991+1)*12/52,J990))/4,2),ROUND(-PMT(((1+D991/CP)^(CP/periods_per_year))-1,nper-B991+1,J990),2)))))))</f>
        <v/>
      </c>
      <c r="G991" s="187" t="str">
        <f t="shared" si="144"/>
        <v/>
      </c>
      <c r="H991" s="188"/>
      <c r="I991" s="187" t="str">
        <f t="shared" si="145"/>
        <v/>
      </c>
      <c r="J991" s="187" t="str">
        <f t="shared" si="146"/>
        <v/>
      </c>
      <c r="K991" s="189" t="str">
        <f t="shared" si="147"/>
        <v/>
      </c>
      <c r="L991" s="187" t="str">
        <f t="shared" si="148"/>
        <v/>
      </c>
      <c r="M991" s="187" t="str">
        <f>IF(B991="","",SUM($L$63:L991))</f>
        <v/>
      </c>
      <c r="N991" s="190" t="str">
        <f t="shared" si="149"/>
        <v/>
      </c>
      <c r="O991" s="191"/>
      <c r="P991" s="192" t="str">
        <f t="shared" si="150"/>
        <v/>
      </c>
      <c r="Q991" s="193"/>
      <c r="S991" s="193"/>
      <c r="T991" s="193"/>
      <c r="U991" s="193"/>
      <c r="V991" s="67"/>
    </row>
    <row r="992" spans="2:22" x14ac:dyDescent="0.15">
      <c r="B992" s="194" t="str">
        <f t="shared" si="141"/>
        <v/>
      </c>
      <c r="C992" s="185" t="str">
        <f t="shared" si="142"/>
        <v/>
      </c>
      <c r="D992" s="186" t="str">
        <f>IF(B992="","",IF(variable,IF(OR(B992=1,B992&lt;$I$16*periods_per_year),start_rate,MIN($I$17,IF(MOD(B992-1,$I$19)=0,MAX($I$18,D991+$I$20),D991))),start_rate))</f>
        <v/>
      </c>
      <c r="E992" s="187" t="str">
        <f t="shared" si="143"/>
        <v/>
      </c>
      <c r="F992" s="187" t="str">
        <f>IF(B992="","",IF(B992=nper,J991+E992,MIN(J991+E992,IF(D992=D991,F991,IF($E$13="Acc Bi-Weekly",ROUND((-PMT(((1+D992/CP)^(CP/12))-1,(nper-B992+1)*12/26,J991))/2,2),IF($E$13="Acc Weekly",ROUND((-PMT(((1+D992/CP)^(CP/12))-1,(nper-B992+1)*12/52,J991))/4,2),ROUND(-PMT(((1+D992/CP)^(CP/periods_per_year))-1,nper-B992+1,J991),2)))))))</f>
        <v/>
      </c>
      <c r="G992" s="187" t="str">
        <f t="shared" si="144"/>
        <v/>
      </c>
      <c r="H992" s="188"/>
      <c r="I992" s="187" t="str">
        <f t="shared" si="145"/>
        <v/>
      </c>
      <c r="J992" s="187" t="str">
        <f t="shared" si="146"/>
        <v/>
      </c>
      <c r="K992" s="189" t="str">
        <f t="shared" si="147"/>
        <v/>
      </c>
      <c r="L992" s="187" t="str">
        <f t="shared" si="148"/>
        <v/>
      </c>
      <c r="M992" s="187" t="str">
        <f>IF(B992="","",SUM($L$63:L992))</f>
        <v/>
      </c>
      <c r="N992" s="190" t="str">
        <f t="shared" si="149"/>
        <v/>
      </c>
      <c r="O992" s="191"/>
      <c r="P992" s="192" t="str">
        <f t="shared" si="150"/>
        <v/>
      </c>
      <c r="Q992" s="193"/>
      <c r="S992" s="193"/>
      <c r="T992" s="193"/>
      <c r="U992" s="193"/>
      <c r="V992" s="67"/>
    </row>
    <row r="993" spans="2:22" x14ac:dyDescent="0.15">
      <c r="B993" s="194" t="str">
        <f t="shared" si="141"/>
        <v/>
      </c>
      <c r="C993" s="185" t="str">
        <f t="shared" si="142"/>
        <v/>
      </c>
      <c r="D993" s="186" t="str">
        <f>IF(B993="","",IF(variable,IF(OR(B993=1,B993&lt;$I$16*periods_per_year),start_rate,MIN($I$17,IF(MOD(B993-1,$I$19)=0,MAX($I$18,D992+$I$20),D992))),start_rate))</f>
        <v/>
      </c>
      <c r="E993" s="187" t="str">
        <f t="shared" si="143"/>
        <v/>
      </c>
      <c r="F993" s="187" t="str">
        <f>IF(B993="","",IF(B993=nper,J992+E993,MIN(J992+E993,IF(D993=D992,F992,IF($E$13="Acc Bi-Weekly",ROUND((-PMT(((1+D993/CP)^(CP/12))-1,(nper-B993+1)*12/26,J992))/2,2),IF($E$13="Acc Weekly",ROUND((-PMT(((1+D993/CP)^(CP/12))-1,(nper-B993+1)*12/52,J992))/4,2),ROUND(-PMT(((1+D993/CP)^(CP/periods_per_year))-1,nper-B993+1,J992),2)))))))</f>
        <v/>
      </c>
      <c r="G993" s="187" t="str">
        <f t="shared" si="144"/>
        <v/>
      </c>
      <c r="H993" s="188"/>
      <c r="I993" s="187" t="str">
        <f t="shared" si="145"/>
        <v/>
      </c>
      <c r="J993" s="187" t="str">
        <f t="shared" si="146"/>
        <v/>
      </c>
      <c r="K993" s="189" t="str">
        <f t="shared" si="147"/>
        <v/>
      </c>
      <c r="L993" s="187" t="str">
        <f t="shared" si="148"/>
        <v/>
      </c>
      <c r="M993" s="187" t="str">
        <f>IF(B993="","",SUM($L$63:L993))</f>
        <v/>
      </c>
      <c r="N993" s="190" t="str">
        <f t="shared" si="149"/>
        <v/>
      </c>
      <c r="O993" s="191"/>
      <c r="P993" s="192" t="str">
        <f t="shared" si="150"/>
        <v/>
      </c>
      <c r="Q993" s="193"/>
      <c r="S993" s="193"/>
      <c r="T993" s="193"/>
      <c r="U993" s="193"/>
      <c r="V993" s="67"/>
    </row>
    <row r="994" spans="2:22" x14ac:dyDescent="0.15">
      <c r="B994" s="194" t="str">
        <f t="shared" si="141"/>
        <v/>
      </c>
      <c r="C994" s="185" t="str">
        <f t="shared" si="142"/>
        <v/>
      </c>
      <c r="D994" s="186" t="str">
        <f>IF(B994="","",IF(variable,IF(OR(B994=1,B994&lt;$I$16*periods_per_year),start_rate,MIN($I$17,IF(MOD(B994-1,$I$19)=0,MAX($I$18,D993+$I$20),D993))),start_rate))</f>
        <v/>
      </c>
      <c r="E994" s="187" t="str">
        <f t="shared" si="143"/>
        <v/>
      </c>
      <c r="F994" s="187" t="str">
        <f>IF(B994="","",IF(B994=nper,J993+E994,MIN(J993+E994,IF(D994=D993,F993,IF($E$13="Acc Bi-Weekly",ROUND((-PMT(((1+D994/CP)^(CP/12))-1,(nper-B994+1)*12/26,J993))/2,2),IF($E$13="Acc Weekly",ROUND((-PMT(((1+D994/CP)^(CP/12))-1,(nper-B994+1)*12/52,J993))/4,2),ROUND(-PMT(((1+D994/CP)^(CP/periods_per_year))-1,nper-B994+1,J993),2)))))))</f>
        <v/>
      </c>
      <c r="G994" s="187" t="str">
        <f t="shared" si="144"/>
        <v/>
      </c>
      <c r="H994" s="188"/>
      <c r="I994" s="187" t="str">
        <f t="shared" si="145"/>
        <v/>
      </c>
      <c r="J994" s="187" t="str">
        <f t="shared" si="146"/>
        <v/>
      </c>
      <c r="K994" s="189" t="str">
        <f t="shared" si="147"/>
        <v/>
      </c>
      <c r="L994" s="187" t="str">
        <f t="shared" si="148"/>
        <v/>
      </c>
      <c r="M994" s="187" t="str">
        <f>IF(B994="","",SUM($L$63:L994))</f>
        <v/>
      </c>
      <c r="N994" s="190" t="str">
        <f t="shared" si="149"/>
        <v/>
      </c>
      <c r="O994" s="191"/>
      <c r="P994" s="192" t="str">
        <f t="shared" si="150"/>
        <v/>
      </c>
      <c r="Q994" s="193"/>
      <c r="S994" s="193"/>
      <c r="T994" s="193"/>
      <c r="U994" s="193"/>
      <c r="V994" s="67"/>
    </row>
    <row r="995" spans="2:22" x14ac:dyDescent="0.15">
      <c r="B995" s="194" t="str">
        <f t="shared" si="141"/>
        <v/>
      </c>
      <c r="C995" s="185" t="str">
        <f t="shared" si="142"/>
        <v/>
      </c>
      <c r="D995" s="186" t="str">
        <f>IF(B995="","",IF(variable,IF(OR(B995=1,B995&lt;$I$16*periods_per_year),start_rate,MIN($I$17,IF(MOD(B995-1,$I$19)=0,MAX($I$18,D994+$I$20),D994))),start_rate))</f>
        <v/>
      </c>
      <c r="E995" s="187" t="str">
        <f t="shared" si="143"/>
        <v/>
      </c>
      <c r="F995" s="187" t="str">
        <f>IF(B995="","",IF(B995=nper,J994+E995,MIN(J994+E995,IF(D995=D994,F994,IF($E$13="Acc Bi-Weekly",ROUND((-PMT(((1+D995/CP)^(CP/12))-1,(nper-B995+1)*12/26,J994))/2,2),IF($E$13="Acc Weekly",ROUND((-PMT(((1+D995/CP)^(CP/12))-1,(nper-B995+1)*12/52,J994))/4,2),ROUND(-PMT(((1+D995/CP)^(CP/periods_per_year))-1,nper-B995+1,J994),2)))))))</f>
        <v/>
      </c>
      <c r="G995" s="187" t="str">
        <f t="shared" si="144"/>
        <v/>
      </c>
      <c r="H995" s="188"/>
      <c r="I995" s="187" t="str">
        <f t="shared" si="145"/>
        <v/>
      </c>
      <c r="J995" s="187" t="str">
        <f t="shared" si="146"/>
        <v/>
      </c>
      <c r="K995" s="189" t="str">
        <f t="shared" si="147"/>
        <v/>
      </c>
      <c r="L995" s="187" t="str">
        <f t="shared" si="148"/>
        <v/>
      </c>
      <c r="M995" s="187" t="str">
        <f>IF(B995="","",SUM($L$63:L995))</f>
        <v/>
      </c>
      <c r="N995" s="190" t="str">
        <f t="shared" si="149"/>
        <v/>
      </c>
      <c r="O995" s="191"/>
      <c r="P995" s="192" t="str">
        <f t="shared" si="150"/>
        <v/>
      </c>
      <c r="Q995" s="193"/>
      <c r="S995" s="193"/>
      <c r="T995" s="193"/>
      <c r="U995" s="193"/>
      <c r="V995" s="67"/>
    </row>
    <row r="996" spans="2:22" x14ac:dyDescent="0.15">
      <c r="B996" s="194" t="str">
        <f t="shared" si="141"/>
        <v/>
      </c>
      <c r="C996" s="185" t="str">
        <f t="shared" si="142"/>
        <v/>
      </c>
      <c r="D996" s="186" t="str">
        <f>IF(B996="","",IF(variable,IF(OR(B996=1,B996&lt;$I$16*periods_per_year),start_rate,MIN($I$17,IF(MOD(B996-1,$I$19)=0,MAX($I$18,D995+$I$20),D995))),start_rate))</f>
        <v/>
      </c>
      <c r="E996" s="187" t="str">
        <f t="shared" si="143"/>
        <v/>
      </c>
      <c r="F996" s="187" t="str">
        <f>IF(B996="","",IF(B996=nper,J995+E996,MIN(J995+E996,IF(D996=D995,F995,IF($E$13="Acc Bi-Weekly",ROUND((-PMT(((1+D996/CP)^(CP/12))-1,(nper-B996+1)*12/26,J995))/2,2),IF($E$13="Acc Weekly",ROUND((-PMT(((1+D996/CP)^(CP/12))-1,(nper-B996+1)*12/52,J995))/4,2),ROUND(-PMT(((1+D996/CP)^(CP/periods_per_year))-1,nper-B996+1,J995),2)))))))</f>
        <v/>
      </c>
      <c r="G996" s="187" t="str">
        <f t="shared" si="144"/>
        <v/>
      </c>
      <c r="H996" s="188"/>
      <c r="I996" s="187" t="str">
        <f t="shared" si="145"/>
        <v/>
      </c>
      <c r="J996" s="187" t="str">
        <f t="shared" si="146"/>
        <v/>
      </c>
      <c r="K996" s="189" t="str">
        <f t="shared" si="147"/>
        <v/>
      </c>
      <c r="L996" s="187" t="str">
        <f t="shared" si="148"/>
        <v/>
      </c>
      <c r="M996" s="187" t="str">
        <f>IF(B996="","",SUM($L$63:L996))</f>
        <v/>
      </c>
      <c r="N996" s="190" t="str">
        <f t="shared" si="149"/>
        <v/>
      </c>
      <c r="O996" s="191"/>
      <c r="P996" s="192" t="str">
        <f t="shared" si="150"/>
        <v/>
      </c>
      <c r="Q996" s="193"/>
      <c r="S996" s="193"/>
      <c r="T996" s="193"/>
      <c r="U996" s="193"/>
      <c r="V996" s="67"/>
    </row>
    <row r="997" spans="2:22" x14ac:dyDescent="0.15">
      <c r="B997" s="194" t="str">
        <f t="shared" si="141"/>
        <v/>
      </c>
      <c r="C997" s="185" t="str">
        <f t="shared" si="142"/>
        <v/>
      </c>
      <c r="D997" s="186" t="str">
        <f>IF(B997="","",IF(variable,IF(OR(B997=1,B997&lt;$I$16*periods_per_year),start_rate,MIN($I$17,IF(MOD(B997-1,$I$19)=0,MAX($I$18,D996+$I$20),D996))),start_rate))</f>
        <v/>
      </c>
      <c r="E997" s="187" t="str">
        <f t="shared" si="143"/>
        <v/>
      </c>
      <c r="F997" s="187" t="str">
        <f>IF(B997="","",IF(B997=nper,J996+E997,MIN(J996+E997,IF(D997=D996,F996,IF($E$13="Acc Bi-Weekly",ROUND((-PMT(((1+D997/CP)^(CP/12))-1,(nper-B997+1)*12/26,J996))/2,2),IF($E$13="Acc Weekly",ROUND((-PMT(((1+D997/CP)^(CP/12))-1,(nper-B997+1)*12/52,J996))/4,2),ROUND(-PMT(((1+D997/CP)^(CP/periods_per_year))-1,nper-B997+1,J996),2)))))))</f>
        <v/>
      </c>
      <c r="G997" s="187" t="str">
        <f t="shared" si="144"/>
        <v/>
      </c>
      <c r="H997" s="188"/>
      <c r="I997" s="187" t="str">
        <f t="shared" si="145"/>
        <v/>
      </c>
      <c r="J997" s="187" t="str">
        <f t="shared" si="146"/>
        <v/>
      </c>
      <c r="K997" s="189" t="str">
        <f t="shared" si="147"/>
        <v/>
      </c>
      <c r="L997" s="187" t="str">
        <f t="shared" si="148"/>
        <v/>
      </c>
      <c r="M997" s="187" t="str">
        <f>IF(B997="","",SUM($L$63:L997))</f>
        <v/>
      </c>
      <c r="N997" s="190" t="str">
        <f t="shared" si="149"/>
        <v/>
      </c>
      <c r="O997" s="191"/>
      <c r="P997" s="192" t="str">
        <f t="shared" si="150"/>
        <v/>
      </c>
      <c r="Q997" s="193"/>
      <c r="S997" s="193"/>
      <c r="T997" s="193"/>
      <c r="U997" s="193"/>
      <c r="V997" s="67"/>
    </row>
    <row r="998" spans="2:22" x14ac:dyDescent="0.15">
      <c r="B998" s="194" t="str">
        <f t="shared" si="141"/>
        <v/>
      </c>
      <c r="C998" s="185" t="str">
        <f t="shared" si="142"/>
        <v/>
      </c>
      <c r="D998" s="186" t="str">
        <f>IF(B998="","",IF(variable,IF(OR(B998=1,B998&lt;$I$16*periods_per_year),start_rate,MIN($I$17,IF(MOD(B998-1,$I$19)=0,MAX($I$18,D997+$I$20),D997))),start_rate))</f>
        <v/>
      </c>
      <c r="E998" s="187" t="str">
        <f t="shared" si="143"/>
        <v/>
      </c>
      <c r="F998" s="187" t="str">
        <f>IF(B998="","",IF(B998=nper,J997+E998,MIN(J997+E998,IF(D998=D997,F997,IF($E$13="Acc Bi-Weekly",ROUND((-PMT(((1+D998/CP)^(CP/12))-1,(nper-B998+1)*12/26,J997))/2,2),IF($E$13="Acc Weekly",ROUND((-PMT(((1+D998/CP)^(CP/12))-1,(nper-B998+1)*12/52,J997))/4,2),ROUND(-PMT(((1+D998/CP)^(CP/periods_per_year))-1,nper-B998+1,J997),2)))))))</f>
        <v/>
      </c>
      <c r="G998" s="187" t="str">
        <f t="shared" si="144"/>
        <v/>
      </c>
      <c r="H998" s="188"/>
      <c r="I998" s="187" t="str">
        <f t="shared" si="145"/>
        <v/>
      </c>
      <c r="J998" s="187" t="str">
        <f t="shared" si="146"/>
        <v/>
      </c>
      <c r="K998" s="189" t="str">
        <f t="shared" si="147"/>
        <v/>
      </c>
      <c r="L998" s="187" t="str">
        <f t="shared" si="148"/>
        <v/>
      </c>
      <c r="M998" s="187" t="str">
        <f>IF(B998="","",SUM($L$63:L998))</f>
        <v/>
      </c>
      <c r="N998" s="190" t="str">
        <f t="shared" si="149"/>
        <v/>
      </c>
      <c r="O998" s="191"/>
      <c r="P998" s="192" t="str">
        <f t="shared" si="150"/>
        <v/>
      </c>
      <c r="Q998" s="193"/>
      <c r="S998" s="193"/>
      <c r="T998" s="193"/>
      <c r="U998" s="193"/>
      <c r="V998" s="67"/>
    </row>
    <row r="999" spans="2:22" x14ac:dyDescent="0.15">
      <c r="B999" s="194" t="str">
        <f t="shared" si="141"/>
        <v/>
      </c>
      <c r="C999" s="185" t="str">
        <f t="shared" si="142"/>
        <v/>
      </c>
      <c r="D999" s="186" t="str">
        <f>IF(B999="","",IF(variable,IF(OR(B999=1,B999&lt;$I$16*periods_per_year),start_rate,MIN($I$17,IF(MOD(B999-1,$I$19)=0,MAX($I$18,D998+$I$20),D998))),start_rate))</f>
        <v/>
      </c>
      <c r="E999" s="187" t="str">
        <f t="shared" si="143"/>
        <v/>
      </c>
      <c r="F999" s="187" t="str">
        <f>IF(B999="","",IF(B999=nper,J998+E999,MIN(J998+E999,IF(D999=D998,F998,IF($E$13="Acc Bi-Weekly",ROUND((-PMT(((1+D999/CP)^(CP/12))-1,(nper-B999+1)*12/26,J998))/2,2),IF($E$13="Acc Weekly",ROUND((-PMT(((1+D999/CP)^(CP/12))-1,(nper-B999+1)*12/52,J998))/4,2),ROUND(-PMT(((1+D999/CP)^(CP/periods_per_year))-1,nper-B999+1,J998),2)))))))</f>
        <v/>
      </c>
      <c r="G999" s="187" t="str">
        <f t="shared" si="144"/>
        <v/>
      </c>
      <c r="H999" s="188"/>
      <c r="I999" s="187" t="str">
        <f t="shared" si="145"/>
        <v/>
      </c>
      <c r="J999" s="187" t="str">
        <f t="shared" si="146"/>
        <v/>
      </c>
      <c r="K999" s="189" t="str">
        <f t="shared" si="147"/>
        <v/>
      </c>
      <c r="L999" s="187" t="str">
        <f t="shared" si="148"/>
        <v/>
      </c>
      <c r="M999" s="187" t="str">
        <f>IF(B999="","",SUM($L$63:L999))</f>
        <v/>
      </c>
      <c r="N999" s="190" t="str">
        <f t="shared" si="149"/>
        <v/>
      </c>
      <c r="O999" s="191"/>
      <c r="P999" s="192" t="str">
        <f t="shared" si="150"/>
        <v/>
      </c>
      <c r="Q999" s="193"/>
      <c r="S999" s="193"/>
      <c r="T999" s="193"/>
      <c r="U999" s="193"/>
      <c r="V999" s="67"/>
    </row>
    <row r="1000" spans="2:22" x14ac:dyDescent="0.15">
      <c r="B1000" s="194" t="str">
        <f t="shared" si="141"/>
        <v/>
      </c>
      <c r="C1000" s="185" t="str">
        <f t="shared" si="142"/>
        <v/>
      </c>
      <c r="D1000" s="186" t="str">
        <f>IF(B1000="","",IF(variable,IF(OR(B1000=1,B1000&lt;$I$16*periods_per_year),start_rate,MIN($I$17,IF(MOD(B1000-1,$I$19)=0,MAX($I$18,D999+$I$20),D999))),start_rate))</f>
        <v/>
      </c>
      <c r="E1000" s="187" t="str">
        <f t="shared" si="143"/>
        <v/>
      </c>
      <c r="F1000" s="187" t="str">
        <f>IF(B1000="","",IF(B1000=nper,J999+E1000,MIN(J999+E1000,IF(D1000=D999,F999,IF($E$13="Acc Bi-Weekly",ROUND((-PMT(((1+D1000/CP)^(CP/12))-1,(nper-B1000+1)*12/26,J999))/2,2),IF($E$13="Acc Weekly",ROUND((-PMT(((1+D1000/CP)^(CP/12))-1,(nper-B1000+1)*12/52,J999))/4,2),ROUND(-PMT(((1+D1000/CP)^(CP/periods_per_year))-1,nper-B1000+1,J999),2)))))))</f>
        <v/>
      </c>
      <c r="G1000" s="187" t="str">
        <f t="shared" si="144"/>
        <v/>
      </c>
      <c r="H1000" s="188"/>
      <c r="I1000" s="187" t="str">
        <f t="shared" si="145"/>
        <v/>
      </c>
      <c r="J1000" s="187" t="str">
        <f t="shared" si="146"/>
        <v/>
      </c>
      <c r="K1000" s="189" t="str">
        <f t="shared" si="147"/>
        <v/>
      </c>
      <c r="L1000" s="187" t="str">
        <f t="shared" si="148"/>
        <v/>
      </c>
      <c r="M1000" s="187" t="str">
        <f>IF(B1000="","",SUM($L$63:L1000))</f>
        <v/>
      </c>
      <c r="N1000" s="190" t="str">
        <f t="shared" si="149"/>
        <v/>
      </c>
      <c r="O1000" s="191"/>
      <c r="P1000" s="192" t="str">
        <f t="shared" si="150"/>
        <v/>
      </c>
      <c r="Q1000" s="193"/>
      <c r="S1000" s="193"/>
      <c r="T1000" s="193"/>
      <c r="U1000" s="193"/>
      <c r="V1000" s="67"/>
    </row>
    <row r="1001" spans="2:22" x14ac:dyDescent="0.15">
      <c r="B1001" s="194" t="str">
        <f t="shared" si="141"/>
        <v/>
      </c>
      <c r="C1001" s="185" t="str">
        <f t="shared" si="142"/>
        <v/>
      </c>
      <c r="D1001" s="186" t="str">
        <f>IF(B1001="","",IF(variable,IF(OR(B1001=1,B1001&lt;$I$16*periods_per_year),start_rate,MIN($I$17,IF(MOD(B1001-1,$I$19)=0,MAX($I$18,D1000+$I$20),D1000))),start_rate))</f>
        <v/>
      </c>
      <c r="E1001" s="187" t="str">
        <f t="shared" si="143"/>
        <v/>
      </c>
      <c r="F1001" s="187" t="str">
        <f>IF(B1001="","",IF(B1001=nper,J1000+E1001,MIN(J1000+E1001,IF(D1001=D1000,F1000,IF($E$13="Acc Bi-Weekly",ROUND((-PMT(((1+D1001/CP)^(CP/12))-1,(nper-B1001+1)*12/26,J1000))/2,2),IF($E$13="Acc Weekly",ROUND((-PMT(((1+D1001/CP)^(CP/12))-1,(nper-B1001+1)*12/52,J1000))/4,2),ROUND(-PMT(((1+D1001/CP)^(CP/periods_per_year))-1,nper-B1001+1,J1000),2)))))))</f>
        <v/>
      </c>
      <c r="G1001" s="187" t="str">
        <f t="shared" si="144"/>
        <v/>
      </c>
      <c r="H1001" s="188"/>
      <c r="I1001" s="187" t="str">
        <f t="shared" si="145"/>
        <v/>
      </c>
      <c r="J1001" s="187" t="str">
        <f t="shared" si="146"/>
        <v/>
      </c>
      <c r="K1001" s="189" t="str">
        <f t="shared" si="147"/>
        <v/>
      </c>
      <c r="L1001" s="187" t="str">
        <f t="shared" si="148"/>
        <v/>
      </c>
      <c r="M1001" s="187" t="str">
        <f>IF(B1001="","",SUM($L$63:L1001))</f>
        <v/>
      </c>
      <c r="N1001" s="190" t="str">
        <f t="shared" si="149"/>
        <v/>
      </c>
      <c r="O1001" s="191"/>
      <c r="P1001" s="192" t="str">
        <f t="shared" si="150"/>
        <v/>
      </c>
      <c r="Q1001" s="193"/>
      <c r="S1001" s="193"/>
      <c r="T1001" s="193"/>
      <c r="U1001" s="193"/>
      <c r="V1001" s="67"/>
    </row>
    <row r="1002" spans="2:22" x14ac:dyDescent="0.15">
      <c r="B1002" s="194" t="str">
        <f t="shared" si="141"/>
        <v/>
      </c>
      <c r="C1002" s="185" t="str">
        <f t="shared" si="142"/>
        <v/>
      </c>
      <c r="D1002" s="186" t="str">
        <f>IF(B1002="","",IF(variable,IF(OR(B1002=1,B1002&lt;$I$16*periods_per_year),start_rate,MIN($I$17,IF(MOD(B1002-1,$I$19)=0,MAX($I$18,D1001+$I$20),D1001))),start_rate))</f>
        <v/>
      </c>
      <c r="E1002" s="187" t="str">
        <f t="shared" si="143"/>
        <v/>
      </c>
      <c r="F1002" s="187" t="str">
        <f>IF(B1002="","",IF(B1002=nper,J1001+E1002,MIN(J1001+E1002,IF(D1002=D1001,F1001,IF($E$13="Acc Bi-Weekly",ROUND((-PMT(((1+D1002/CP)^(CP/12))-1,(nper-B1002+1)*12/26,J1001))/2,2),IF($E$13="Acc Weekly",ROUND((-PMT(((1+D1002/CP)^(CP/12))-1,(nper-B1002+1)*12/52,J1001))/4,2),ROUND(-PMT(((1+D1002/CP)^(CP/periods_per_year))-1,nper-B1002+1,J1001),2)))))))</f>
        <v/>
      </c>
      <c r="G1002" s="187" t="str">
        <f t="shared" si="144"/>
        <v/>
      </c>
      <c r="H1002" s="188"/>
      <c r="I1002" s="187" t="str">
        <f t="shared" si="145"/>
        <v/>
      </c>
      <c r="J1002" s="187" t="str">
        <f t="shared" si="146"/>
        <v/>
      </c>
      <c r="K1002" s="189" t="str">
        <f t="shared" si="147"/>
        <v/>
      </c>
      <c r="L1002" s="187" t="str">
        <f t="shared" si="148"/>
        <v/>
      </c>
      <c r="M1002" s="187" t="str">
        <f>IF(B1002="","",SUM($L$63:L1002))</f>
        <v/>
      </c>
      <c r="N1002" s="190" t="str">
        <f t="shared" si="149"/>
        <v/>
      </c>
      <c r="O1002" s="191"/>
      <c r="P1002" s="192" t="str">
        <f t="shared" si="150"/>
        <v/>
      </c>
      <c r="Q1002" s="193"/>
      <c r="S1002" s="193"/>
      <c r="T1002" s="193"/>
      <c r="U1002" s="193"/>
      <c r="V1002" s="67"/>
    </row>
    <row r="1003" spans="2:22" x14ac:dyDescent="0.15">
      <c r="B1003" s="194" t="str">
        <f t="shared" si="141"/>
        <v/>
      </c>
      <c r="C1003" s="185" t="str">
        <f t="shared" si="142"/>
        <v/>
      </c>
      <c r="D1003" s="186" t="str">
        <f>IF(B1003="","",IF(variable,IF(OR(B1003=1,B1003&lt;$I$16*periods_per_year),start_rate,MIN($I$17,IF(MOD(B1003-1,$I$19)=0,MAX($I$18,D1002+$I$20),D1002))),start_rate))</f>
        <v/>
      </c>
      <c r="E1003" s="187" t="str">
        <f t="shared" si="143"/>
        <v/>
      </c>
      <c r="F1003" s="187" t="str">
        <f>IF(B1003="","",IF(B1003=nper,J1002+E1003,MIN(J1002+E1003,IF(D1003=D1002,F1002,IF($E$13="Acc Bi-Weekly",ROUND((-PMT(((1+D1003/CP)^(CP/12))-1,(nper-B1003+1)*12/26,J1002))/2,2),IF($E$13="Acc Weekly",ROUND((-PMT(((1+D1003/CP)^(CP/12))-1,(nper-B1003+1)*12/52,J1002))/4,2),ROUND(-PMT(((1+D1003/CP)^(CP/periods_per_year))-1,nper-B1003+1,J1002),2)))))))</f>
        <v/>
      </c>
      <c r="G1003" s="187" t="str">
        <f t="shared" si="144"/>
        <v/>
      </c>
      <c r="H1003" s="188"/>
      <c r="I1003" s="187" t="str">
        <f t="shared" si="145"/>
        <v/>
      </c>
      <c r="J1003" s="187" t="str">
        <f t="shared" si="146"/>
        <v/>
      </c>
      <c r="K1003" s="189" t="str">
        <f t="shared" si="147"/>
        <v/>
      </c>
      <c r="L1003" s="187" t="str">
        <f t="shared" si="148"/>
        <v/>
      </c>
      <c r="M1003" s="187" t="str">
        <f>IF(B1003="","",SUM($L$63:L1003))</f>
        <v/>
      </c>
      <c r="N1003" s="190" t="str">
        <f t="shared" si="149"/>
        <v/>
      </c>
      <c r="O1003" s="191"/>
      <c r="P1003" s="192" t="str">
        <f t="shared" si="150"/>
        <v/>
      </c>
      <c r="Q1003" s="193"/>
      <c r="S1003" s="193"/>
      <c r="T1003" s="193"/>
      <c r="U1003" s="193"/>
      <c r="V1003" s="67"/>
    </row>
    <row r="1004" spans="2:22" x14ac:dyDescent="0.15">
      <c r="B1004" s="194" t="str">
        <f t="shared" si="141"/>
        <v/>
      </c>
      <c r="C1004" s="185" t="str">
        <f t="shared" si="142"/>
        <v/>
      </c>
      <c r="D1004" s="186" t="str">
        <f>IF(B1004="","",IF(variable,IF(OR(B1004=1,B1004&lt;$I$16*periods_per_year),start_rate,MIN($I$17,IF(MOD(B1004-1,$I$19)=0,MAX($I$18,D1003+$I$20),D1003))),start_rate))</f>
        <v/>
      </c>
      <c r="E1004" s="187" t="str">
        <f t="shared" si="143"/>
        <v/>
      </c>
      <c r="F1004" s="187" t="str">
        <f>IF(B1004="","",IF(B1004=nper,J1003+E1004,MIN(J1003+E1004,IF(D1004=D1003,F1003,IF($E$13="Acc Bi-Weekly",ROUND((-PMT(((1+D1004/CP)^(CP/12))-1,(nper-B1004+1)*12/26,J1003))/2,2),IF($E$13="Acc Weekly",ROUND((-PMT(((1+D1004/CP)^(CP/12))-1,(nper-B1004+1)*12/52,J1003))/4,2),ROUND(-PMT(((1+D1004/CP)^(CP/periods_per_year))-1,nper-B1004+1,J1003),2)))))))</f>
        <v/>
      </c>
      <c r="G1004" s="187" t="str">
        <f t="shared" si="144"/>
        <v/>
      </c>
      <c r="H1004" s="188"/>
      <c r="I1004" s="187" t="str">
        <f t="shared" si="145"/>
        <v/>
      </c>
      <c r="J1004" s="187" t="str">
        <f t="shared" si="146"/>
        <v/>
      </c>
      <c r="K1004" s="189" t="str">
        <f t="shared" si="147"/>
        <v/>
      </c>
      <c r="L1004" s="187" t="str">
        <f t="shared" si="148"/>
        <v/>
      </c>
      <c r="M1004" s="187" t="str">
        <f>IF(B1004="","",SUM($L$63:L1004))</f>
        <v/>
      </c>
      <c r="N1004" s="190" t="str">
        <f t="shared" si="149"/>
        <v/>
      </c>
      <c r="O1004" s="191"/>
      <c r="P1004" s="192" t="str">
        <f t="shared" si="150"/>
        <v/>
      </c>
      <c r="Q1004" s="193"/>
      <c r="S1004" s="193"/>
      <c r="T1004" s="193"/>
      <c r="U1004" s="193"/>
      <c r="V1004" s="67"/>
    </row>
    <row r="1005" spans="2:22" x14ac:dyDescent="0.15">
      <c r="B1005" s="194" t="str">
        <f t="shared" si="141"/>
        <v/>
      </c>
      <c r="C1005" s="185" t="str">
        <f t="shared" si="142"/>
        <v/>
      </c>
      <c r="D1005" s="186" t="str">
        <f>IF(B1005="","",IF(variable,IF(OR(B1005=1,B1005&lt;$I$16*periods_per_year),start_rate,MIN($I$17,IF(MOD(B1005-1,$I$19)=0,MAX($I$18,D1004+$I$20),D1004))),start_rate))</f>
        <v/>
      </c>
      <c r="E1005" s="187" t="str">
        <f t="shared" si="143"/>
        <v/>
      </c>
      <c r="F1005" s="187" t="str">
        <f>IF(B1005="","",IF(B1005=nper,J1004+E1005,MIN(J1004+E1005,IF(D1005=D1004,F1004,IF($E$13="Acc Bi-Weekly",ROUND((-PMT(((1+D1005/CP)^(CP/12))-1,(nper-B1005+1)*12/26,J1004))/2,2),IF($E$13="Acc Weekly",ROUND((-PMT(((1+D1005/CP)^(CP/12))-1,(nper-B1005+1)*12/52,J1004))/4,2),ROUND(-PMT(((1+D1005/CP)^(CP/periods_per_year))-1,nper-B1005+1,J1004),2)))))))</f>
        <v/>
      </c>
      <c r="G1005" s="187" t="str">
        <f t="shared" si="144"/>
        <v/>
      </c>
      <c r="H1005" s="188"/>
      <c r="I1005" s="187" t="str">
        <f t="shared" si="145"/>
        <v/>
      </c>
      <c r="J1005" s="187" t="str">
        <f t="shared" si="146"/>
        <v/>
      </c>
      <c r="K1005" s="189" t="str">
        <f t="shared" si="147"/>
        <v/>
      </c>
      <c r="L1005" s="187" t="str">
        <f t="shared" si="148"/>
        <v/>
      </c>
      <c r="M1005" s="187" t="str">
        <f>IF(B1005="","",SUM($L$63:L1005))</f>
        <v/>
      </c>
      <c r="N1005" s="190" t="str">
        <f t="shared" si="149"/>
        <v/>
      </c>
      <c r="O1005" s="191"/>
      <c r="P1005" s="192" t="str">
        <f t="shared" si="150"/>
        <v/>
      </c>
      <c r="Q1005" s="193"/>
      <c r="S1005" s="193"/>
      <c r="T1005" s="193"/>
      <c r="U1005" s="193"/>
      <c r="V1005" s="67"/>
    </row>
    <row r="1006" spans="2:22" x14ac:dyDescent="0.15">
      <c r="B1006" s="194" t="str">
        <f t="shared" si="141"/>
        <v/>
      </c>
      <c r="C1006" s="185" t="str">
        <f t="shared" si="142"/>
        <v/>
      </c>
      <c r="D1006" s="186" t="str">
        <f>IF(B1006="","",IF(variable,IF(OR(B1006=1,B1006&lt;$I$16*periods_per_year),start_rate,MIN($I$17,IF(MOD(B1006-1,$I$19)=0,MAX($I$18,D1005+$I$20),D1005))),start_rate))</f>
        <v/>
      </c>
      <c r="E1006" s="187" t="str">
        <f t="shared" si="143"/>
        <v/>
      </c>
      <c r="F1006" s="187" t="str">
        <f>IF(B1006="","",IF(B1006=nper,J1005+E1006,MIN(J1005+E1006,IF(D1006=D1005,F1005,IF($E$13="Acc Bi-Weekly",ROUND((-PMT(((1+D1006/CP)^(CP/12))-1,(nper-B1006+1)*12/26,J1005))/2,2),IF($E$13="Acc Weekly",ROUND((-PMT(((1+D1006/CP)^(CP/12))-1,(nper-B1006+1)*12/52,J1005))/4,2),ROUND(-PMT(((1+D1006/CP)^(CP/periods_per_year))-1,nper-B1006+1,J1005),2)))))))</f>
        <v/>
      </c>
      <c r="G1006" s="187" t="str">
        <f t="shared" si="144"/>
        <v/>
      </c>
      <c r="H1006" s="188"/>
      <c r="I1006" s="187" t="str">
        <f t="shared" si="145"/>
        <v/>
      </c>
      <c r="J1006" s="187" t="str">
        <f t="shared" si="146"/>
        <v/>
      </c>
      <c r="K1006" s="189" t="str">
        <f t="shared" si="147"/>
        <v/>
      </c>
      <c r="L1006" s="187" t="str">
        <f t="shared" si="148"/>
        <v/>
      </c>
      <c r="M1006" s="187" t="str">
        <f>IF(B1006="","",SUM($L$63:L1006))</f>
        <v/>
      </c>
      <c r="N1006" s="190" t="str">
        <f t="shared" si="149"/>
        <v/>
      </c>
      <c r="O1006" s="191"/>
      <c r="P1006" s="192" t="str">
        <f t="shared" si="150"/>
        <v/>
      </c>
      <c r="Q1006" s="193"/>
      <c r="S1006" s="193"/>
      <c r="T1006" s="193"/>
      <c r="U1006" s="193"/>
      <c r="V1006" s="67"/>
    </row>
    <row r="1007" spans="2:22" x14ac:dyDescent="0.15">
      <c r="B1007" s="194" t="str">
        <f t="shared" si="141"/>
        <v/>
      </c>
      <c r="C1007" s="185" t="str">
        <f t="shared" si="142"/>
        <v/>
      </c>
      <c r="D1007" s="186" t="str">
        <f>IF(B1007="","",IF(variable,IF(OR(B1007=1,B1007&lt;$I$16*periods_per_year),start_rate,MIN($I$17,IF(MOD(B1007-1,$I$19)=0,MAX($I$18,D1006+$I$20),D1006))),start_rate))</f>
        <v/>
      </c>
      <c r="E1007" s="187" t="str">
        <f t="shared" si="143"/>
        <v/>
      </c>
      <c r="F1007" s="187" t="str">
        <f>IF(B1007="","",IF(B1007=nper,J1006+E1007,MIN(J1006+E1007,IF(D1007=D1006,F1006,IF($E$13="Acc Bi-Weekly",ROUND((-PMT(((1+D1007/CP)^(CP/12))-1,(nper-B1007+1)*12/26,J1006))/2,2),IF($E$13="Acc Weekly",ROUND((-PMT(((1+D1007/CP)^(CP/12))-1,(nper-B1007+1)*12/52,J1006))/4,2),ROUND(-PMT(((1+D1007/CP)^(CP/periods_per_year))-1,nper-B1007+1,J1006),2)))))))</f>
        <v/>
      </c>
      <c r="G1007" s="187" t="str">
        <f t="shared" si="144"/>
        <v/>
      </c>
      <c r="H1007" s="188"/>
      <c r="I1007" s="187" t="str">
        <f t="shared" si="145"/>
        <v/>
      </c>
      <c r="J1007" s="187" t="str">
        <f t="shared" si="146"/>
        <v/>
      </c>
      <c r="K1007" s="189" t="str">
        <f t="shared" si="147"/>
        <v/>
      </c>
      <c r="L1007" s="187" t="str">
        <f t="shared" si="148"/>
        <v/>
      </c>
      <c r="M1007" s="187" t="str">
        <f>IF(B1007="","",SUM($L$63:L1007))</f>
        <v/>
      </c>
      <c r="N1007" s="190" t="str">
        <f t="shared" si="149"/>
        <v/>
      </c>
      <c r="O1007" s="191"/>
      <c r="P1007" s="192" t="str">
        <f t="shared" si="150"/>
        <v/>
      </c>
      <c r="Q1007" s="193"/>
      <c r="S1007" s="193"/>
      <c r="T1007" s="193"/>
      <c r="U1007" s="193"/>
      <c r="V1007" s="67"/>
    </row>
    <row r="1008" spans="2:22" x14ac:dyDescent="0.15">
      <c r="B1008" s="194" t="str">
        <f t="shared" si="141"/>
        <v/>
      </c>
      <c r="C1008" s="185" t="str">
        <f t="shared" si="142"/>
        <v/>
      </c>
      <c r="D1008" s="186" t="str">
        <f>IF(B1008="","",IF(variable,IF(OR(B1008=1,B1008&lt;$I$16*periods_per_year),start_rate,MIN($I$17,IF(MOD(B1008-1,$I$19)=0,MAX($I$18,D1007+$I$20),D1007))),start_rate))</f>
        <v/>
      </c>
      <c r="E1008" s="187" t="str">
        <f t="shared" si="143"/>
        <v/>
      </c>
      <c r="F1008" s="187" t="str">
        <f>IF(B1008="","",IF(B1008=nper,J1007+E1008,MIN(J1007+E1008,IF(D1008=D1007,F1007,IF($E$13="Acc Bi-Weekly",ROUND((-PMT(((1+D1008/CP)^(CP/12))-1,(nper-B1008+1)*12/26,J1007))/2,2),IF($E$13="Acc Weekly",ROUND((-PMT(((1+D1008/CP)^(CP/12))-1,(nper-B1008+1)*12/52,J1007))/4,2),ROUND(-PMT(((1+D1008/CP)^(CP/periods_per_year))-1,nper-B1008+1,J1007),2)))))))</f>
        <v/>
      </c>
      <c r="G1008" s="187" t="str">
        <f t="shared" si="144"/>
        <v/>
      </c>
      <c r="H1008" s="188"/>
      <c r="I1008" s="187" t="str">
        <f t="shared" si="145"/>
        <v/>
      </c>
      <c r="J1008" s="187" t="str">
        <f t="shared" si="146"/>
        <v/>
      </c>
      <c r="K1008" s="189" t="str">
        <f t="shared" si="147"/>
        <v/>
      </c>
      <c r="L1008" s="187" t="str">
        <f t="shared" si="148"/>
        <v/>
      </c>
      <c r="M1008" s="187" t="str">
        <f>IF(B1008="","",SUM($L$63:L1008))</f>
        <v/>
      </c>
      <c r="N1008" s="190" t="str">
        <f t="shared" si="149"/>
        <v/>
      </c>
      <c r="O1008" s="191"/>
      <c r="P1008" s="192" t="str">
        <f t="shared" si="150"/>
        <v/>
      </c>
      <c r="Q1008" s="193"/>
      <c r="S1008" s="193"/>
      <c r="T1008" s="193"/>
      <c r="U1008" s="193"/>
      <c r="V1008" s="67"/>
    </row>
    <row r="1009" spans="2:22" x14ac:dyDescent="0.15">
      <c r="B1009" s="194" t="str">
        <f t="shared" si="141"/>
        <v/>
      </c>
      <c r="C1009" s="185" t="str">
        <f t="shared" si="142"/>
        <v/>
      </c>
      <c r="D1009" s="186" t="str">
        <f>IF(B1009="","",IF(variable,IF(OR(B1009=1,B1009&lt;$I$16*periods_per_year),start_rate,MIN($I$17,IF(MOD(B1009-1,$I$19)=0,MAX($I$18,D1008+$I$20),D1008))),start_rate))</f>
        <v/>
      </c>
      <c r="E1009" s="187" t="str">
        <f t="shared" si="143"/>
        <v/>
      </c>
      <c r="F1009" s="187" t="str">
        <f>IF(B1009="","",IF(B1009=nper,J1008+E1009,MIN(J1008+E1009,IF(D1009=D1008,F1008,IF($E$13="Acc Bi-Weekly",ROUND((-PMT(((1+D1009/CP)^(CP/12))-1,(nper-B1009+1)*12/26,J1008))/2,2),IF($E$13="Acc Weekly",ROUND((-PMT(((1+D1009/CP)^(CP/12))-1,(nper-B1009+1)*12/52,J1008))/4,2),ROUND(-PMT(((1+D1009/CP)^(CP/periods_per_year))-1,nper-B1009+1,J1008),2)))))))</f>
        <v/>
      </c>
      <c r="G1009" s="187" t="str">
        <f t="shared" si="144"/>
        <v/>
      </c>
      <c r="H1009" s="188"/>
      <c r="I1009" s="187" t="str">
        <f t="shared" si="145"/>
        <v/>
      </c>
      <c r="J1009" s="187" t="str">
        <f t="shared" si="146"/>
        <v/>
      </c>
      <c r="K1009" s="189" t="str">
        <f t="shared" si="147"/>
        <v/>
      </c>
      <c r="L1009" s="187" t="str">
        <f t="shared" si="148"/>
        <v/>
      </c>
      <c r="M1009" s="187" t="str">
        <f>IF(B1009="","",SUM($L$63:L1009))</f>
        <v/>
      </c>
      <c r="N1009" s="190" t="str">
        <f t="shared" si="149"/>
        <v/>
      </c>
      <c r="O1009" s="191"/>
      <c r="P1009" s="192" t="str">
        <f t="shared" si="150"/>
        <v/>
      </c>
      <c r="Q1009" s="193"/>
      <c r="S1009" s="193"/>
      <c r="T1009" s="193"/>
      <c r="U1009" s="193"/>
      <c r="V1009" s="67"/>
    </row>
    <row r="1010" spans="2:22" x14ac:dyDescent="0.15">
      <c r="B1010" s="194" t="str">
        <f t="shared" si="141"/>
        <v/>
      </c>
      <c r="C1010" s="185" t="str">
        <f t="shared" si="142"/>
        <v/>
      </c>
      <c r="D1010" s="186" t="str">
        <f>IF(B1010="","",IF(variable,IF(OR(B1010=1,B1010&lt;$I$16*periods_per_year),start_rate,MIN($I$17,IF(MOD(B1010-1,$I$19)=0,MAX($I$18,D1009+$I$20),D1009))),start_rate))</f>
        <v/>
      </c>
      <c r="E1010" s="187" t="str">
        <f t="shared" si="143"/>
        <v/>
      </c>
      <c r="F1010" s="187" t="str">
        <f>IF(B1010="","",IF(B1010=nper,J1009+E1010,MIN(J1009+E1010,IF(D1010=D1009,F1009,IF($E$13="Acc Bi-Weekly",ROUND((-PMT(((1+D1010/CP)^(CP/12))-1,(nper-B1010+1)*12/26,J1009))/2,2),IF($E$13="Acc Weekly",ROUND((-PMT(((1+D1010/CP)^(CP/12))-1,(nper-B1010+1)*12/52,J1009))/4,2),ROUND(-PMT(((1+D1010/CP)^(CP/periods_per_year))-1,nper-B1010+1,J1009),2)))))))</f>
        <v/>
      </c>
      <c r="G1010" s="187" t="str">
        <f t="shared" si="144"/>
        <v/>
      </c>
      <c r="H1010" s="188"/>
      <c r="I1010" s="187" t="str">
        <f t="shared" si="145"/>
        <v/>
      </c>
      <c r="J1010" s="187" t="str">
        <f t="shared" si="146"/>
        <v/>
      </c>
      <c r="K1010" s="189" t="str">
        <f t="shared" si="147"/>
        <v/>
      </c>
      <c r="L1010" s="187" t="str">
        <f t="shared" si="148"/>
        <v/>
      </c>
      <c r="M1010" s="187" t="str">
        <f>IF(B1010="","",SUM($L$63:L1010))</f>
        <v/>
      </c>
      <c r="N1010" s="190" t="str">
        <f t="shared" si="149"/>
        <v/>
      </c>
      <c r="O1010" s="191"/>
      <c r="P1010" s="192" t="str">
        <f t="shared" si="150"/>
        <v/>
      </c>
      <c r="Q1010" s="193"/>
      <c r="S1010" s="193"/>
      <c r="T1010" s="193"/>
      <c r="U1010" s="193"/>
      <c r="V1010" s="67"/>
    </row>
    <row r="1011" spans="2:22" x14ac:dyDescent="0.15">
      <c r="B1011" s="194" t="str">
        <f t="shared" si="141"/>
        <v/>
      </c>
      <c r="C1011" s="185" t="str">
        <f t="shared" si="142"/>
        <v/>
      </c>
      <c r="D1011" s="186" t="str">
        <f>IF(B1011="","",IF(variable,IF(OR(B1011=1,B1011&lt;$I$16*periods_per_year),start_rate,MIN($I$17,IF(MOD(B1011-1,$I$19)=0,MAX($I$18,D1010+$I$20),D1010))),start_rate))</f>
        <v/>
      </c>
      <c r="E1011" s="187" t="str">
        <f t="shared" si="143"/>
        <v/>
      </c>
      <c r="F1011" s="187" t="str">
        <f>IF(B1011="","",IF(B1011=nper,J1010+E1011,MIN(J1010+E1011,IF(D1011=D1010,F1010,IF($E$13="Acc Bi-Weekly",ROUND((-PMT(((1+D1011/CP)^(CP/12))-1,(nper-B1011+1)*12/26,J1010))/2,2),IF($E$13="Acc Weekly",ROUND((-PMT(((1+D1011/CP)^(CP/12))-1,(nper-B1011+1)*12/52,J1010))/4,2),ROUND(-PMT(((1+D1011/CP)^(CP/periods_per_year))-1,nper-B1011+1,J1010),2)))))))</f>
        <v/>
      </c>
      <c r="G1011" s="187" t="str">
        <f t="shared" si="144"/>
        <v/>
      </c>
      <c r="H1011" s="188"/>
      <c r="I1011" s="187" t="str">
        <f t="shared" si="145"/>
        <v/>
      </c>
      <c r="J1011" s="187" t="str">
        <f t="shared" si="146"/>
        <v/>
      </c>
      <c r="K1011" s="189" t="str">
        <f t="shared" si="147"/>
        <v/>
      </c>
      <c r="L1011" s="187" t="str">
        <f t="shared" si="148"/>
        <v/>
      </c>
      <c r="M1011" s="187" t="str">
        <f>IF(B1011="","",SUM($L$63:L1011))</f>
        <v/>
      </c>
      <c r="N1011" s="190" t="str">
        <f t="shared" si="149"/>
        <v/>
      </c>
      <c r="O1011" s="191"/>
      <c r="P1011" s="192" t="str">
        <f t="shared" si="150"/>
        <v/>
      </c>
      <c r="Q1011" s="193"/>
      <c r="S1011" s="193"/>
      <c r="T1011" s="193"/>
      <c r="U1011" s="193"/>
      <c r="V1011" s="67"/>
    </row>
    <row r="1012" spans="2:22" x14ac:dyDescent="0.15">
      <c r="B1012" s="194" t="str">
        <f t="shared" si="141"/>
        <v/>
      </c>
      <c r="C1012" s="185" t="str">
        <f t="shared" si="142"/>
        <v/>
      </c>
      <c r="D1012" s="186" t="str">
        <f>IF(B1012="","",IF(variable,IF(OR(B1012=1,B1012&lt;$I$16*periods_per_year),start_rate,MIN($I$17,IF(MOD(B1012-1,$I$19)=0,MAX($I$18,D1011+$I$20),D1011))),start_rate))</f>
        <v/>
      </c>
      <c r="E1012" s="187" t="str">
        <f t="shared" si="143"/>
        <v/>
      </c>
      <c r="F1012" s="187" t="str">
        <f>IF(B1012="","",IF(B1012=nper,J1011+E1012,MIN(J1011+E1012,IF(D1012=D1011,F1011,IF($E$13="Acc Bi-Weekly",ROUND((-PMT(((1+D1012/CP)^(CP/12))-1,(nper-B1012+1)*12/26,J1011))/2,2),IF($E$13="Acc Weekly",ROUND((-PMT(((1+D1012/CP)^(CP/12))-1,(nper-B1012+1)*12/52,J1011))/4,2),ROUND(-PMT(((1+D1012/CP)^(CP/periods_per_year))-1,nper-B1012+1,J1011),2)))))))</f>
        <v/>
      </c>
      <c r="G1012" s="187" t="str">
        <f t="shared" si="144"/>
        <v/>
      </c>
      <c r="H1012" s="188"/>
      <c r="I1012" s="187" t="str">
        <f t="shared" si="145"/>
        <v/>
      </c>
      <c r="J1012" s="187" t="str">
        <f t="shared" si="146"/>
        <v/>
      </c>
      <c r="K1012" s="189" t="str">
        <f t="shared" si="147"/>
        <v/>
      </c>
      <c r="L1012" s="187" t="str">
        <f t="shared" si="148"/>
        <v/>
      </c>
      <c r="M1012" s="187" t="str">
        <f>IF(B1012="","",SUM($L$63:L1012))</f>
        <v/>
      </c>
      <c r="N1012" s="190" t="str">
        <f t="shared" si="149"/>
        <v/>
      </c>
      <c r="O1012" s="191"/>
      <c r="P1012" s="192" t="str">
        <f t="shared" si="150"/>
        <v/>
      </c>
      <c r="Q1012" s="193"/>
      <c r="S1012" s="193"/>
      <c r="T1012" s="193"/>
      <c r="U1012" s="193"/>
      <c r="V1012" s="67"/>
    </row>
    <row r="1013" spans="2:22" x14ac:dyDescent="0.15">
      <c r="B1013" s="194" t="str">
        <f t="shared" si="141"/>
        <v/>
      </c>
      <c r="C1013" s="185" t="str">
        <f t="shared" si="142"/>
        <v/>
      </c>
      <c r="D1013" s="186" t="str">
        <f>IF(B1013="","",IF(variable,IF(OR(B1013=1,B1013&lt;$I$16*periods_per_year),start_rate,MIN($I$17,IF(MOD(B1013-1,$I$19)=0,MAX($I$18,D1012+$I$20),D1012))),start_rate))</f>
        <v/>
      </c>
      <c r="E1013" s="187" t="str">
        <f t="shared" si="143"/>
        <v/>
      </c>
      <c r="F1013" s="187" t="str">
        <f>IF(B1013="","",IF(B1013=nper,J1012+E1013,MIN(J1012+E1013,IF(D1013=D1012,F1012,IF($E$13="Acc Bi-Weekly",ROUND((-PMT(((1+D1013/CP)^(CP/12))-1,(nper-B1013+1)*12/26,J1012))/2,2),IF($E$13="Acc Weekly",ROUND((-PMT(((1+D1013/CP)^(CP/12))-1,(nper-B1013+1)*12/52,J1012))/4,2),ROUND(-PMT(((1+D1013/CP)^(CP/periods_per_year))-1,nper-B1013+1,J1012),2)))))))</f>
        <v/>
      </c>
      <c r="G1013" s="187" t="str">
        <f t="shared" si="144"/>
        <v/>
      </c>
      <c r="H1013" s="188"/>
      <c r="I1013" s="187" t="str">
        <f t="shared" si="145"/>
        <v/>
      </c>
      <c r="J1013" s="187" t="str">
        <f t="shared" si="146"/>
        <v/>
      </c>
      <c r="K1013" s="189" t="str">
        <f t="shared" si="147"/>
        <v/>
      </c>
      <c r="L1013" s="187" t="str">
        <f t="shared" si="148"/>
        <v/>
      </c>
      <c r="M1013" s="187" t="str">
        <f>IF(B1013="","",SUM($L$63:L1013))</f>
        <v/>
      </c>
      <c r="N1013" s="190" t="str">
        <f t="shared" si="149"/>
        <v/>
      </c>
      <c r="O1013" s="191"/>
      <c r="P1013" s="192" t="str">
        <f t="shared" si="150"/>
        <v/>
      </c>
      <c r="Q1013" s="193"/>
      <c r="S1013" s="193"/>
      <c r="T1013" s="193"/>
      <c r="U1013" s="193"/>
      <c r="V1013" s="67"/>
    </row>
    <row r="1014" spans="2:22" x14ac:dyDescent="0.15">
      <c r="B1014" s="194" t="str">
        <f t="shared" si="141"/>
        <v/>
      </c>
      <c r="C1014" s="185" t="str">
        <f t="shared" si="142"/>
        <v/>
      </c>
      <c r="D1014" s="186" t="str">
        <f>IF(B1014="","",IF(variable,IF(OR(B1014=1,B1014&lt;$I$16*periods_per_year),start_rate,MIN($I$17,IF(MOD(B1014-1,$I$19)=0,MAX($I$18,D1013+$I$20),D1013))),start_rate))</f>
        <v/>
      </c>
      <c r="E1014" s="187" t="str">
        <f t="shared" si="143"/>
        <v/>
      </c>
      <c r="F1014" s="187" t="str">
        <f>IF(B1014="","",IF(B1014=nper,J1013+E1014,MIN(J1013+E1014,IF(D1014=D1013,F1013,IF($E$13="Acc Bi-Weekly",ROUND((-PMT(((1+D1014/CP)^(CP/12))-1,(nper-B1014+1)*12/26,J1013))/2,2),IF($E$13="Acc Weekly",ROUND((-PMT(((1+D1014/CP)^(CP/12))-1,(nper-B1014+1)*12/52,J1013))/4,2),ROUND(-PMT(((1+D1014/CP)^(CP/periods_per_year))-1,nper-B1014+1,J1013),2)))))))</f>
        <v/>
      </c>
      <c r="G1014" s="187" t="str">
        <f t="shared" si="144"/>
        <v/>
      </c>
      <c r="H1014" s="188"/>
      <c r="I1014" s="187" t="str">
        <f t="shared" si="145"/>
        <v/>
      </c>
      <c r="J1014" s="187" t="str">
        <f t="shared" si="146"/>
        <v/>
      </c>
      <c r="K1014" s="189" t="str">
        <f t="shared" si="147"/>
        <v/>
      </c>
      <c r="L1014" s="187" t="str">
        <f t="shared" si="148"/>
        <v/>
      </c>
      <c r="M1014" s="187" t="str">
        <f>IF(B1014="","",SUM($L$63:L1014))</f>
        <v/>
      </c>
      <c r="N1014" s="190" t="str">
        <f t="shared" si="149"/>
        <v/>
      </c>
      <c r="O1014" s="191"/>
      <c r="P1014" s="192" t="str">
        <f t="shared" si="150"/>
        <v/>
      </c>
      <c r="Q1014" s="193"/>
      <c r="S1014" s="193"/>
      <c r="T1014" s="193"/>
      <c r="U1014" s="193"/>
      <c r="V1014" s="67"/>
    </row>
    <row r="1015" spans="2:22" x14ac:dyDescent="0.15">
      <c r="B1015" s="194" t="str">
        <f t="shared" si="141"/>
        <v/>
      </c>
      <c r="C1015" s="185" t="str">
        <f t="shared" si="142"/>
        <v/>
      </c>
      <c r="D1015" s="186" t="str">
        <f>IF(B1015="","",IF(variable,IF(OR(B1015=1,B1015&lt;$I$16*periods_per_year),start_rate,MIN($I$17,IF(MOD(B1015-1,$I$19)=0,MAX($I$18,D1014+$I$20),D1014))),start_rate))</f>
        <v/>
      </c>
      <c r="E1015" s="187" t="str">
        <f t="shared" si="143"/>
        <v/>
      </c>
      <c r="F1015" s="187" t="str">
        <f>IF(B1015="","",IF(B1015=nper,J1014+E1015,MIN(J1014+E1015,IF(D1015=D1014,F1014,IF($E$13="Acc Bi-Weekly",ROUND((-PMT(((1+D1015/CP)^(CP/12))-1,(nper-B1015+1)*12/26,J1014))/2,2),IF($E$13="Acc Weekly",ROUND((-PMT(((1+D1015/CP)^(CP/12))-1,(nper-B1015+1)*12/52,J1014))/4,2),ROUND(-PMT(((1+D1015/CP)^(CP/periods_per_year))-1,nper-B1015+1,J1014),2)))))))</f>
        <v/>
      </c>
      <c r="G1015" s="187" t="str">
        <f t="shared" si="144"/>
        <v/>
      </c>
      <c r="H1015" s="188"/>
      <c r="I1015" s="187" t="str">
        <f t="shared" si="145"/>
        <v/>
      </c>
      <c r="J1015" s="187" t="str">
        <f t="shared" si="146"/>
        <v/>
      </c>
      <c r="K1015" s="189" t="str">
        <f t="shared" si="147"/>
        <v/>
      </c>
      <c r="L1015" s="187" t="str">
        <f t="shared" si="148"/>
        <v/>
      </c>
      <c r="M1015" s="187" t="str">
        <f>IF(B1015="","",SUM($L$63:L1015))</f>
        <v/>
      </c>
      <c r="N1015" s="190" t="str">
        <f t="shared" si="149"/>
        <v/>
      </c>
      <c r="O1015" s="191"/>
      <c r="P1015" s="192" t="str">
        <f t="shared" si="150"/>
        <v/>
      </c>
      <c r="Q1015" s="193"/>
      <c r="S1015" s="193"/>
      <c r="T1015" s="193"/>
      <c r="U1015" s="193"/>
      <c r="V1015" s="67"/>
    </row>
    <row r="1016" spans="2:22" x14ac:dyDescent="0.15">
      <c r="B1016" s="194" t="str">
        <f t="shared" si="141"/>
        <v/>
      </c>
      <c r="C1016" s="185" t="str">
        <f t="shared" si="142"/>
        <v/>
      </c>
      <c r="D1016" s="186" t="str">
        <f>IF(B1016="","",IF(variable,IF(OR(B1016=1,B1016&lt;$I$16*periods_per_year),start_rate,MIN($I$17,IF(MOD(B1016-1,$I$19)=0,MAX($I$18,D1015+$I$20),D1015))),start_rate))</f>
        <v/>
      </c>
      <c r="E1016" s="187" t="str">
        <f t="shared" si="143"/>
        <v/>
      </c>
      <c r="F1016" s="187" t="str">
        <f>IF(B1016="","",IF(B1016=nper,J1015+E1016,MIN(J1015+E1016,IF(D1016=D1015,F1015,IF($E$13="Acc Bi-Weekly",ROUND((-PMT(((1+D1016/CP)^(CP/12))-1,(nper-B1016+1)*12/26,J1015))/2,2),IF($E$13="Acc Weekly",ROUND((-PMT(((1+D1016/CP)^(CP/12))-1,(nper-B1016+1)*12/52,J1015))/4,2),ROUND(-PMT(((1+D1016/CP)^(CP/periods_per_year))-1,nper-B1016+1,J1015),2)))))))</f>
        <v/>
      </c>
      <c r="G1016" s="187" t="str">
        <f t="shared" si="144"/>
        <v/>
      </c>
      <c r="H1016" s="188"/>
      <c r="I1016" s="187" t="str">
        <f t="shared" si="145"/>
        <v/>
      </c>
      <c r="J1016" s="187" t="str">
        <f t="shared" si="146"/>
        <v/>
      </c>
      <c r="K1016" s="189" t="str">
        <f t="shared" si="147"/>
        <v/>
      </c>
      <c r="L1016" s="187" t="str">
        <f t="shared" si="148"/>
        <v/>
      </c>
      <c r="M1016" s="187" t="str">
        <f>IF(B1016="","",SUM($L$63:L1016))</f>
        <v/>
      </c>
      <c r="N1016" s="190" t="str">
        <f t="shared" si="149"/>
        <v/>
      </c>
      <c r="O1016" s="191"/>
      <c r="P1016" s="192" t="str">
        <f t="shared" si="150"/>
        <v/>
      </c>
      <c r="Q1016" s="193"/>
      <c r="S1016" s="193"/>
      <c r="T1016" s="193"/>
      <c r="U1016" s="193"/>
      <c r="V1016" s="67"/>
    </row>
    <row r="1017" spans="2:22" x14ac:dyDescent="0.15">
      <c r="B1017" s="194" t="str">
        <f t="shared" si="141"/>
        <v/>
      </c>
      <c r="C1017" s="185" t="str">
        <f t="shared" si="142"/>
        <v/>
      </c>
      <c r="D1017" s="186" t="str">
        <f>IF(B1017="","",IF(variable,IF(OR(B1017=1,B1017&lt;$I$16*periods_per_year),start_rate,MIN($I$17,IF(MOD(B1017-1,$I$19)=0,MAX($I$18,D1016+$I$20),D1016))),start_rate))</f>
        <v/>
      </c>
      <c r="E1017" s="187" t="str">
        <f t="shared" si="143"/>
        <v/>
      </c>
      <c r="F1017" s="187" t="str">
        <f>IF(B1017="","",IF(B1017=nper,J1016+E1017,MIN(J1016+E1017,IF(D1017=D1016,F1016,IF($E$13="Acc Bi-Weekly",ROUND((-PMT(((1+D1017/CP)^(CP/12))-1,(nper-B1017+1)*12/26,J1016))/2,2),IF($E$13="Acc Weekly",ROUND((-PMT(((1+D1017/CP)^(CP/12))-1,(nper-B1017+1)*12/52,J1016))/4,2),ROUND(-PMT(((1+D1017/CP)^(CP/periods_per_year))-1,nper-B1017+1,J1016),2)))))))</f>
        <v/>
      </c>
      <c r="G1017" s="187" t="str">
        <f t="shared" si="144"/>
        <v/>
      </c>
      <c r="H1017" s="188"/>
      <c r="I1017" s="187" t="str">
        <f t="shared" si="145"/>
        <v/>
      </c>
      <c r="J1017" s="187" t="str">
        <f t="shared" si="146"/>
        <v/>
      </c>
      <c r="K1017" s="189" t="str">
        <f t="shared" si="147"/>
        <v/>
      </c>
      <c r="L1017" s="187" t="str">
        <f t="shared" si="148"/>
        <v/>
      </c>
      <c r="M1017" s="187" t="str">
        <f>IF(B1017="","",SUM($L$63:L1017))</f>
        <v/>
      </c>
      <c r="N1017" s="190" t="str">
        <f t="shared" si="149"/>
        <v/>
      </c>
      <c r="O1017" s="191"/>
      <c r="P1017" s="192" t="str">
        <f t="shared" si="150"/>
        <v/>
      </c>
      <c r="Q1017" s="193"/>
      <c r="S1017" s="193"/>
      <c r="T1017" s="193"/>
      <c r="U1017" s="193"/>
      <c r="V1017" s="67"/>
    </row>
    <row r="1018" spans="2:22" x14ac:dyDescent="0.15">
      <c r="B1018" s="194" t="str">
        <f t="shared" si="141"/>
        <v/>
      </c>
      <c r="C1018" s="185" t="str">
        <f t="shared" si="142"/>
        <v/>
      </c>
      <c r="D1018" s="186" t="str">
        <f>IF(B1018="","",IF(variable,IF(OR(B1018=1,B1018&lt;$I$16*periods_per_year),start_rate,MIN($I$17,IF(MOD(B1018-1,$I$19)=0,MAX($I$18,D1017+$I$20),D1017))),start_rate))</f>
        <v/>
      </c>
      <c r="E1018" s="187" t="str">
        <f t="shared" si="143"/>
        <v/>
      </c>
      <c r="F1018" s="187" t="str">
        <f>IF(B1018="","",IF(B1018=nper,J1017+E1018,MIN(J1017+E1018,IF(D1018=D1017,F1017,IF($E$13="Acc Bi-Weekly",ROUND((-PMT(((1+D1018/CP)^(CP/12))-1,(nper-B1018+1)*12/26,J1017))/2,2),IF($E$13="Acc Weekly",ROUND((-PMT(((1+D1018/CP)^(CP/12))-1,(nper-B1018+1)*12/52,J1017))/4,2),ROUND(-PMT(((1+D1018/CP)^(CP/periods_per_year))-1,nper-B1018+1,J1017),2)))))))</f>
        <v/>
      </c>
      <c r="G1018" s="187" t="str">
        <f t="shared" si="144"/>
        <v/>
      </c>
      <c r="H1018" s="188"/>
      <c r="I1018" s="187" t="str">
        <f t="shared" si="145"/>
        <v/>
      </c>
      <c r="J1018" s="187" t="str">
        <f t="shared" si="146"/>
        <v/>
      </c>
      <c r="K1018" s="189" t="str">
        <f t="shared" si="147"/>
        <v/>
      </c>
      <c r="L1018" s="187" t="str">
        <f t="shared" si="148"/>
        <v/>
      </c>
      <c r="M1018" s="187" t="str">
        <f>IF(B1018="","",SUM($L$63:L1018))</f>
        <v/>
      </c>
      <c r="N1018" s="190" t="str">
        <f t="shared" si="149"/>
        <v/>
      </c>
      <c r="O1018" s="191"/>
      <c r="P1018" s="192" t="str">
        <f t="shared" si="150"/>
        <v/>
      </c>
      <c r="Q1018" s="193"/>
      <c r="S1018" s="193"/>
      <c r="T1018" s="193"/>
      <c r="U1018" s="193"/>
      <c r="V1018" s="67"/>
    </row>
    <row r="1019" spans="2:22" x14ac:dyDescent="0.15">
      <c r="B1019" s="194" t="str">
        <f t="shared" si="141"/>
        <v/>
      </c>
      <c r="C1019" s="185" t="str">
        <f t="shared" si="142"/>
        <v/>
      </c>
      <c r="D1019" s="186" t="str">
        <f>IF(B1019="","",IF(variable,IF(OR(B1019=1,B1019&lt;$I$16*periods_per_year),start_rate,MIN($I$17,IF(MOD(B1019-1,$I$19)=0,MAX($I$18,D1018+$I$20),D1018))),start_rate))</f>
        <v/>
      </c>
      <c r="E1019" s="187" t="str">
        <f t="shared" si="143"/>
        <v/>
      </c>
      <c r="F1019" s="187" t="str">
        <f>IF(B1019="","",IF(B1019=nper,J1018+E1019,MIN(J1018+E1019,IF(D1019=D1018,F1018,IF($E$13="Acc Bi-Weekly",ROUND((-PMT(((1+D1019/CP)^(CP/12))-1,(nper-B1019+1)*12/26,J1018))/2,2),IF($E$13="Acc Weekly",ROUND((-PMT(((1+D1019/CP)^(CP/12))-1,(nper-B1019+1)*12/52,J1018))/4,2),ROUND(-PMT(((1+D1019/CP)^(CP/periods_per_year))-1,nper-B1019+1,J1018),2)))))))</f>
        <v/>
      </c>
      <c r="G1019" s="187" t="str">
        <f t="shared" si="144"/>
        <v/>
      </c>
      <c r="H1019" s="188"/>
      <c r="I1019" s="187" t="str">
        <f t="shared" si="145"/>
        <v/>
      </c>
      <c r="J1019" s="187" t="str">
        <f t="shared" si="146"/>
        <v/>
      </c>
      <c r="K1019" s="189" t="str">
        <f t="shared" si="147"/>
        <v/>
      </c>
      <c r="L1019" s="187" t="str">
        <f t="shared" si="148"/>
        <v/>
      </c>
      <c r="M1019" s="187" t="str">
        <f>IF(B1019="","",SUM($L$63:L1019))</f>
        <v/>
      </c>
      <c r="N1019" s="190" t="str">
        <f t="shared" si="149"/>
        <v/>
      </c>
      <c r="O1019" s="191"/>
      <c r="P1019" s="192" t="str">
        <f t="shared" si="150"/>
        <v/>
      </c>
      <c r="Q1019" s="193"/>
      <c r="S1019" s="193"/>
      <c r="T1019" s="193"/>
      <c r="U1019" s="193"/>
      <c r="V1019" s="67"/>
    </row>
    <row r="1020" spans="2:22" x14ac:dyDescent="0.15">
      <c r="B1020" s="194" t="str">
        <f t="shared" si="141"/>
        <v/>
      </c>
      <c r="C1020" s="185" t="str">
        <f t="shared" si="142"/>
        <v/>
      </c>
      <c r="D1020" s="186" t="str">
        <f>IF(B1020="","",IF(variable,IF(OR(B1020=1,B1020&lt;$I$16*periods_per_year),start_rate,MIN($I$17,IF(MOD(B1020-1,$I$19)=0,MAX($I$18,D1019+$I$20),D1019))),start_rate))</f>
        <v/>
      </c>
      <c r="E1020" s="187" t="str">
        <f t="shared" si="143"/>
        <v/>
      </c>
      <c r="F1020" s="187" t="str">
        <f>IF(B1020="","",IF(B1020=nper,J1019+E1020,MIN(J1019+E1020,IF(D1020=D1019,F1019,IF($E$13="Acc Bi-Weekly",ROUND((-PMT(((1+D1020/CP)^(CP/12))-1,(nper-B1020+1)*12/26,J1019))/2,2),IF($E$13="Acc Weekly",ROUND((-PMT(((1+D1020/CP)^(CP/12))-1,(nper-B1020+1)*12/52,J1019))/4,2),ROUND(-PMT(((1+D1020/CP)^(CP/periods_per_year))-1,nper-B1020+1,J1019),2)))))))</f>
        <v/>
      </c>
      <c r="G1020" s="187" t="str">
        <f t="shared" si="144"/>
        <v/>
      </c>
      <c r="H1020" s="188"/>
      <c r="I1020" s="187" t="str">
        <f t="shared" si="145"/>
        <v/>
      </c>
      <c r="J1020" s="187" t="str">
        <f t="shared" si="146"/>
        <v/>
      </c>
      <c r="K1020" s="189" t="str">
        <f t="shared" si="147"/>
        <v/>
      </c>
      <c r="L1020" s="187" t="str">
        <f t="shared" si="148"/>
        <v/>
      </c>
      <c r="M1020" s="187" t="str">
        <f>IF(B1020="","",SUM($L$63:L1020))</f>
        <v/>
      </c>
      <c r="N1020" s="190" t="str">
        <f t="shared" si="149"/>
        <v/>
      </c>
      <c r="O1020" s="191"/>
      <c r="P1020" s="192" t="str">
        <f t="shared" si="150"/>
        <v/>
      </c>
      <c r="Q1020" s="193"/>
      <c r="S1020" s="193"/>
      <c r="T1020" s="193"/>
      <c r="U1020" s="193"/>
      <c r="V1020" s="67"/>
    </row>
    <row r="1021" spans="2:22" x14ac:dyDescent="0.15">
      <c r="B1021" s="194" t="str">
        <f t="shared" si="141"/>
        <v/>
      </c>
      <c r="C1021" s="185" t="str">
        <f t="shared" si="142"/>
        <v/>
      </c>
      <c r="D1021" s="186" t="str">
        <f>IF(B1021="","",IF(variable,IF(OR(B1021=1,B1021&lt;$I$16*periods_per_year),start_rate,MIN($I$17,IF(MOD(B1021-1,$I$19)=0,MAX($I$18,D1020+$I$20),D1020))),start_rate))</f>
        <v/>
      </c>
      <c r="E1021" s="187" t="str">
        <f t="shared" si="143"/>
        <v/>
      </c>
      <c r="F1021" s="187" t="str">
        <f>IF(B1021="","",IF(B1021=nper,J1020+E1021,MIN(J1020+E1021,IF(D1021=D1020,F1020,IF($E$13="Acc Bi-Weekly",ROUND((-PMT(((1+D1021/CP)^(CP/12))-1,(nper-B1021+1)*12/26,J1020))/2,2),IF($E$13="Acc Weekly",ROUND((-PMT(((1+D1021/CP)^(CP/12))-1,(nper-B1021+1)*12/52,J1020))/4,2),ROUND(-PMT(((1+D1021/CP)^(CP/periods_per_year))-1,nper-B1021+1,J1020),2)))))))</f>
        <v/>
      </c>
      <c r="G1021" s="187" t="str">
        <f t="shared" si="144"/>
        <v/>
      </c>
      <c r="H1021" s="188"/>
      <c r="I1021" s="187" t="str">
        <f t="shared" si="145"/>
        <v/>
      </c>
      <c r="J1021" s="187" t="str">
        <f t="shared" si="146"/>
        <v/>
      </c>
      <c r="K1021" s="189" t="str">
        <f t="shared" si="147"/>
        <v/>
      </c>
      <c r="L1021" s="187" t="str">
        <f t="shared" si="148"/>
        <v/>
      </c>
      <c r="M1021" s="187" t="str">
        <f>IF(B1021="","",SUM($L$63:L1021))</f>
        <v/>
      </c>
      <c r="N1021" s="190" t="str">
        <f t="shared" si="149"/>
        <v/>
      </c>
      <c r="O1021" s="191"/>
      <c r="P1021" s="192" t="str">
        <f t="shared" si="150"/>
        <v/>
      </c>
      <c r="Q1021" s="193"/>
      <c r="S1021" s="193"/>
      <c r="T1021" s="193"/>
      <c r="U1021" s="193"/>
      <c r="V1021" s="67"/>
    </row>
    <row r="1022" spans="2:22" x14ac:dyDescent="0.15">
      <c r="B1022" s="194" t="str">
        <f t="shared" si="141"/>
        <v/>
      </c>
      <c r="C1022" s="185" t="str">
        <f t="shared" si="142"/>
        <v/>
      </c>
      <c r="D1022" s="186" t="str">
        <f>IF(B1022="","",IF(variable,IF(OR(B1022=1,B1022&lt;$I$16*periods_per_year),start_rate,MIN($I$17,IF(MOD(B1022-1,$I$19)=0,MAX($I$18,D1021+$I$20),D1021))),start_rate))</f>
        <v/>
      </c>
      <c r="E1022" s="187" t="str">
        <f t="shared" si="143"/>
        <v/>
      </c>
      <c r="F1022" s="187" t="str">
        <f>IF(B1022="","",IF(B1022=nper,J1021+E1022,MIN(J1021+E1022,IF(D1022=D1021,F1021,IF($E$13="Acc Bi-Weekly",ROUND((-PMT(((1+D1022/CP)^(CP/12))-1,(nper-B1022+1)*12/26,J1021))/2,2),IF($E$13="Acc Weekly",ROUND((-PMT(((1+D1022/CP)^(CP/12))-1,(nper-B1022+1)*12/52,J1021))/4,2),ROUND(-PMT(((1+D1022/CP)^(CP/periods_per_year))-1,nper-B1022+1,J1021),2)))))))</f>
        <v/>
      </c>
      <c r="G1022" s="187" t="str">
        <f t="shared" si="144"/>
        <v/>
      </c>
      <c r="H1022" s="188"/>
      <c r="I1022" s="187" t="str">
        <f t="shared" si="145"/>
        <v/>
      </c>
      <c r="J1022" s="187" t="str">
        <f t="shared" si="146"/>
        <v/>
      </c>
      <c r="K1022" s="189" t="str">
        <f t="shared" si="147"/>
        <v/>
      </c>
      <c r="L1022" s="187" t="str">
        <f t="shared" si="148"/>
        <v/>
      </c>
      <c r="M1022" s="187" t="str">
        <f>IF(B1022="","",SUM($L$63:L1022))</f>
        <v/>
      </c>
      <c r="N1022" s="190" t="str">
        <f t="shared" si="149"/>
        <v/>
      </c>
      <c r="O1022" s="191"/>
      <c r="P1022" s="192" t="str">
        <f t="shared" si="150"/>
        <v/>
      </c>
      <c r="Q1022" s="193"/>
      <c r="S1022" s="193"/>
      <c r="T1022" s="193"/>
      <c r="U1022" s="193"/>
      <c r="V1022" s="67"/>
    </row>
    <row r="1023" spans="2:22" x14ac:dyDescent="0.15">
      <c r="B1023" s="194" t="str">
        <f t="shared" ref="B1023:B1086" si="151">IF(J1022="","",IF(OR(B1022&gt;=nper,ROUND(J1022,2)&lt;=0),"",B1022+1))</f>
        <v/>
      </c>
      <c r="C1023" s="185" t="str">
        <f t="shared" ref="C1023:C1086" si="152">IF(B1023="","",IF(OR(periods_per_year=26,periods_per_year=52),IF(periods_per_year=26,IF(B1023=1,fpdate,C1022+14),IF(periods_per_year=52,IF(B1023=1,fpdate,C1022+7),"n/a")),IF(periods_per_year=24,DATE(YEAR(fpdate),MONTH(fpdate)+(B1023-1)/2+IF(AND(DAY(fpdate)&gt;=15,MOD(B1023,2)=0),1,0),IF(MOD(B1023,2)=0,IF(DAY(fpdate)&gt;=15,DAY(fpdate)-14,DAY(fpdate)+14),DAY(fpdate))),IF(DAY(DATE(YEAR(fpdate),MONTH(fpdate)+B1023-1,DAY(fpdate)))&lt;&gt;DAY(fpdate),DATE(YEAR(fpdate),MONTH(fpdate)+B1023,0),DATE(YEAR(fpdate),MONTH(fpdate)+B1023-1,DAY(fpdate))))))</f>
        <v/>
      </c>
      <c r="D1023" s="186" t="str">
        <f>IF(B1023="","",IF(variable,IF(OR(B1023=1,B1023&lt;$I$16*periods_per_year),start_rate,MIN($I$17,IF(MOD(B1023-1,$I$19)=0,MAX($I$18,D1022+$I$20),D1022))),start_rate))</f>
        <v/>
      </c>
      <c r="E1023" s="187" t="str">
        <f t="shared" ref="E1023:E1086" si="153">IF(B1023="","",ROUND((((1+D1023/CP)^(CP/periods_per_year))-1)*J1022,2))</f>
        <v/>
      </c>
      <c r="F1023" s="187" t="str">
        <f>IF(B1023="","",IF(B1023=nper,J1022+E1023,MIN(J1022+E1023,IF(D1023=D1022,F1022,IF($E$13="Acc Bi-Weekly",ROUND((-PMT(((1+D1023/CP)^(CP/12))-1,(nper-B1023+1)*12/26,J1022))/2,2),IF($E$13="Acc Weekly",ROUND((-PMT(((1+D1023/CP)^(CP/12))-1,(nper-B1023+1)*12/52,J1022))/4,2),ROUND(-PMT(((1+D1023/CP)^(CP/periods_per_year))-1,nper-B1023+1,J1022),2)))))))</f>
        <v/>
      </c>
      <c r="G1023" s="187" t="str">
        <f t="shared" ref="G1023:G1086" si="154">IF(B1023="","",IF(J1022&lt;=F1023,0,IF(IF(MOD(B1023,int)=0,$E$25,0)+F1023&gt;=J1022+E1023,J1022+E1023-F1023,IF(MOD(B1023,int)=0,$E$25,0)+IF(IF(MOD(B1023,int)=0,$E$25,0)+IF(MOD(B1023-$E$28,periods_per_year)=0,$E$27,0)+F1023&lt;J1022+E1023,IF(MOD(B1023-$E$28,periods_per_year)=0,$E$27,0),J1022+E1023-IF(MOD(B1023,int)=0,$E$25,0)-F1023))))</f>
        <v/>
      </c>
      <c r="H1023" s="188"/>
      <c r="I1023" s="187" t="str">
        <f t="shared" ref="I1023:I1086" si="155">IF(B1023="","",F1023-E1023+H1023+IF(G1023="",0,G1023))</f>
        <v/>
      </c>
      <c r="J1023" s="187" t="str">
        <f t="shared" ref="J1023:J1086" si="156">IF(B1023="","",J1022-I1023)</f>
        <v/>
      </c>
      <c r="K1023" s="189" t="str">
        <f t="shared" ref="K1023:K1086" si="157">IF(B1023="","",IF(MOD(B1023,periods_per_year)=0,B1023/periods_per_year,""))</f>
        <v/>
      </c>
      <c r="L1023" s="187" t="str">
        <f t="shared" ref="L1023:L1086" si="158">IF(B1023="","",$S$16*E1023)</f>
        <v/>
      </c>
      <c r="M1023" s="187" t="str">
        <f>IF(B1023="","",SUM($L$63:L1023))</f>
        <v/>
      </c>
      <c r="N1023" s="190" t="str">
        <f t="shared" si="149"/>
        <v/>
      </c>
      <c r="O1023" s="191"/>
      <c r="P1023" s="192" t="str">
        <f t="shared" si="150"/>
        <v/>
      </c>
      <c r="Q1023" s="193"/>
      <c r="S1023" s="193"/>
      <c r="T1023" s="193"/>
      <c r="U1023" s="193"/>
      <c r="V1023" s="67"/>
    </row>
    <row r="1024" spans="2:22" x14ac:dyDescent="0.15">
      <c r="B1024" s="194" t="str">
        <f t="shared" si="151"/>
        <v/>
      </c>
      <c r="C1024" s="185" t="str">
        <f t="shared" si="152"/>
        <v/>
      </c>
      <c r="D1024" s="186" t="str">
        <f>IF(B1024="","",IF(variable,IF(OR(B1024=1,B1024&lt;$I$16*periods_per_year),start_rate,MIN($I$17,IF(MOD(B1024-1,$I$19)=0,MAX($I$18,D1023+$I$20),D1023))),start_rate))</f>
        <v/>
      </c>
      <c r="E1024" s="187" t="str">
        <f t="shared" si="153"/>
        <v/>
      </c>
      <c r="F1024" s="187" t="str">
        <f>IF(B1024="","",IF(B1024=nper,J1023+E1024,MIN(J1023+E1024,IF(D1024=D1023,F1023,IF($E$13="Acc Bi-Weekly",ROUND((-PMT(((1+D1024/CP)^(CP/12))-1,(nper-B1024+1)*12/26,J1023))/2,2),IF($E$13="Acc Weekly",ROUND((-PMT(((1+D1024/CP)^(CP/12))-1,(nper-B1024+1)*12/52,J1023))/4,2),ROUND(-PMT(((1+D1024/CP)^(CP/periods_per_year))-1,nper-B1024+1,J1023),2)))))))</f>
        <v/>
      </c>
      <c r="G1024" s="187" t="str">
        <f t="shared" si="154"/>
        <v/>
      </c>
      <c r="H1024" s="188"/>
      <c r="I1024" s="187" t="str">
        <f t="shared" si="155"/>
        <v/>
      </c>
      <c r="J1024" s="187" t="str">
        <f t="shared" si="156"/>
        <v/>
      </c>
      <c r="K1024" s="189" t="str">
        <f t="shared" si="157"/>
        <v/>
      </c>
      <c r="L1024" s="187" t="str">
        <f t="shared" si="158"/>
        <v/>
      </c>
      <c r="M1024" s="187" t="str">
        <f>IF(B1024="","",SUM($L$63:L1024))</f>
        <v/>
      </c>
      <c r="N1024" s="190" t="str">
        <f t="shared" si="149"/>
        <v/>
      </c>
      <c r="O1024" s="191"/>
      <c r="P1024" s="192" t="str">
        <f t="shared" si="150"/>
        <v/>
      </c>
      <c r="Q1024" s="193"/>
      <c r="S1024" s="193"/>
      <c r="T1024" s="193"/>
      <c r="U1024" s="193"/>
      <c r="V1024" s="67"/>
    </row>
    <row r="1025" spans="2:22" x14ac:dyDescent="0.15">
      <c r="B1025" s="194" t="str">
        <f t="shared" si="151"/>
        <v/>
      </c>
      <c r="C1025" s="185" t="str">
        <f t="shared" si="152"/>
        <v/>
      </c>
      <c r="D1025" s="186" t="str">
        <f>IF(B1025="","",IF(variable,IF(OR(B1025=1,B1025&lt;$I$16*periods_per_year),start_rate,MIN($I$17,IF(MOD(B1025-1,$I$19)=0,MAX($I$18,D1024+$I$20),D1024))),start_rate))</f>
        <v/>
      </c>
      <c r="E1025" s="187" t="str">
        <f t="shared" si="153"/>
        <v/>
      </c>
      <c r="F1025" s="187" t="str">
        <f>IF(B1025="","",IF(B1025=nper,J1024+E1025,MIN(J1024+E1025,IF(D1025=D1024,F1024,IF($E$13="Acc Bi-Weekly",ROUND((-PMT(((1+D1025/CP)^(CP/12))-1,(nper-B1025+1)*12/26,J1024))/2,2),IF($E$13="Acc Weekly",ROUND((-PMT(((1+D1025/CP)^(CP/12))-1,(nper-B1025+1)*12/52,J1024))/4,2),ROUND(-PMT(((1+D1025/CP)^(CP/periods_per_year))-1,nper-B1025+1,J1024),2)))))))</f>
        <v/>
      </c>
      <c r="G1025" s="187" t="str">
        <f t="shared" si="154"/>
        <v/>
      </c>
      <c r="H1025" s="188"/>
      <c r="I1025" s="187" t="str">
        <f t="shared" si="155"/>
        <v/>
      </c>
      <c r="J1025" s="187" t="str">
        <f t="shared" si="156"/>
        <v/>
      </c>
      <c r="K1025" s="189" t="str">
        <f t="shared" si="157"/>
        <v/>
      </c>
      <c r="L1025" s="187" t="str">
        <f t="shared" si="158"/>
        <v/>
      </c>
      <c r="M1025" s="187" t="str">
        <f>IF(B1025="","",SUM($L$63:L1025))</f>
        <v/>
      </c>
      <c r="N1025" s="190" t="str">
        <f t="shared" ref="N1025:N1088" si="159">IF(B1025="","",I1025+N1024)</f>
        <v/>
      </c>
      <c r="O1025" s="191"/>
      <c r="P1025" s="192" t="str">
        <f t="shared" si="150"/>
        <v/>
      </c>
      <c r="Q1025" s="193"/>
      <c r="S1025" s="193"/>
      <c r="T1025" s="193"/>
      <c r="U1025" s="193"/>
      <c r="V1025" s="67"/>
    </row>
    <row r="1026" spans="2:22" x14ac:dyDescent="0.15">
      <c r="B1026" s="194" t="str">
        <f t="shared" si="151"/>
        <v/>
      </c>
      <c r="C1026" s="185" t="str">
        <f t="shared" si="152"/>
        <v/>
      </c>
      <c r="D1026" s="186" t="str">
        <f>IF(B1026="","",IF(variable,IF(OR(B1026=1,B1026&lt;$I$16*periods_per_year),start_rate,MIN($I$17,IF(MOD(B1026-1,$I$19)=0,MAX($I$18,D1025+$I$20),D1025))),start_rate))</f>
        <v/>
      </c>
      <c r="E1026" s="187" t="str">
        <f t="shared" si="153"/>
        <v/>
      </c>
      <c r="F1026" s="187" t="str">
        <f>IF(B1026="","",IF(B1026=nper,J1025+E1026,MIN(J1025+E1026,IF(D1026=D1025,F1025,IF($E$13="Acc Bi-Weekly",ROUND((-PMT(((1+D1026/CP)^(CP/12))-1,(nper-B1026+1)*12/26,J1025))/2,2),IF($E$13="Acc Weekly",ROUND((-PMT(((1+D1026/CP)^(CP/12))-1,(nper-B1026+1)*12/52,J1025))/4,2),ROUND(-PMT(((1+D1026/CP)^(CP/periods_per_year))-1,nper-B1026+1,J1025),2)))))))</f>
        <v/>
      </c>
      <c r="G1026" s="187" t="str">
        <f t="shared" si="154"/>
        <v/>
      </c>
      <c r="H1026" s="188"/>
      <c r="I1026" s="187" t="str">
        <f t="shared" si="155"/>
        <v/>
      </c>
      <c r="J1026" s="187" t="str">
        <f t="shared" si="156"/>
        <v/>
      </c>
      <c r="K1026" s="189" t="str">
        <f t="shared" si="157"/>
        <v/>
      </c>
      <c r="L1026" s="187" t="str">
        <f t="shared" si="158"/>
        <v/>
      </c>
      <c r="M1026" s="187" t="str">
        <f>IF(B1026="","",SUM($L$63:L1026))</f>
        <v/>
      </c>
      <c r="N1026" s="190" t="str">
        <f t="shared" si="159"/>
        <v/>
      </c>
      <c r="O1026" s="191"/>
      <c r="P1026" s="192" t="str">
        <f t="shared" si="150"/>
        <v/>
      </c>
      <c r="Q1026" s="193"/>
      <c r="S1026" s="193"/>
      <c r="T1026" s="193"/>
      <c r="U1026" s="193"/>
      <c r="V1026" s="67"/>
    </row>
    <row r="1027" spans="2:22" x14ac:dyDescent="0.15">
      <c r="B1027" s="194" t="str">
        <f t="shared" si="151"/>
        <v/>
      </c>
      <c r="C1027" s="185" t="str">
        <f t="shared" si="152"/>
        <v/>
      </c>
      <c r="D1027" s="186" t="str">
        <f>IF(B1027="","",IF(variable,IF(OR(B1027=1,B1027&lt;$I$16*periods_per_year),start_rate,MIN($I$17,IF(MOD(B1027-1,$I$19)=0,MAX($I$18,D1026+$I$20),D1026))),start_rate))</f>
        <v/>
      </c>
      <c r="E1027" s="187" t="str">
        <f t="shared" si="153"/>
        <v/>
      </c>
      <c r="F1027" s="187" t="str">
        <f>IF(B1027="","",IF(B1027=nper,J1026+E1027,MIN(J1026+E1027,IF(D1027=D1026,F1026,IF($E$13="Acc Bi-Weekly",ROUND((-PMT(((1+D1027/CP)^(CP/12))-1,(nper-B1027+1)*12/26,J1026))/2,2),IF($E$13="Acc Weekly",ROUND((-PMT(((1+D1027/CP)^(CP/12))-1,(nper-B1027+1)*12/52,J1026))/4,2),ROUND(-PMT(((1+D1027/CP)^(CP/periods_per_year))-1,nper-B1027+1,J1026),2)))))))</f>
        <v/>
      </c>
      <c r="G1027" s="187" t="str">
        <f t="shared" si="154"/>
        <v/>
      </c>
      <c r="H1027" s="188"/>
      <c r="I1027" s="187" t="str">
        <f t="shared" si="155"/>
        <v/>
      </c>
      <c r="J1027" s="187" t="str">
        <f t="shared" si="156"/>
        <v/>
      </c>
      <c r="K1027" s="189" t="str">
        <f t="shared" si="157"/>
        <v/>
      </c>
      <c r="L1027" s="187" t="str">
        <f t="shared" si="158"/>
        <v/>
      </c>
      <c r="M1027" s="187" t="str">
        <f>IF(B1027="","",SUM($L$63:L1027))</f>
        <v/>
      </c>
      <c r="N1027" s="190" t="str">
        <f t="shared" si="159"/>
        <v/>
      </c>
      <c r="O1027" s="191"/>
      <c r="P1027" s="192" t="str">
        <f t="shared" si="150"/>
        <v/>
      </c>
      <c r="Q1027" s="193"/>
      <c r="S1027" s="193"/>
      <c r="T1027" s="193"/>
      <c r="U1027" s="193"/>
      <c r="V1027" s="67"/>
    </row>
    <row r="1028" spans="2:22" x14ac:dyDescent="0.15">
      <c r="B1028" s="194" t="str">
        <f t="shared" si="151"/>
        <v/>
      </c>
      <c r="C1028" s="185" t="str">
        <f t="shared" si="152"/>
        <v/>
      </c>
      <c r="D1028" s="186" t="str">
        <f>IF(B1028="","",IF(variable,IF(OR(B1028=1,B1028&lt;$I$16*periods_per_year),start_rate,MIN($I$17,IF(MOD(B1028-1,$I$19)=0,MAX($I$18,D1027+$I$20),D1027))),start_rate))</f>
        <v/>
      </c>
      <c r="E1028" s="187" t="str">
        <f t="shared" si="153"/>
        <v/>
      </c>
      <c r="F1028" s="187" t="str">
        <f>IF(B1028="","",IF(B1028=nper,J1027+E1028,MIN(J1027+E1028,IF(D1028=D1027,F1027,IF($E$13="Acc Bi-Weekly",ROUND((-PMT(((1+D1028/CP)^(CP/12))-1,(nper-B1028+1)*12/26,J1027))/2,2),IF($E$13="Acc Weekly",ROUND((-PMT(((1+D1028/CP)^(CP/12))-1,(nper-B1028+1)*12/52,J1027))/4,2),ROUND(-PMT(((1+D1028/CP)^(CP/periods_per_year))-1,nper-B1028+1,J1027),2)))))))</f>
        <v/>
      </c>
      <c r="G1028" s="187" t="str">
        <f t="shared" si="154"/>
        <v/>
      </c>
      <c r="H1028" s="188"/>
      <c r="I1028" s="187" t="str">
        <f t="shared" si="155"/>
        <v/>
      </c>
      <c r="J1028" s="187" t="str">
        <f t="shared" si="156"/>
        <v/>
      </c>
      <c r="K1028" s="189" t="str">
        <f t="shared" si="157"/>
        <v/>
      </c>
      <c r="L1028" s="187" t="str">
        <f t="shared" si="158"/>
        <v/>
      </c>
      <c r="M1028" s="187" t="str">
        <f>IF(B1028="","",SUM($L$63:L1028))</f>
        <v/>
      </c>
      <c r="N1028" s="190" t="str">
        <f t="shared" si="159"/>
        <v/>
      </c>
      <c r="O1028" s="191"/>
      <c r="P1028" s="192" t="str">
        <f t="shared" si="150"/>
        <v/>
      </c>
      <c r="Q1028" s="193"/>
      <c r="S1028" s="193"/>
      <c r="T1028" s="193"/>
      <c r="U1028" s="193"/>
      <c r="V1028" s="67"/>
    </row>
    <row r="1029" spans="2:22" x14ac:dyDescent="0.15">
      <c r="B1029" s="194" t="str">
        <f t="shared" si="151"/>
        <v/>
      </c>
      <c r="C1029" s="185" t="str">
        <f t="shared" si="152"/>
        <v/>
      </c>
      <c r="D1029" s="186" t="str">
        <f>IF(B1029="","",IF(variable,IF(OR(B1029=1,B1029&lt;$I$16*periods_per_year),start_rate,MIN($I$17,IF(MOD(B1029-1,$I$19)=0,MAX($I$18,D1028+$I$20),D1028))),start_rate))</f>
        <v/>
      </c>
      <c r="E1029" s="187" t="str">
        <f t="shared" si="153"/>
        <v/>
      </c>
      <c r="F1029" s="187" t="str">
        <f>IF(B1029="","",IF(B1029=nper,J1028+E1029,MIN(J1028+E1029,IF(D1029=D1028,F1028,IF($E$13="Acc Bi-Weekly",ROUND((-PMT(((1+D1029/CP)^(CP/12))-1,(nper-B1029+1)*12/26,J1028))/2,2),IF($E$13="Acc Weekly",ROUND((-PMT(((1+D1029/CP)^(CP/12))-1,(nper-B1029+1)*12/52,J1028))/4,2),ROUND(-PMT(((1+D1029/CP)^(CP/periods_per_year))-1,nper-B1029+1,J1028),2)))))))</f>
        <v/>
      </c>
      <c r="G1029" s="187" t="str">
        <f t="shared" si="154"/>
        <v/>
      </c>
      <c r="H1029" s="188"/>
      <c r="I1029" s="187" t="str">
        <f t="shared" si="155"/>
        <v/>
      </c>
      <c r="J1029" s="187" t="str">
        <f t="shared" si="156"/>
        <v/>
      </c>
      <c r="K1029" s="189" t="str">
        <f t="shared" si="157"/>
        <v/>
      </c>
      <c r="L1029" s="187" t="str">
        <f t="shared" si="158"/>
        <v/>
      </c>
      <c r="M1029" s="187" t="str">
        <f>IF(B1029="","",SUM($L$63:L1029))</f>
        <v/>
      </c>
      <c r="N1029" s="190" t="str">
        <f t="shared" si="159"/>
        <v/>
      </c>
      <c r="O1029" s="191"/>
      <c r="P1029" s="192" t="str">
        <f t="shared" si="150"/>
        <v/>
      </c>
      <c r="Q1029" s="193"/>
      <c r="S1029" s="193"/>
      <c r="T1029" s="193"/>
      <c r="U1029" s="193"/>
      <c r="V1029" s="67"/>
    </row>
    <row r="1030" spans="2:22" x14ac:dyDescent="0.15">
      <c r="B1030" s="194" t="str">
        <f t="shared" si="151"/>
        <v/>
      </c>
      <c r="C1030" s="185" t="str">
        <f t="shared" si="152"/>
        <v/>
      </c>
      <c r="D1030" s="186" t="str">
        <f>IF(B1030="","",IF(variable,IF(OR(B1030=1,B1030&lt;$I$16*periods_per_year),start_rate,MIN($I$17,IF(MOD(B1030-1,$I$19)=0,MAX($I$18,D1029+$I$20),D1029))),start_rate))</f>
        <v/>
      </c>
      <c r="E1030" s="187" t="str">
        <f t="shared" si="153"/>
        <v/>
      </c>
      <c r="F1030" s="187" t="str">
        <f>IF(B1030="","",IF(B1030=nper,J1029+E1030,MIN(J1029+E1030,IF(D1030=D1029,F1029,IF($E$13="Acc Bi-Weekly",ROUND((-PMT(((1+D1030/CP)^(CP/12))-1,(nper-B1030+1)*12/26,J1029))/2,2),IF($E$13="Acc Weekly",ROUND((-PMT(((1+D1030/CP)^(CP/12))-1,(nper-B1030+1)*12/52,J1029))/4,2),ROUND(-PMT(((1+D1030/CP)^(CP/periods_per_year))-1,nper-B1030+1,J1029),2)))))))</f>
        <v/>
      </c>
      <c r="G1030" s="187" t="str">
        <f t="shared" si="154"/>
        <v/>
      </c>
      <c r="H1030" s="188"/>
      <c r="I1030" s="187" t="str">
        <f t="shared" si="155"/>
        <v/>
      </c>
      <c r="J1030" s="187" t="str">
        <f t="shared" si="156"/>
        <v/>
      </c>
      <c r="K1030" s="189" t="str">
        <f t="shared" si="157"/>
        <v/>
      </c>
      <c r="L1030" s="187" t="str">
        <f t="shared" si="158"/>
        <v/>
      </c>
      <c r="M1030" s="187" t="str">
        <f>IF(B1030="","",SUM($L$63:L1030))</f>
        <v/>
      </c>
      <c r="N1030" s="190" t="str">
        <f t="shared" si="159"/>
        <v/>
      </c>
      <c r="O1030" s="191"/>
      <c r="P1030" s="192" t="str">
        <f t="shared" si="150"/>
        <v/>
      </c>
      <c r="Q1030" s="193"/>
      <c r="S1030" s="193"/>
      <c r="T1030" s="193"/>
      <c r="U1030" s="193"/>
      <c r="V1030" s="67"/>
    </row>
    <row r="1031" spans="2:22" x14ac:dyDescent="0.15">
      <c r="B1031" s="194" t="str">
        <f t="shared" si="151"/>
        <v/>
      </c>
      <c r="C1031" s="185" t="str">
        <f t="shared" si="152"/>
        <v/>
      </c>
      <c r="D1031" s="186" t="str">
        <f>IF(B1031="","",IF(variable,IF(OR(B1031=1,B1031&lt;$I$16*periods_per_year),start_rate,MIN($I$17,IF(MOD(B1031-1,$I$19)=0,MAX($I$18,D1030+$I$20),D1030))),start_rate))</f>
        <v/>
      </c>
      <c r="E1031" s="187" t="str">
        <f t="shared" si="153"/>
        <v/>
      </c>
      <c r="F1031" s="187" t="str">
        <f>IF(B1031="","",IF(B1031=nper,J1030+E1031,MIN(J1030+E1031,IF(D1031=D1030,F1030,IF($E$13="Acc Bi-Weekly",ROUND((-PMT(((1+D1031/CP)^(CP/12))-1,(nper-B1031+1)*12/26,J1030))/2,2),IF($E$13="Acc Weekly",ROUND((-PMT(((1+D1031/CP)^(CP/12))-1,(nper-B1031+1)*12/52,J1030))/4,2),ROUND(-PMT(((1+D1031/CP)^(CP/periods_per_year))-1,nper-B1031+1,J1030),2)))))))</f>
        <v/>
      </c>
      <c r="G1031" s="187" t="str">
        <f t="shared" si="154"/>
        <v/>
      </c>
      <c r="H1031" s="188"/>
      <c r="I1031" s="187" t="str">
        <f t="shared" si="155"/>
        <v/>
      </c>
      <c r="J1031" s="187" t="str">
        <f t="shared" si="156"/>
        <v/>
      </c>
      <c r="K1031" s="189" t="str">
        <f t="shared" si="157"/>
        <v/>
      </c>
      <c r="L1031" s="187" t="str">
        <f t="shared" si="158"/>
        <v/>
      </c>
      <c r="M1031" s="187" t="str">
        <f>IF(B1031="","",SUM($L$63:L1031))</f>
        <v/>
      </c>
      <c r="N1031" s="190" t="str">
        <f t="shared" si="159"/>
        <v/>
      </c>
      <c r="O1031" s="191"/>
      <c r="P1031" s="192" t="str">
        <f t="shared" si="150"/>
        <v/>
      </c>
      <c r="Q1031" s="193"/>
      <c r="S1031" s="193"/>
      <c r="T1031" s="193"/>
      <c r="U1031" s="193"/>
      <c r="V1031" s="67"/>
    </row>
    <row r="1032" spans="2:22" x14ac:dyDescent="0.15">
      <c r="B1032" s="194" t="str">
        <f t="shared" si="151"/>
        <v/>
      </c>
      <c r="C1032" s="185" t="str">
        <f t="shared" si="152"/>
        <v/>
      </c>
      <c r="D1032" s="186" t="str">
        <f>IF(B1032="","",IF(variable,IF(OR(B1032=1,B1032&lt;$I$16*periods_per_year),start_rate,MIN($I$17,IF(MOD(B1032-1,$I$19)=0,MAX($I$18,D1031+$I$20),D1031))),start_rate))</f>
        <v/>
      </c>
      <c r="E1032" s="187" t="str">
        <f t="shared" si="153"/>
        <v/>
      </c>
      <c r="F1032" s="187" t="str">
        <f>IF(B1032="","",IF(B1032=nper,J1031+E1032,MIN(J1031+E1032,IF(D1032=D1031,F1031,IF($E$13="Acc Bi-Weekly",ROUND((-PMT(((1+D1032/CP)^(CP/12))-1,(nper-B1032+1)*12/26,J1031))/2,2),IF($E$13="Acc Weekly",ROUND((-PMT(((1+D1032/CP)^(CP/12))-1,(nper-B1032+1)*12/52,J1031))/4,2),ROUND(-PMT(((1+D1032/CP)^(CP/periods_per_year))-1,nper-B1032+1,J1031),2)))))))</f>
        <v/>
      </c>
      <c r="G1032" s="187" t="str">
        <f t="shared" si="154"/>
        <v/>
      </c>
      <c r="H1032" s="188"/>
      <c r="I1032" s="187" t="str">
        <f t="shared" si="155"/>
        <v/>
      </c>
      <c r="J1032" s="187" t="str">
        <f t="shared" si="156"/>
        <v/>
      </c>
      <c r="K1032" s="189" t="str">
        <f t="shared" si="157"/>
        <v/>
      </c>
      <c r="L1032" s="187" t="str">
        <f t="shared" si="158"/>
        <v/>
      </c>
      <c r="M1032" s="187" t="str">
        <f>IF(B1032="","",SUM($L$63:L1032))</f>
        <v/>
      </c>
      <c r="N1032" s="190" t="str">
        <f t="shared" si="159"/>
        <v/>
      </c>
      <c r="O1032" s="191"/>
      <c r="P1032" s="192" t="str">
        <f t="shared" si="150"/>
        <v/>
      </c>
      <c r="Q1032" s="193"/>
      <c r="S1032" s="193"/>
      <c r="T1032" s="193"/>
      <c r="U1032" s="193"/>
      <c r="V1032" s="67"/>
    </row>
    <row r="1033" spans="2:22" x14ac:dyDescent="0.15">
      <c r="B1033" s="194" t="str">
        <f t="shared" si="151"/>
        <v/>
      </c>
      <c r="C1033" s="185" t="str">
        <f t="shared" si="152"/>
        <v/>
      </c>
      <c r="D1033" s="186" t="str">
        <f>IF(B1033="","",IF(variable,IF(OR(B1033=1,B1033&lt;$I$16*periods_per_year),start_rate,MIN($I$17,IF(MOD(B1033-1,$I$19)=0,MAX($I$18,D1032+$I$20),D1032))),start_rate))</f>
        <v/>
      </c>
      <c r="E1033" s="187" t="str">
        <f t="shared" si="153"/>
        <v/>
      </c>
      <c r="F1033" s="187" t="str">
        <f>IF(B1033="","",IF(B1033=nper,J1032+E1033,MIN(J1032+E1033,IF(D1033=D1032,F1032,IF($E$13="Acc Bi-Weekly",ROUND((-PMT(((1+D1033/CP)^(CP/12))-1,(nper-B1033+1)*12/26,J1032))/2,2),IF($E$13="Acc Weekly",ROUND((-PMT(((1+D1033/CP)^(CP/12))-1,(nper-B1033+1)*12/52,J1032))/4,2),ROUND(-PMT(((1+D1033/CP)^(CP/periods_per_year))-1,nper-B1033+1,J1032),2)))))))</f>
        <v/>
      </c>
      <c r="G1033" s="187" t="str">
        <f t="shared" si="154"/>
        <v/>
      </c>
      <c r="H1033" s="188"/>
      <c r="I1033" s="187" t="str">
        <f t="shared" si="155"/>
        <v/>
      </c>
      <c r="J1033" s="187" t="str">
        <f t="shared" si="156"/>
        <v/>
      </c>
      <c r="K1033" s="189" t="str">
        <f t="shared" si="157"/>
        <v/>
      </c>
      <c r="L1033" s="187" t="str">
        <f t="shared" si="158"/>
        <v/>
      </c>
      <c r="M1033" s="187" t="str">
        <f>IF(B1033="","",SUM($L$63:L1033))</f>
        <v/>
      </c>
      <c r="N1033" s="190" t="str">
        <f t="shared" si="159"/>
        <v/>
      </c>
      <c r="O1033" s="191"/>
      <c r="P1033" s="192" t="str">
        <f t="shared" si="150"/>
        <v/>
      </c>
      <c r="Q1033" s="193"/>
      <c r="S1033" s="193"/>
      <c r="T1033" s="193"/>
      <c r="U1033" s="193"/>
      <c r="V1033" s="67"/>
    </row>
    <row r="1034" spans="2:22" x14ac:dyDescent="0.15">
      <c r="B1034" s="194" t="str">
        <f t="shared" si="151"/>
        <v/>
      </c>
      <c r="C1034" s="185" t="str">
        <f t="shared" si="152"/>
        <v/>
      </c>
      <c r="D1034" s="186" t="str">
        <f>IF(B1034="","",IF(variable,IF(OR(B1034=1,B1034&lt;$I$16*periods_per_year),start_rate,MIN($I$17,IF(MOD(B1034-1,$I$19)=0,MAX($I$18,D1033+$I$20),D1033))),start_rate))</f>
        <v/>
      </c>
      <c r="E1034" s="187" t="str">
        <f t="shared" si="153"/>
        <v/>
      </c>
      <c r="F1034" s="187" t="str">
        <f>IF(B1034="","",IF(B1034=nper,J1033+E1034,MIN(J1033+E1034,IF(D1034=D1033,F1033,IF($E$13="Acc Bi-Weekly",ROUND((-PMT(((1+D1034/CP)^(CP/12))-1,(nper-B1034+1)*12/26,J1033))/2,2),IF($E$13="Acc Weekly",ROUND((-PMT(((1+D1034/CP)^(CP/12))-1,(nper-B1034+1)*12/52,J1033))/4,2),ROUND(-PMT(((1+D1034/CP)^(CP/periods_per_year))-1,nper-B1034+1,J1033),2)))))))</f>
        <v/>
      </c>
      <c r="G1034" s="187" t="str">
        <f t="shared" si="154"/>
        <v/>
      </c>
      <c r="H1034" s="188"/>
      <c r="I1034" s="187" t="str">
        <f t="shared" si="155"/>
        <v/>
      </c>
      <c r="J1034" s="187" t="str">
        <f t="shared" si="156"/>
        <v/>
      </c>
      <c r="K1034" s="189" t="str">
        <f t="shared" si="157"/>
        <v/>
      </c>
      <c r="L1034" s="187" t="str">
        <f t="shared" si="158"/>
        <v/>
      </c>
      <c r="M1034" s="187" t="str">
        <f>IF(B1034="","",SUM($L$63:L1034))</f>
        <v/>
      </c>
      <c r="N1034" s="190" t="str">
        <f t="shared" si="159"/>
        <v/>
      </c>
      <c r="O1034" s="191"/>
      <c r="P1034" s="192" t="str">
        <f t="shared" si="150"/>
        <v/>
      </c>
      <c r="Q1034" s="193"/>
      <c r="S1034" s="193"/>
      <c r="T1034" s="193"/>
      <c r="U1034" s="193"/>
      <c r="V1034" s="67"/>
    </row>
    <row r="1035" spans="2:22" x14ac:dyDescent="0.15">
      <c r="B1035" s="194" t="str">
        <f t="shared" si="151"/>
        <v/>
      </c>
      <c r="C1035" s="185" t="str">
        <f t="shared" si="152"/>
        <v/>
      </c>
      <c r="D1035" s="186" t="str">
        <f>IF(B1035="","",IF(variable,IF(OR(B1035=1,B1035&lt;$I$16*periods_per_year),start_rate,MIN($I$17,IF(MOD(B1035-1,$I$19)=0,MAX($I$18,D1034+$I$20),D1034))),start_rate))</f>
        <v/>
      </c>
      <c r="E1035" s="187" t="str">
        <f t="shared" si="153"/>
        <v/>
      </c>
      <c r="F1035" s="187" t="str">
        <f>IF(B1035="","",IF(B1035=nper,J1034+E1035,MIN(J1034+E1035,IF(D1035=D1034,F1034,IF($E$13="Acc Bi-Weekly",ROUND((-PMT(((1+D1035/CP)^(CP/12))-1,(nper-B1035+1)*12/26,J1034))/2,2),IF($E$13="Acc Weekly",ROUND((-PMT(((1+D1035/CP)^(CP/12))-1,(nper-B1035+1)*12/52,J1034))/4,2),ROUND(-PMT(((1+D1035/CP)^(CP/periods_per_year))-1,nper-B1035+1,J1034),2)))))))</f>
        <v/>
      </c>
      <c r="G1035" s="187" t="str">
        <f t="shared" si="154"/>
        <v/>
      </c>
      <c r="H1035" s="188"/>
      <c r="I1035" s="187" t="str">
        <f t="shared" si="155"/>
        <v/>
      </c>
      <c r="J1035" s="187" t="str">
        <f t="shared" si="156"/>
        <v/>
      </c>
      <c r="K1035" s="189" t="str">
        <f t="shared" si="157"/>
        <v/>
      </c>
      <c r="L1035" s="187" t="str">
        <f t="shared" si="158"/>
        <v/>
      </c>
      <c r="M1035" s="187" t="str">
        <f>IF(B1035="","",SUM($L$63:L1035))</f>
        <v/>
      </c>
      <c r="N1035" s="190" t="str">
        <f t="shared" si="159"/>
        <v/>
      </c>
      <c r="O1035" s="191"/>
      <c r="P1035" s="192" t="str">
        <f t="shared" ref="P1035:P1098" si="160">IF(B1035="","",IF(K1035="",0,(N1035-N1023)*(1+$E$44)+P1023*(1+$E$44)))</f>
        <v/>
      </c>
      <c r="Q1035" s="193"/>
      <c r="S1035" s="193"/>
      <c r="T1035" s="193"/>
      <c r="U1035" s="193"/>
      <c r="V1035" s="67"/>
    </row>
    <row r="1036" spans="2:22" x14ac:dyDescent="0.15">
      <c r="B1036" s="194" t="str">
        <f t="shared" si="151"/>
        <v/>
      </c>
      <c r="C1036" s="185" t="str">
        <f t="shared" si="152"/>
        <v/>
      </c>
      <c r="D1036" s="186" t="str">
        <f>IF(B1036="","",IF(variable,IF(OR(B1036=1,B1036&lt;$I$16*periods_per_year),start_rate,MIN($I$17,IF(MOD(B1036-1,$I$19)=0,MAX($I$18,D1035+$I$20),D1035))),start_rate))</f>
        <v/>
      </c>
      <c r="E1036" s="187" t="str">
        <f t="shared" si="153"/>
        <v/>
      </c>
      <c r="F1036" s="187" t="str">
        <f>IF(B1036="","",IF(B1036=nper,J1035+E1036,MIN(J1035+E1036,IF(D1036=D1035,F1035,IF($E$13="Acc Bi-Weekly",ROUND((-PMT(((1+D1036/CP)^(CP/12))-1,(nper-B1036+1)*12/26,J1035))/2,2),IF($E$13="Acc Weekly",ROUND((-PMT(((1+D1036/CP)^(CP/12))-1,(nper-B1036+1)*12/52,J1035))/4,2),ROUND(-PMT(((1+D1036/CP)^(CP/periods_per_year))-1,nper-B1036+1,J1035),2)))))))</f>
        <v/>
      </c>
      <c r="G1036" s="187" t="str">
        <f t="shared" si="154"/>
        <v/>
      </c>
      <c r="H1036" s="188"/>
      <c r="I1036" s="187" t="str">
        <f t="shared" si="155"/>
        <v/>
      </c>
      <c r="J1036" s="187" t="str">
        <f t="shared" si="156"/>
        <v/>
      </c>
      <c r="K1036" s="189" t="str">
        <f t="shared" si="157"/>
        <v/>
      </c>
      <c r="L1036" s="187" t="str">
        <f t="shared" si="158"/>
        <v/>
      </c>
      <c r="M1036" s="187" t="str">
        <f>IF(B1036="","",SUM($L$63:L1036))</f>
        <v/>
      </c>
      <c r="N1036" s="190" t="str">
        <f t="shared" si="159"/>
        <v/>
      </c>
      <c r="O1036" s="191"/>
      <c r="P1036" s="192" t="str">
        <f t="shared" si="160"/>
        <v/>
      </c>
      <c r="Q1036" s="193"/>
      <c r="S1036" s="193"/>
      <c r="T1036" s="193"/>
      <c r="U1036" s="193"/>
      <c r="V1036" s="67"/>
    </row>
    <row r="1037" spans="2:22" x14ac:dyDescent="0.15">
      <c r="B1037" s="194" t="str">
        <f t="shared" si="151"/>
        <v/>
      </c>
      <c r="C1037" s="185" t="str">
        <f t="shared" si="152"/>
        <v/>
      </c>
      <c r="D1037" s="186" t="str">
        <f>IF(B1037="","",IF(variable,IF(OR(B1037=1,B1037&lt;$I$16*periods_per_year),start_rate,MIN($I$17,IF(MOD(B1037-1,$I$19)=0,MAX($I$18,D1036+$I$20),D1036))),start_rate))</f>
        <v/>
      </c>
      <c r="E1037" s="187" t="str">
        <f t="shared" si="153"/>
        <v/>
      </c>
      <c r="F1037" s="187" t="str">
        <f>IF(B1037="","",IF(B1037=nper,J1036+E1037,MIN(J1036+E1037,IF(D1037=D1036,F1036,IF($E$13="Acc Bi-Weekly",ROUND((-PMT(((1+D1037/CP)^(CP/12))-1,(nper-B1037+1)*12/26,J1036))/2,2),IF($E$13="Acc Weekly",ROUND((-PMT(((1+D1037/CP)^(CP/12))-1,(nper-B1037+1)*12/52,J1036))/4,2),ROUND(-PMT(((1+D1037/CP)^(CP/periods_per_year))-1,nper-B1037+1,J1036),2)))))))</f>
        <v/>
      </c>
      <c r="G1037" s="187" t="str">
        <f t="shared" si="154"/>
        <v/>
      </c>
      <c r="H1037" s="188"/>
      <c r="I1037" s="187" t="str">
        <f t="shared" si="155"/>
        <v/>
      </c>
      <c r="J1037" s="187" t="str">
        <f t="shared" si="156"/>
        <v/>
      </c>
      <c r="K1037" s="189" t="str">
        <f t="shared" si="157"/>
        <v/>
      </c>
      <c r="L1037" s="187" t="str">
        <f t="shared" si="158"/>
        <v/>
      </c>
      <c r="M1037" s="187" t="str">
        <f>IF(B1037="","",SUM($L$63:L1037))</f>
        <v/>
      </c>
      <c r="N1037" s="190" t="str">
        <f t="shared" si="159"/>
        <v/>
      </c>
      <c r="O1037" s="191"/>
      <c r="P1037" s="192" t="str">
        <f t="shared" si="160"/>
        <v/>
      </c>
      <c r="Q1037" s="193"/>
      <c r="S1037" s="193"/>
      <c r="T1037" s="193"/>
      <c r="U1037" s="193"/>
      <c r="V1037" s="67"/>
    </row>
    <row r="1038" spans="2:22" x14ac:dyDescent="0.15">
      <c r="B1038" s="194" t="str">
        <f t="shared" si="151"/>
        <v/>
      </c>
      <c r="C1038" s="185" t="str">
        <f t="shared" si="152"/>
        <v/>
      </c>
      <c r="D1038" s="186" t="str">
        <f>IF(B1038="","",IF(variable,IF(OR(B1038=1,B1038&lt;$I$16*periods_per_year),start_rate,MIN($I$17,IF(MOD(B1038-1,$I$19)=0,MAX($I$18,D1037+$I$20),D1037))),start_rate))</f>
        <v/>
      </c>
      <c r="E1038" s="187" t="str">
        <f t="shared" si="153"/>
        <v/>
      </c>
      <c r="F1038" s="187" t="str">
        <f>IF(B1038="","",IF(B1038=nper,J1037+E1038,MIN(J1037+E1038,IF(D1038=D1037,F1037,IF($E$13="Acc Bi-Weekly",ROUND((-PMT(((1+D1038/CP)^(CP/12))-1,(nper-B1038+1)*12/26,J1037))/2,2),IF($E$13="Acc Weekly",ROUND((-PMT(((1+D1038/CP)^(CP/12))-1,(nper-B1038+1)*12/52,J1037))/4,2),ROUND(-PMT(((1+D1038/CP)^(CP/periods_per_year))-1,nper-B1038+1,J1037),2)))))))</f>
        <v/>
      </c>
      <c r="G1038" s="187" t="str">
        <f t="shared" si="154"/>
        <v/>
      </c>
      <c r="H1038" s="188"/>
      <c r="I1038" s="187" t="str">
        <f t="shared" si="155"/>
        <v/>
      </c>
      <c r="J1038" s="187" t="str">
        <f t="shared" si="156"/>
        <v/>
      </c>
      <c r="K1038" s="189" t="str">
        <f t="shared" si="157"/>
        <v/>
      </c>
      <c r="L1038" s="187" t="str">
        <f t="shared" si="158"/>
        <v/>
      </c>
      <c r="M1038" s="187" t="str">
        <f>IF(B1038="","",SUM($L$63:L1038))</f>
        <v/>
      </c>
      <c r="N1038" s="190" t="str">
        <f t="shared" si="159"/>
        <v/>
      </c>
      <c r="O1038" s="191"/>
      <c r="P1038" s="192" t="str">
        <f t="shared" si="160"/>
        <v/>
      </c>
      <c r="Q1038" s="193"/>
      <c r="S1038" s="193"/>
      <c r="T1038" s="193"/>
      <c r="U1038" s="193"/>
      <c r="V1038" s="67"/>
    </row>
    <row r="1039" spans="2:22" x14ac:dyDescent="0.15">
      <c r="B1039" s="194" t="str">
        <f t="shared" si="151"/>
        <v/>
      </c>
      <c r="C1039" s="185" t="str">
        <f t="shared" si="152"/>
        <v/>
      </c>
      <c r="D1039" s="186" t="str">
        <f>IF(B1039="","",IF(variable,IF(OR(B1039=1,B1039&lt;$I$16*periods_per_year),start_rate,MIN($I$17,IF(MOD(B1039-1,$I$19)=0,MAX($I$18,D1038+$I$20),D1038))),start_rate))</f>
        <v/>
      </c>
      <c r="E1039" s="187" t="str">
        <f t="shared" si="153"/>
        <v/>
      </c>
      <c r="F1039" s="187" t="str">
        <f>IF(B1039="","",IF(B1039=nper,J1038+E1039,MIN(J1038+E1039,IF(D1039=D1038,F1038,IF($E$13="Acc Bi-Weekly",ROUND((-PMT(((1+D1039/CP)^(CP/12))-1,(nper-B1039+1)*12/26,J1038))/2,2),IF($E$13="Acc Weekly",ROUND((-PMT(((1+D1039/CP)^(CP/12))-1,(nper-B1039+1)*12/52,J1038))/4,2),ROUND(-PMT(((1+D1039/CP)^(CP/periods_per_year))-1,nper-B1039+1,J1038),2)))))))</f>
        <v/>
      </c>
      <c r="G1039" s="187" t="str">
        <f t="shared" si="154"/>
        <v/>
      </c>
      <c r="H1039" s="188"/>
      <c r="I1039" s="187" t="str">
        <f t="shared" si="155"/>
        <v/>
      </c>
      <c r="J1039" s="187" t="str">
        <f t="shared" si="156"/>
        <v/>
      </c>
      <c r="K1039" s="189" t="str">
        <f t="shared" si="157"/>
        <v/>
      </c>
      <c r="L1039" s="187" t="str">
        <f t="shared" si="158"/>
        <v/>
      </c>
      <c r="M1039" s="187" t="str">
        <f>IF(B1039="","",SUM($L$63:L1039))</f>
        <v/>
      </c>
      <c r="N1039" s="190" t="str">
        <f t="shared" si="159"/>
        <v/>
      </c>
      <c r="O1039" s="191"/>
      <c r="P1039" s="192" t="str">
        <f t="shared" si="160"/>
        <v/>
      </c>
      <c r="Q1039" s="193"/>
      <c r="S1039" s="193"/>
      <c r="T1039" s="193"/>
      <c r="U1039" s="193"/>
      <c r="V1039" s="67"/>
    </row>
    <row r="1040" spans="2:22" x14ac:dyDescent="0.15">
      <c r="B1040" s="194" t="str">
        <f t="shared" si="151"/>
        <v/>
      </c>
      <c r="C1040" s="185" t="str">
        <f t="shared" si="152"/>
        <v/>
      </c>
      <c r="D1040" s="186" t="str">
        <f>IF(B1040="","",IF(variable,IF(OR(B1040=1,B1040&lt;$I$16*periods_per_year),start_rate,MIN($I$17,IF(MOD(B1040-1,$I$19)=0,MAX($I$18,D1039+$I$20),D1039))),start_rate))</f>
        <v/>
      </c>
      <c r="E1040" s="187" t="str">
        <f t="shared" si="153"/>
        <v/>
      </c>
      <c r="F1040" s="187" t="str">
        <f>IF(B1040="","",IF(B1040=nper,J1039+E1040,MIN(J1039+E1040,IF(D1040=D1039,F1039,IF($E$13="Acc Bi-Weekly",ROUND((-PMT(((1+D1040/CP)^(CP/12))-1,(nper-B1040+1)*12/26,J1039))/2,2),IF($E$13="Acc Weekly",ROUND((-PMT(((1+D1040/CP)^(CP/12))-1,(nper-B1040+1)*12/52,J1039))/4,2),ROUND(-PMT(((1+D1040/CP)^(CP/periods_per_year))-1,nper-B1040+1,J1039),2)))))))</f>
        <v/>
      </c>
      <c r="G1040" s="187" t="str">
        <f t="shared" si="154"/>
        <v/>
      </c>
      <c r="H1040" s="188"/>
      <c r="I1040" s="187" t="str">
        <f t="shared" si="155"/>
        <v/>
      </c>
      <c r="J1040" s="187" t="str">
        <f t="shared" si="156"/>
        <v/>
      </c>
      <c r="K1040" s="189" t="str">
        <f t="shared" si="157"/>
        <v/>
      </c>
      <c r="L1040" s="187" t="str">
        <f t="shared" si="158"/>
        <v/>
      </c>
      <c r="M1040" s="187" t="str">
        <f>IF(B1040="","",SUM($L$63:L1040))</f>
        <v/>
      </c>
      <c r="N1040" s="190" t="str">
        <f t="shared" si="159"/>
        <v/>
      </c>
      <c r="O1040" s="191"/>
      <c r="P1040" s="192" t="str">
        <f t="shared" si="160"/>
        <v/>
      </c>
      <c r="Q1040" s="193"/>
      <c r="S1040" s="193"/>
      <c r="T1040" s="193"/>
      <c r="U1040" s="193"/>
      <c r="V1040" s="67"/>
    </row>
    <row r="1041" spans="2:22" x14ac:dyDescent="0.15">
      <c r="B1041" s="194" t="str">
        <f t="shared" si="151"/>
        <v/>
      </c>
      <c r="C1041" s="185" t="str">
        <f t="shared" si="152"/>
        <v/>
      </c>
      <c r="D1041" s="186" t="str">
        <f>IF(B1041="","",IF(variable,IF(OR(B1041=1,B1041&lt;$I$16*periods_per_year),start_rate,MIN($I$17,IF(MOD(B1041-1,$I$19)=0,MAX($I$18,D1040+$I$20),D1040))),start_rate))</f>
        <v/>
      </c>
      <c r="E1041" s="187" t="str">
        <f t="shared" si="153"/>
        <v/>
      </c>
      <c r="F1041" s="187" t="str">
        <f>IF(B1041="","",IF(B1041=nper,J1040+E1041,MIN(J1040+E1041,IF(D1041=D1040,F1040,IF($E$13="Acc Bi-Weekly",ROUND((-PMT(((1+D1041/CP)^(CP/12))-1,(nper-B1041+1)*12/26,J1040))/2,2),IF($E$13="Acc Weekly",ROUND((-PMT(((1+D1041/CP)^(CP/12))-1,(nper-B1041+1)*12/52,J1040))/4,2),ROUND(-PMT(((1+D1041/CP)^(CP/periods_per_year))-1,nper-B1041+1,J1040),2)))))))</f>
        <v/>
      </c>
      <c r="G1041" s="187" t="str">
        <f t="shared" si="154"/>
        <v/>
      </c>
      <c r="H1041" s="188"/>
      <c r="I1041" s="187" t="str">
        <f t="shared" si="155"/>
        <v/>
      </c>
      <c r="J1041" s="187" t="str">
        <f t="shared" si="156"/>
        <v/>
      </c>
      <c r="K1041" s="189" t="str">
        <f t="shared" si="157"/>
        <v/>
      </c>
      <c r="L1041" s="187" t="str">
        <f t="shared" si="158"/>
        <v/>
      </c>
      <c r="M1041" s="187" t="str">
        <f>IF(B1041="","",SUM($L$63:L1041))</f>
        <v/>
      </c>
      <c r="N1041" s="190" t="str">
        <f t="shared" si="159"/>
        <v/>
      </c>
      <c r="O1041" s="191"/>
      <c r="P1041" s="192" t="str">
        <f t="shared" si="160"/>
        <v/>
      </c>
      <c r="Q1041" s="193"/>
      <c r="S1041" s="193"/>
      <c r="T1041" s="193"/>
      <c r="U1041" s="193"/>
      <c r="V1041" s="67"/>
    </row>
    <row r="1042" spans="2:22" x14ac:dyDescent="0.15">
      <c r="B1042" s="194" t="str">
        <f t="shared" si="151"/>
        <v/>
      </c>
      <c r="C1042" s="185" t="str">
        <f t="shared" si="152"/>
        <v/>
      </c>
      <c r="D1042" s="186" t="str">
        <f>IF(B1042="","",IF(variable,IF(OR(B1042=1,B1042&lt;$I$16*periods_per_year),start_rate,MIN($I$17,IF(MOD(B1042-1,$I$19)=0,MAX($I$18,D1041+$I$20),D1041))),start_rate))</f>
        <v/>
      </c>
      <c r="E1042" s="187" t="str">
        <f t="shared" si="153"/>
        <v/>
      </c>
      <c r="F1042" s="187" t="str">
        <f>IF(B1042="","",IF(B1042=nper,J1041+E1042,MIN(J1041+E1042,IF(D1042=D1041,F1041,IF($E$13="Acc Bi-Weekly",ROUND((-PMT(((1+D1042/CP)^(CP/12))-1,(nper-B1042+1)*12/26,J1041))/2,2),IF($E$13="Acc Weekly",ROUND((-PMT(((1+D1042/CP)^(CP/12))-1,(nper-B1042+1)*12/52,J1041))/4,2),ROUND(-PMT(((1+D1042/CP)^(CP/periods_per_year))-1,nper-B1042+1,J1041),2)))))))</f>
        <v/>
      </c>
      <c r="G1042" s="187" t="str">
        <f t="shared" si="154"/>
        <v/>
      </c>
      <c r="H1042" s="188"/>
      <c r="I1042" s="187" t="str">
        <f t="shared" si="155"/>
        <v/>
      </c>
      <c r="J1042" s="187" t="str">
        <f t="shared" si="156"/>
        <v/>
      </c>
      <c r="K1042" s="189" t="str">
        <f t="shared" si="157"/>
        <v/>
      </c>
      <c r="L1042" s="187" t="str">
        <f t="shared" si="158"/>
        <v/>
      </c>
      <c r="M1042" s="187" t="str">
        <f>IF(B1042="","",SUM($L$63:L1042))</f>
        <v/>
      </c>
      <c r="N1042" s="190" t="str">
        <f t="shared" si="159"/>
        <v/>
      </c>
      <c r="O1042" s="191"/>
      <c r="P1042" s="192" t="str">
        <f t="shared" si="160"/>
        <v/>
      </c>
      <c r="Q1042" s="193"/>
      <c r="S1042" s="193"/>
      <c r="T1042" s="193"/>
      <c r="U1042" s="193"/>
      <c r="V1042" s="67"/>
    </row>
    <row r="1043" spans="2:22" x14ac:dyDescent="0.15">
      <c r="B1043" s="194" t="str">
        <f t="shared" si="151"/>
        <v/>
      </c>
      <c r="C1043" s="185" t="str">
        <f t="shared" si="152"/>
        <v/>
      </c>
      <c r="D1043" s="186" t="str">
        <f>IF(B1043="","",IF(variable,IF(OR(B1043=1,B1043&lt;$I$16*periods_per_year),start_rate,MIN($I$17,IF(MOD(B1043-1,$I$19)=0,MAX($I$18,D1042+$I$20),D1042))),start_rate))</f>
        <v/>
      </c>
      <c r="E1043" s="187" t="str">
        <f t="shared" si="153"/>
        <v/>
      </c>
      <c r="F1043" s="187" t="str">
        <f>IF(B1043="","",IF(B1043=nper,J1042+E1043,MIN(J1042+E1043,IF(D1043=D1042,F1042,IF($E$13="Acc Bi-Weekly",ROUND((-PMT(((1+D1043/CP)^(CP/12))-1,(nper-B1043+1)*12/26,J1042))/2,2),IF($E$13="Acc Weekly",ROUND((-PMT(((1+D1043/CP)^(CP/12))-1,(nper-B1043+1)*12/52,J1042))/4,2),ROUND(-PMT(((1+D1043/CP)^(CP/periods_per_year))-1,nper-B1043+1,J1042),2)))))))</f>
        <v/>
      </c>
      <c r="G1043" s="187" t="str">
        <f t="shared" si="154"/>
        <v/>
      </c>
      <c r="H1043" s="188"/>
      <c r="I1043" s="187" t="str">
        <f t="shared" si="155"/>
        <v/>
      </c>
      <c r="J1043" s="187" t="str">
        <f t="shared" si="156"/>
        <v/>
      </c>
      <c r="K1043" s="189" t="str">
        <f t="shared" si="157"/>
        <v/>
      </c>
      <c r="L1043" s="187" t="str">
        <f t="shared" si="158"/>
        <v/>
      </c>
      <c r="M1043" s="187" t="str">
        <f>IF(B1043="","",SUM($L$63:L1043))</f>
        <v/>
      </c>
      <c r="N1043" s="190" t="str">
        <f t="shared" si="159"/>
        <v/>
      </c>
      <c r="O1043" s="191"/>
      <c r="P1043" s="192" t="str">
        <f t="shared" si="160"/>
        <v/>
      </c>
      <c r="Q1043" s="193"/>
      <c r="S1043" s="193"/>
      <c r="T1043" s="193"/>
      <c r="U1043" s="193"/>
      <c r="V1043" s="67"/>
    </row>
    <row r="1044" spans="2:22" x14ac:dyDescent="0.15">
      <c r="B1044" s="194" t="str">
        <f t="shared" si="151"/>
        <v/>
      </c>
      <c r="C1044" s="185" t="str">
        <f t="shared" si="152"/>
        <v/>
      </c>
      <c r="D1044" s="186" t="str">
        <f>IF(B1044="","",IF(variable,IF(OR(B1044=1,B1044&lt;$I$16*periods_per_year),start_rate,MIN($I$17,IF(MOD(B1044-1,$I$19)=0,MAX($I$18,D1043+$I$20),D1043))),start_rate))</f>
        <v/>
      </c>
      <c r="E1044" s="187" t="str">
        <f t="shared" si="153"/>
        <v/>
      </c>
      <c r="F1044" s="187" t="str">
        <f>IF(B1044="","",IF(B1044=nper,J1043+E1044,MIN(J1043+E1044,IF(D1044=D1043,F1043,IF($E$13="Acc Bi-Weekly",ROUND((-PMT(((1+D1044/CP)^(CP/12))-1,(nper-B1044+1)*12/26,J1043))/2,2),IF($E$13="Acc Weekly",ROUND((-PMT(((1+D1044/CP)^(CP/12))-1,(nper-B1044+1)*12/52,J1043))/4,2),ROUND(-PMT(((1+D1044/CP)^(CP/periods_per_year))-1,nper-B1044+1,J1043),2)))))))</f>
        <v/>
      </c>
      <c r="G1044" s="187" t="str">
        <f t="shared" si="154"/>
        <v/>
      </c>
      <c r="H1044" s="188"/>
      <c r="I1044" s="187" t="str">
        <f t="shared" si="155"/>
        <v/>
      </c>
      <c r="J1044" s="187" t="str">
        <f t="shared" si="156"/>
        <v/>
      </c>
      <c r="K1044" s="189" t="str">
        <f t="shared" si="157"/>
        <v/>
      </c>
      <c r="L1044" s="187" t="str">
        <f t="shared" si="158"/>
        <v/>
      </c>
      <c r="M1044" s="187" t="str">
        <f>IF(B1044="","",SUM($L$63:L1044))</f>
        <v/>
      </c>
      <c r="N1044" s="190" t="str">
        <f t="shared" si="159"/>
        <v/>
      </c>
      <c r="O1044" s="191"/>
      <c r="P1044" s="192" t="str">
        <f t="shared" si="160"/>
        <v/>
      </c>
      <c r="Q1044" s="193"/>
      <c r="S1044" s="193"/>
      <c r="T1044" s="193"/>
      <c r="U1044" s="193"/>
      <c r="V1044" s="67"/>
    </row>
    <row r="1045" spans="2:22" x14ac:dyDescent="0.15">
      <c r="B1045" s="194" t="str">
        <f t="shared" si="151"/>
        <v/>
      </c>
      <c r="C1045" s="185" t="str">
        <f t="shared" si="152"/>
        <v/>
      </c>
      <c r="D1045" s="186" t="str">
        <f>IF(B1045="","",IF(variable,IF(OR(B1045=1,B1045&lt;$I$16*periods_per_year),start_rate,MIN($I$17,IF(MOD(B1045-1,$I$19)=0,MAX($I$18,D1044+$I$20),D1044))),start_rate))</f>
        <v/>
      </c>
      <c r="E1045" s="187" t="str">
        <f t="shared" si="153"/>
        <v/>
      </c>
      <c r="F1045" s="187" t="str">
        <f>IF(B1045="","",IF(B1045=nper,J1044+E1045,MIN(J1044+E1045,IF(D1045=D1044,F1044,IF($E$13="Acc Bi-Weekly",ROUND((-PMT(((1+D1045/CP)^(CP/12))-1,(nper-B1045+1)*12/26,J1044))/2,2),IF($E$13="Acc Weekly",ROUND((-PMT(((1+D1045/CP)^(CP/12))-1,(nper-B1045+1)*12/52,J1044))/4,2),ROUND(-PMT(((1+D1045/CP)^(CP/periods_per_year))-1,nper-B1045+1,J1044),2)))))))</f>
        <v/>
      </c>
      <c r="G1045" s="187" t="str">
        <f t="shared" si="154"/>
        <v/>
      </c>
      <c r="H1045" s="188"/>
      <c r="I1045" s="187" t="str">
        <f t="shared" si="155"/>
        <v/>
      </c>
      <c r="J1045" s="187" t="str">
        <f t="shared" si="156"/>
        <v/>
      </c>
      <c r="K1045" s="189" t="str">
        <f t="shared" si="157"/>
        <v/>
      </c>
      <c r="L1045" s="187" t="str">
        <f t="shared" si="158"/>
        <v/>
      </c>
      <c r="M1045" s="187" t="str">
        <f>IF(B1045="","",SUM($L$63:L1045))</f>
        <v/>
      </c>
      <c r="N1045" s="190" t="str">
        <f t="shared" si="159"/>
        <v/>
      </c>
      <c r="O1045" s="191"/>
      <c r="P1045" s="192" t="str">
        <f t="shared" si="160"/>
        <v/>
      </c>
      <c r="Q1045" s="193"/>
      <c r="S1045" s="193"/>
      <c r="T1045" s="193"/>
      <c r="U1045" s="193"/>
      <c r="V1045" s="67"/>
    </row>
    <row r="1046" spans="2:22" x14ac:dyDescent="0.15">
      <c r="B1046" s="194" t="str">
        <f t="shared" si="151"/>
        <v/>
      </c>
      <c r="C1046" s="185" t="str">
        <f t="shared" si="152"/>
        <v/>
      </c>
      <c r="D1046" s="186" t="str">
        <f>IF(B1046="","",IF(variable,IF(OR(B1046=1,B1046&lt;$I$16*periods_per_year),start_rate,MIN($I$17,IF(MOD(B1046-1,$I$19)=0,MAX($I$18,D1045+$I$20),D1045))),start_rate))</f>
        <v/>
      </c>
      <c r="E1046" s="187" t="str">
        <f t="shared" si="153"/>
        <v/>
      </c>
      <c r="F1046" s="187" t="str">
        <f>IF(B1046="","",IF(B1046=nper,J1045+E1046,MIN(J1045+E1046,IF(D1046=D1045,F1045,IF($E$13="Acc Bi-Weekly",ROUND((-PMT(((1+D1046/CP)^(CP/12))-1,(nper-B1046+1)*12/26,J1045))/2,2),IF($E$13="Acc Weekly",ROUND((-PMT(((1+D1046/CP)^(CP/12))-1,(nper-B1046+1)*12/52,J1045))/4,2),ROUND(-PMT(((1+D1046/CP)^(CP/periods_per_year))-1,nper-B1046+1,J1045),2)))))))</f>
        <v/>
      </c>
      <c r="G1046" s="187" t="str">
        <f t="shared" si="154"/>
        <v/>
      </c>
      <c r="H1046" s="188"/>
      <c r="I1046" s="187" t="str">
        <f t="shared" si="155"/>
        <v/>
      </c>
      <c r="J1046" s="187" t="str">
        <f t="shared" si="156"/>
        <v/>
      </c>
      <c r="K1046" s="189" t="str">
        <f t="shared" si="157"/>
        <v/>
      </c>
      <c r="L1046" s="187" t="str">
        <f t="shared" si="158"/>
        <v/>
      </c>
      <c r="M1046" s="187" t="str">
        <f>IF(B1046="","",SUM($L$63:L1046))</f>
        <v/>
      </c>
      <c r="N1046" s="190" t="str">
        <f t="shared" si="159"/>
        <v/>
      </c>
      <c r="O1046" s="191"/>
      <c r="P1046" s="192" t="str">
        <f t="shared" si="160"/>
        <v/>
      </c>
      <c r="Q1046" s="193"/>
      <c r="S1046" s="193"/>
      <c r="T1046" s="193"/>
      <c r="U1046" s="193"/>
      <c r="V1046" s="67"/>
    </row>
    <row r="1047" spans="2:22" x14ac:dyDescent="0.15">
      <c r="B1047" s="194" t="str">
        <f t="shared" si="151"/>
        <v/>
      </c>
      <c r="C1047" s="185" t="str">
        <f t="shared" si="152"/>
        <v/>
      </c>
      <c r="D1047" s="186" t="str">
        <f>IF(B1047="","",IF(variable,IF(OR(B1047=1,B1047&lt;$I$16*periods_per_year),start_rate,MIN($I$17,IF(MOD(B1047-1,$I$19)=0,MAX($I$18,D1046+$I$20),D1046))),start_rate))</f>
        <v/>
      </c>
      <c r="E1047" s="187" t="str">
        <f t="shared" si="153"/>
        <v/>
      </c>
      <c r="F1047" s="187" t="str">
        <f>IF(B1047="","",IF(B1047=nper,J1046+E1047,MIN(J1046+E1047,IF(D1047=D1046,F1046,IF($E$13="Acc Bi-Weekly",ROUND((-PMT(((1+D1047/CP)^(CP/12))-1,(nper-B1047+1)*12/26,J1046))/2,2),IF($E$13="Acc Weekly",ROUND((-PMT(((1+D1047/CP)^(CP/12))-1,(nper-B1047+1)*12/52,J1046))/4,2),ROUND(-PMT(((1+D1047/CP)^(CP/periods_per_year))-1,nper-B1047+1,J1046),2)))))))</f>
        <v/>
      </c>
      <c r="G1047" s="187" t="str">
        <f t="shared" si="154"/>
        <v/>
      </c>
      <c r="H1047" s="188"/>
      <c r="I1047" s="187" t="str">
        <f t="shared" si="155"/>
        <v/>
      </c>
      <c r="J1047" s="187" t="str">
        <f t="shared" si="156"/>
        <v/>
      </c>
      <c r="K1047" s="189" t="str">
        <f t="shared" si="157"/>
        <v/>
      </c>
      <c r="L1047" s="187" t="str">
        <f t="shared" si="158"/>
        <v/>
      </c>
      <c r="M1047" s="187" t="str">
        <f>IF(B1047="","",SUM($L$63:L1047))</f>
        <v/>
      </c>
      <c r="N1047" s="190" t="str">
        <f t="shared" si="159"/>
        <v/>
      </c>
      <c r="O1047" s="191"/>
      <c r="P1047" s="192" t="str">
        <f t="shared" si="160"/>
        <v/>
      </c>
      <c r="Q1047" s="193"/>
      <c r="S1047" s="193"/>
      <c r="T1047" s="193"/>
      <c r="U1047" s="193"/>
      <c r="V1047" s="67"/>
    </row>
    <row r="1048" spans="2:22" x14ac:dyDescent="0.15">
      <c r="B1048" s="194" t="str">
        <f t="shared" si="151"/>
        <v/>
      </c>
      <c r="C1048" s="185" t="str">
        <f t="shared" si="152"/>
        <v/>
      </c>
      <c r="D1048" s="186" t="str">
        <f>IF(B1048="","",IF(variable,IF(OR(B1048=1,B1048&lt;$I$16*periods_per_year),start_rate,MIN($I$17,IF(MOD(B1048-1,$I$19)=0,MAX($I$18,D1047+$I$20),D1047))),start_rate))</f>
        <v/>
      </c>
      <c r="E1048" s="187" t="str">
        <f t="shared" si="153"/>
        <v/>
      </c>
      <c r="F1048" s="187" t="str">
        <f>IF(B1048="","",IF(B1048=nper,J1047+E1048,MIN(J1047+E1048,IF(D1048=D1047,F1047,IF($E$13="Acc Bi-Weekly",ROUND((-PMT(((1+D1048/CP)^(CP/12))-1,(nper-B1048+1)*12/26,J1047))/2,2),IF($E$13="Acc Weekly",ROUND((-PMT(((1+D1048/CP)^(CP/12))-1,(nper-B1048+1)*12/52,J1047))/4,2),ROUND(-PMT(((1+D1048/CP)^(CP/periods_per_year))-1,nper-B1048+1,J1047),2)))))))</f>
        <v/>
      </c>
      <c r="G1048" s="187" t="str">
        <f t="shared" si="154"/>
        <v/>
      </c>
      <c r="H1048" s="188"/>
      <c r="I1048" s="187" t="str">
        <f t="shared" si="155"/>
        <v/>
      </c>
      <c r="J1048" s="187" t="str">
        <f t="shared" si="156"/>
        <v/>
      </c>
      <c r="K1048" s="189" t="str">
        <f t="shared" si="157"/>
        <v/>
      </c>
      <c r="L1048" s="187" t="str">
        <f t="shared" si="158"/>
        <v/>
      </c>
      <c r="M1048" s="187" t="str">
        <f>IF(B1048="","",SUM($L$63:L1048))</f>
        <v/>
      </c>
      <c r="N1048" s="190" t="str">
        <f t="shared" si="159"/>
        <v/>
      </c>
      <c r="O1048" s="191"/>
      <c r="P1048" s="192" t="str">
        <f t="shared" si="160"/>
        <v/>
      </c>
      <c r="Q1048" s="193"/>
      <c r="S1048" s="193"/>
      <c r="T1048" s="193"/>
      <c r="U1048" s="193"/>
      <c r="V1048" s="67"/>
    </row>
    <row r="1049" spans="2:22" x14ac:dyDescent="0.15">
      <c r="B1049" s="194" t="str">
        <f t="shared" si="151"/>
        <v/>
      </c>
      <c r="C1049" s="185" t="str">
        <f t="shared" si="152"/>
        <v/>
      </c>
      <c r="D1049" s="186" t="str">
        <f>IF(B1049="","",IF(variable,IF(OR(B1049=1,B1049&lt;$I$16*periods_per_year),start_rate,MIN($I$17,IF(MOD(B1049-1,$I$19)=0,MAX($I$18,D1048+$I$20),D1048))),start_rate))</f>
        <v/>
      </c>
      <c r="E1049" s="187" t="str">
        <f t="shared" si="153"/>
        <v/>
      </c>
      <c r="F1049" s="187" t="str">
        <f>IF(B1049="","",IF(B1049=nper,J1048+E1049,MIN(J1048+E1049,IF(D1049=D1048,F1048,IF($E$13="Acc Bi-Weekly",ROUND((-PMT(((1+D1049/CP)^(CP/12))-1,(nper-B1049+1)*12/26,J1048))/2,2),IF($E$13="Acc Weekly",ROUND((-PMT(((1+D1049/CP)^(CP/12))-1,(nper-B1049+1)*12/52,J1048))/4,2),ROUND(-PMT(((1+D1049/CP)^(CP/periods_per_year))-1,nper-B1049+1,J1048),2)))))))</f>
        <v/>
      </c>
      <c r="G1049" s="187" t="str">
        <f t="shared" si="154"/>
        <v/>
      </c>
      <c r="H1049" s="188"/>
      <c r="I1049" s="187" t="str">
        <f t="shared" si="155"/>
        <v/>
      </c>
      <c r="J1049" s="187" t="str">
        <f t="shared" si="156"/>
        <v/>
      </c>
      <c r="K1049" s="189" t="str">
        <f t="shared" si="157"/>
        <v/>
      </c>
      <c r="L1049" s="187" t="str">
        <f t="shared" si="158"/>
        <v/>
      </c>
      <c r="M1049" s="187" t="str">
        <f>IF(B1049="","",SUM($L$63:L1049))</f>
        <v/>
      </c>
      <c r="N1049" s="190" t="str">
        <f t="shared" si="159"/>
        <v/>
      </c>
      <c r="O1049" s="191"/>
      <c r="P1049" s="192" t="str">
        <f t="shared" si="160"/>
        <v/>
      </c>
      <c r="Q1049" s="193"/>
      <c r="S1049" s="193"/>
      <c r="T1049" s="193"/>
      <c r="U1049" s="193"/>
      <c r="V1049" s="67"/>
    </row>
    <row r="1050" spans="2:22" x14ac:dyDescent="0.15">
      <c r="B1050" s="194" t="str">
        <f t="shared" si="151"/>
        <v/>
      </c>
      <c r="C1050" s="185" t="str">
        <f t="shared" si="152"/>
        <v/>
      </c>
      <c r="D1050" s="186" t="str">
        <f>IF(B1050="","",IF(variable,IF(OR(B1050=1,B1050&lt;$I$16*periods_per_year),start_rate,MIN($I$17,IF(MOD(B1050-1,$I$19)=0,MAX($I$18,D1049+$I$20),D1049))),start_rate))</f>
        <v/>
      </c>
      <c r="E1050" s="187" t="str">
        <f t="shared" si="153"/>
        <v/>
      </c>
      <c r="F1050" s="187" t="str">
        <f>IF(B1050="","",IF(B1050=nper,J1049+E1050,MIN(J1049+E1050,IF(D1050=D1049,F1049,IF($E$13="Acc Bi-Weekly",ROUND((-PMT(((1+D1050/CP)^(CP/12))-1,(nper-B1050+1)*12/26,J1049))/2,2),IF($E$13="Acc Weekly",ROUND((-PMT(((1+D1050/CP)^(CP/12))-1,(nper-B1050+1)*12/52,J1049))/4,2),ROUND(-PMT(((1+D1050/CP)^(CP/periods_per_year))-1,nper-B1050+1,J1049),2)))))))</f>
        <v/>
      </c>
      <c r="G1050" s="187" t="str">
        <f t="shared" si="154"/>
        <v/>
      </c>
      <c r="H1050" s="188"/>
      <c r="I1050" s="187" t="str">
        <f t="shared" si="155"/>
        <v/>
      </c>
      <c r="J1050" s="187" t="str">
        <f t="shared" si="156"/>
        <v/>
      </c>
      <c r="K1050" s="189" t="str">
        <f t="shared" si="157"/>
        <v/>
      </c>
      <c r="L1050" s="187" t="str">
        <f t="shared" si="158"/>
        <v/>
      </c>
      <c r="M1050" s="187" t="str">
        <f>IF(B1050="","",SUM($L$63:L1050))</f>
        <v/>
      </c>
      <c r="N1050" s="190" t="str">
        <f t="shared" si="159"/>
        <v/>
      </c>
      <c r="O1050" s="191"/>
      <c r="P1050" s="192" t="str">
        <f t="shared" si="160"/>
        <v/>
      </c>
      <c r="Q1050" s="193"/>
      <c r="S1050" s="193"/>
      <c r="T1050" s="193"/>
      <c r="U1050" s="193"/>
      <c r="V1050" s="67"/>
    </row>
    <row r="1051" spans="2:22" x14ac:dyDescent="0.15">
      <c r="B1051" s="194" t="str">
        <f t="shared" si="151"/>
        <v/>
      </c>
      <c r="C1051" s="185" t="str">
        <f t="shared" si="152"/>
        <v/>
      </c>
      <c r="D1051" s="186" t="str">
        <f>IF(B1051="","",IF(variable,IF(OR(B1051=1,B1051&lt;$I$16*periods_per_year),start_rate,MIN($I$17,IF(MOD(B1051-1,$I$19)=0,MAX($I$18,D1050+$I$20),D1050))),start_rate))</f>
        <v/>
      </c>
      <c r="E1051" s="187" t="str">
        <f t="shared" si="153"/>
        <v/>
      </c>
      <c r="F1051" s="187" t="str">
        <f>IF(B1051="","",IF(B1051=nper,J1050+E1051,MIN(J1050+E1051,IF(D1051=D1050,F1050,IF($E$13="Acc Bi-Weekly",ROUND((-PMT(((1+D1051/CP)^(CP/12))-1,(nper-B1051+1)*12/26,J1050))/2,2),IF($E$13="Acc Weekly",ROUND((-PMT(((1+D1051/CP)^(CP/12))-1,(nper-B1051+1)*12/52,J1050))/4,2),ROUND(-PMT(((1+D1051/CP)^(CP/periods_per_year))-1,nper-B1051+1,J1050),2)))))))</f>
        <v/>
      </c>
      <c r="G1051" s="187" t="str">
        <f t="shared" si="154"/>
        <v/>
      </c>
      <c r="H1051" s="188"/>
      <c r="I1051" s="187" t="str">
        <f t="shared" si="155"/>
        <v/>
      </c>
      <c r="J1051" s="187" t="str">
        <f t="shared" si="156"/>
        <v/>
      </c>
      <c r="K1051" s="189" t="str">
        <f t="shared" si="157"/>
        <v/>
      </c>
      <c r="L1051" s="187" t="str">
        <f t="shared" si="158"/>
        <v/>
      </c>
      <c r="M1051" s="187" t="str">
        <f>IF(B1051="","",SUM($L$63:L1051))</f>
        <v/>
      </c>
      <c r="N1051" s="190" t="str">
        <f t="shared" si="159"/>
        <v/>
      </c>
      <c r="O1051" s="191"/>
      <c r="P1051" s="192" t="str">
        <f t="shared" si="160"/>
        <v/>
      </c>
      <c r="Q1051" s="193"/>
      <c r="S1051" s="193"/>
      <c r="T1051" s="193"/>
      <c r="U1051" s="193"/>
      <c r="V1051" s="67"/>
    </row>
    <row r="1052" spans="2:22" x14ac:dyDescent="0.15">
      <c r="B1052" s="194" t="str">
        <f t="shared" si="151"/>
        <v/>
      </c>
      <c r="C1052" s="185" t="str">
        <f t="shared" si="152"/>
        <v/>
      </c>
      <c r="D1052" s="186" t="str">
        <f>IF(B1052="","",IF(variable,IF(OR(B1052=1,B1052&lt;$I$16*periods_per_year),start_rate,MIN($I$17,IF(MOD(B1052-1,$I$19)=0,MAX($I$18,D1051+$I$20),D1051))),start_rate))</f>
        <v/>
      </c>
      <c r="E1052" s="187" t="str">
        <f t="shared" si="153"/>
        <v/>
      </c>
      <c r="F1052" s="187" t="str">
        <f>IF(B1052="","",IF(B1052=nper,J1051+E1052,MIN(J1051+E1052,IF(D1052=D1051,F1051,IF($E$13="Acc Bi-Weekly",ROUND((-PMT(((1+D1052/CP)^(CP/12))-1,(nper-B1052+1)*12/26,J1051))/2,2),IF($E$13="Acc Weekly",ROUND((-PMT(((1+D1052/CP)^(CP/12))-1,(nper-B1052+1)*12/52,J1051))/4,2),ROUND(-PMT(((1+D1052/CP)^(CP/periods_per_year))-1,nper-B1052+1,J1051),2)))))))</f>
        <v/>
      </c>
      <c r="G1052" s="187" t="str">
        <f t="shared" si="154"/>
        <v/>
      </c>
      <c r="H1052" s="188"/>
      <c r="I1052" s="187" t="str">
        <f t="shared" si="155"/>
        <v/>
      </c>
      <c r="J1052" s="187" t="str">
        <f t="shared" si="156"/>
        <v/>
      </c>
      <c r="K1052" s="189" t="str">
        <f t="shared" si="157"/>
        <v/>
      </c>
      <c r="L1052" s="187" t="str">
        <f t="shared" si="158"/>
        <v/>
      </c>
      <c r="M1052" s="187" t="str">
        <f>IF(B1052="","",SUM($L$63:L1052))</f>
        <v/>
      </c>
      <c r="N1052" s="190" t="str">
        <f t="shared" si="159"/>
        <v/>
      </c>
      <c r="O1052" s="191"/>
      <c r="P1052" s="192" t="str">
        <f t="shared" si="160"/>
        <v/>
      </c>
      <c r="Q1052" s="193"/>
      <c r="S1052" s="193"/>
      <c r="T1052" s="193"/>
      <c r="U1052" s="193"/>
      <c r="V1052" s="67"/>
    </row>
    <row r="1053" spans="2:22" x14ac:dyDescent="0.15">
      <c r="B1053" s="194" t="str">
        <f t="shared" si="151"/>
        <v/>
      </c>
      <c r="C1053" s="185" t="str">
        <f t="shared" si="152"/>
        <v/>
      </c>
      <c r="D1053" s="186" t="str">
        <f>IF(B1053="","",IF(variable,IF(OR(B1053=1,B1053&lt;$I$16*periods_per_year),start_rate,MIN($I$17,IF(MOD(B1053-1,$I$19)=0,MAX($I$18,D1052+$I$20),D1052))),start_rate))</f>
        <v/>
      </c>
      <c r="E1053" s="187" t="str">
        <f t="shared" si="153"/>
        <v/>
      </c>
      <c r="F1053" s="187" t="str">
        <f>IF(B1053="","",IF(B1053=nper,J1052+E1053,MIN(J1052+E1053,IF(D1053=D1052,F1052,IF($E$13="Acc Bi-Weekly",ROUND((-PMT(((1+D1053/CP)^(CP/12))-1,(nper-B1053+1)*12/26,J1052))/2,2),IF($E$13="Acc Weekly",ROUND((-PMT(((1+D1053/CP)^(CP/12))-1,(nper-B1053+1)*12/52,J1052))/4,2),ROUND(-PMT(((1+D1053/CP)^(CP/periods_per_year))-1,nper-B1053+1,J1052),2)))))))</f>
        <v/>
      </c>
      <c r="G1053" s="187" t="str">
        <f t="shared" si="154"/>
        <v/>
      </c>
      <c r="H1053" s="188"/>
      <c r="I1053" s="187" t="str">
        <f t="shared" si="155"/>
        <v/>
      </c>
      <c r="J1053" s="187" t="str">
        <f t="shared" si="156"/>
        <v/>
      </c>
      <c r="K1053" s="189" t="str">
        <f t="shared" si="157"/>
        <v/>
      </c>
      <c r="L1053" s="187" t="str">
        <f t="shared" si="158"/>
        <v/>
      </c>
      <c r="M1053" s="187" t="str">
        <f>IF(B1053="","",SUM($L$63:L1053))</f>
        <v/>
      </c>
      <c r="N1053" s="190" t="str">
        <f t="shared" si="159"/>
        <v/>
      </c>
      <c r="O1053" s="191"/>
      <c r="P1053" s="192" t="str">
        <f t="shared" si="160"/>
        <v/>
      </c>
      <c r="Q1053" s="193"/>
      <c r="S1053" s="193"/>
      <c r="T1053" s="193"/>
      <c r="U1053" s="193"/>
      <c r="V1053" s="67"/>
    </row>
    <row r="1054" spans="2:22" x14ac:dyDescent="0.15">
      <c r="B1054" s="194" t="str">
        <f t="shared" si="151"/>
        <v/>
      </c>
      <c r="C1054" s="185" t="str">
        <f t="shared" si="152"/>
        <v/>
      </c>
      <c r="D1054" s="186" t="str">
        <f>IF(B1054="","",IF(variable,IF(OR(B1054=1,B1054&lt;$I$16*periods_per_year),start_rate,MIN($I$17,IF(MOD(B1054-1,$I$19)=0,MAX($I$18,D1053+$I$20),D1053))),start_rate))</f>
        <v/>
      </c>
      <c r="E1054" s="187" t="str">
        <f t="shared" si="153"/>
        <v/>
      </c>
      <c r="F1054" s="187" t="str">
        <f>IF(B1054="","",IF(B1054=nper,J1053+E1054,MIN(J1053+E1054,IF(D1054=D1053,F1053,IF($E$13="Acc Bi-Weekly",ROUND((-PMT(((1+D1054/CP)^(CP/12))-1,(nper-B1054+1)*12/26,J1053))/2,2),IF($E$13="Acc Weekly",ROUND((-PMT(((1+D1054/CP)^(CP/12))-1,(nper-B1054+1)*12/52,J1053))/4,2),ROUND(-PMT(((1+D1054/CP)^(CP/periods_per_year))-1,nper-B1054+1,J1053),2)))))))</f>
        <v/>
      </c>
      <c r="G1054" s="187" t="str">
        <f t="shared" si="154"/>
        <v/>
      </c>
      <c r="H1054" s="188"/>
      <c r="I1054" s="187" t="str">
        <f t="shared" si="155"/>
        <v/>
      </c>
      <c r="J1054" s="187" t="str">
        <f t="shared" si="156"/>
        <v/>
      </c>
      <c r="K1054" s="189" t="str">
        <f t="shared" si="157"/>
        <v/>
      </c>
      <c r="L1054" s="187" t="str">
        <f t="shared" si="158"/>
        <v/>
      </c>
      <c r="M1054" s="187" t="str">
        <f>IF(B1054="","",SUM($L$63:L1054))</f>
        <v/>
      </c>
      <c r="N1054" s="190" t="str">
        <f t="shared" si="159"/>
        <v/>
      </c>
      <c r="O1054" s="191"/>
      <c r="P1054" s="192" t="str">
        <f t="shared" si="160"/>
        <v/>
      </c>
      <c r="Q1054" s="193"/>
      <c r="S1054" s="193"/>
      <c r="T1054" s="193"/>
      <c r="U1054" s="193"/>
      <c r="V1054" s="67"/>
    </row>
    <row r="1055" spans="2:22" x14ac:dyDescent="0.15">
      <c r="B1055" s="194" t="str">
        <f t="shared" si="151"/>
        <v/>
      </c>
      <c r="C1055" s="185" t="str">
        <f t="shared" si="152"/>
        <v/>
      </c>
      <c r="D1055" s="186" t="str">
        <f>IF(B1055="","",IF(variable,IF(OR(B1055=1,B1055&lt;$I$16*periods_per_year),start_rate,MIN($I$17,IF(MOD(B1055-1,$I$19)=0,MAX($I$18,D1054+$I$20),D1054))),start_rate))</f>
        <v/>
      </c>
      <c r="E1055" s="187" t="str">
        <f t="shared" si="153"/>
        <v/>
      </c>
      <c r="F1055" s="187" t="str">
        <f>IF(B1055="","",IF(B1055=nper,J1054+E1055,MIN(J1054+E1055,IF(D1055=D1054,F1054,IF($E$13="Acc Bi-Weekly",ROUND((-PMT(((1+D1055/CP)^(CP/12))-1,(nper-B1055+1)*12/26,J1054))/2,2),IF($E$13="Acc Weekly",ROUND((-PMT(((1+D1055/CP)^(CP/12))-1,(nper-B1055+1)*12/52,J1054))/4,2),ROUND(-PMT(((1+D1055/CP)^(CP/periods_per_year))-1,nper-B1055+1,J1054),2)))))))</f>
        <v/>
      </c>
      <c r="G1055" s="187" t="str">
        <f t="shared" si="154"/>
        <v/>
      </c>
      <c r="H1055" s="188"/>
      <c r="I1055" s="187" t="str">
        <f t="shared" si="155"/>
        <v/>
      </c>
      <c r="J1055" s="187" t="str">
        <f t="shared" si="156"/>
        <v/>
      </c>
      <c r="K1055" s="189" t="str">
        <f t="shared" si="157"/>
        <v/>
      </c>
      <c r="L1055" s="187" t="str">
        <f t="shared" si="158"/>
        <v/>
      </c>
      <c r="M1055" s="187" t="str">
        <f>IF(B1055="","",SUM($L$63:L1055))</f>
        <v/>
      </c>
      <c r="N1055" s="190" t="str">
        <f t="shared" si="159"/>
        <v/>
      </c>
      <c r="O1055" s="191"/>
      <c r="P1055" s="192" t="str">
        <f t="shared" si="160"/>
        <v/>
      </c>
      <c r="Q1055" s="193"/>
      <c r="S1055" s="193"/>
      <c r="T1055" s="193"/>
      <c r="U1055" s="193"/>
      <c r="V1055" s="67"/>
    </row>
    <row r="1056" spans="2:22" x14ac:dyDescent="0.15">
      <c r="B1056" s="194" t="str">
        <f t="shared" si="151"/>
        <v/>
      </c>
      <c r="C1056" s="185" t="str">
        <f t="shared" si="152"/>
        <v/>
      </c>
      <c r="D1056" s="186" t="str">
        <f>IF(B1056="","",IF(variable,IF(OR(B1056=1,B1056&lt;$I$16*periods_per_year),start_rate,MIN($I$17,IF(MOD(B1056-1,$I$19)=0,MAX($I$18,D1055+$I$20),D1055))),start_rate))</f>
        <v/>
      </c>
      <c r="E1056" s="187" t="str">
        <f t="shared" si="153"/>
        <v/>
      </c>
      <c r="F1056" s="187" t="str">
        <f>IF(B1056="","",IF(B1056=nper,J1055+E1056,MIN(J1055+E1056,IF(D1056=D1055,F1055,IF($E$13="Acc Bi-Weekly",ROUND((-PMT(((1+D1056/CP)^(CP/12))-1,(nper-B1056+1)*12/26,J1055))/2,2),IF($E$13="Acc Weekly",ROUND((-PMT(((1+D1056/CP)^(CP/12))-1,(nper-B1056+1)*12/52,J1055))/4,2),ROUND(-PMT(((1+D1056/CP)^(CP/periods_per_year))-1,nper-B1056+1,J1055),2)))))))</f>
        <v/>
      </c>
      <c r="G1056" s="187" t="str">
        <f t="shared" si="154"/>
        <v/>
      </c>
      <c r="H1056" s="188"/>
      <c r="I1056" s="187" t="str">
        <f t="shared" si="155"/>
        <v/>
      </c>
      <c r="J1056" s="187" t="str">
        <f t="shared" si="156"/>
        <v/>
      </c>
      <c r="K1056" s="189" t="str">
        <f t="shared" si="157"/>
        <v/>
      </c>
      <c r="L1056" s="187" t="str">
        <f t="shared" si="158"/>
        <v/>
      </c>
      <c r="M1056" s="187" t="str">
        <f>IF(B1056="","",SUM($L$63:L1056))</f>
        <v/>
      </c>
      <c r="N1056" s="190" t="str">
        <f t="shared" si="159"/>
        <v/>
      </c>
      <c r="O1056" s="191"/>
      <c r="P1056" s="192" t="str">
        <f t="shared" si="160"/>
        <v/>
      </c>
      <c r="Q1056" s="193"/>
      <c r="S1056" s="193"/>
      <c r="T1056" s="193"/>
      <c r="U1056" s="193"/>
      <c r="V1056" s="67"/>
    </row>
    <row r="1057" spans="2:22" x14ac:dyDescent="0.15">
      <c r="B1057" s="194" t="str">
        <f t="shared" si="151"/>
        <v/>
      </c>
      <c r="C1057" s="185" t="str">
        <f t="shared" si="152"/>
        <v/>
      </c>
      <c r="D1057" s="186" t="str">
        <f>IF(B1057="","",IF(variable,IF(OR(B1057=1,B1057&lt;$I$16*periods_per_year),start_rate,MIN($I$17,IF(MOD(B1057-1,$I$19)=0,MAX($I$18,D1056+$I$20),D1056))),start_rate))</f>
        <v/>
      </c>
      <c r="E1057" s="187" t="str">
        <f t="shared" si="153"/>
        <v/>
      </c>
      <c r="F1057" s="187" t="str">
        <f>IF(B1057="","",IF(B1057=nper,J1056+E1057,MIN(J1056+E1057,IF(D1057=D1056,F1056,IF($E$13="Acc Bi-Weekly",ROUND((-PMT(((1+D1057/CP)^(CP/12))-1,(nper-B1057+1)*12/26,J1056))/2,2),IF($E$13="Acc Weekly",ROUND((-PMT(((1+D1057/CP)^(CP/12))-1,(nper-B1057+1)*12/52,J1056))/4,2),ROUND(-PMT(((1+D1057/CP)^(CP/periods_per_year))-1,nper-B1057+1,J1056),2)))))))</f>
        <v/>
      </c>
      <c r="G1057" s="187" t="str">
        <f t="shared" si="154"/>
        <v/>
      </c>
      <c r="H1057" s="188"/>
      <c r="I1057" s="187" t="str">
        <f t="shared" si="155"/>
        <v/>
      </c>
      <c r="J1057" s="187" t="str">
        <f t="shared" si="156"/>
        <v/>
      </c>
      <c r="K1057" s="189" t="str">
        <f t="shared" si="157"/>
        <v/>
      </c>
      <c r="L1057" s="187" t="str">
        <f t="shared" si="158"/>
        <v/>
      </c>
      <c r="M1057" s="187" t="str">
        <f>IF(B1057="","",SUM($L$63:L1057))</f>
        <v/>
      </c>
      <c r="N1057" s="190" t="str">
        <f t="shared" si="159"/>
        <v/>
      </c>
      <c r="O1057" s="191"/>
      <c r="P1057" s="192" t="str">
        <f t="shared" si="160"/>
        <v/>
      </c>
      <c r="Q1057" s="193"/>
      <c r="S1057" s="193"/>
      <c r="T1057" s="193"/>
      <c r="U1057" s="193"/>
      <c r="V1057" s="67"/>
    </row>
    <row r="1058" spans="2:22" x14ac:dyDescent="0.15">
      <c r="B1058" s="194" t="str">
        <f t="shared" si="151"/>
        <v/>
      </c>
      <c r="C1058" s="185" t="str">
        <f t="shared" si="152"/>
        <v/>
      </c>
      <c r="D1058" s="186" t="str">
        <f>IF(B1058="","",IF(variable,IF(OR(B1058=1,B1058&lt;$I$16*periods_per_year),start_rate,MIN($I$17,IF(MOD(B1058-1,$I$19)=0,MAX($I$18,D1057+$I$20),D1057))),start_rate))</f>
        <v/>
      </c>
      <c r="E1058" s="187" t="str">
        <f t="shared" si="153"/>
        <v/>
      </c>
      <c r="F1058" s="187" t="str">
        <f>IF(B1058="","",IF(B1058=nper,J1057+E1058,MIN(J1057+E1058,IF(D1058=D1057,F1057,IF($E$13="Acc Bi-Weekly",ROUND((-PMT(((1+D1058/CP)^(CP/12))-1,(nper-B1058+1)*12/26,J1057))/2,2),IF($E$13="Acc Weekly",ROUND((-PMT(((1+D1058/CP)^(CP/12))-1,(nper-B1058+1)*12/52,J1057))/4,2),ROUND(-PMT(((1+D1058/CP)^(CP/periods_per_year))-1,nper-B1058+1,J1057),2)))))))</f>
        <v/>
      </c>
      <c r="G1058" s="187" t="str">
        <f t="shared" si="154"/>
        <v/>
      </c>
      <c r="H1058" s="188"/>
      <c r="I1058" s="187" t="str">
        <f t="shared" si="155"/>
        <v/>
      </c>
      <c r="J1058" s="187" t="str">
        <f t="shared" si="156"/>
        <v/>
      </c>
      <c r="K1058" s="189" t="str">
        <f t="shared" si="157"/>
        <v/>
      </c>
      <c r="L1058" s="187" t="str">
        <f t="shared" si="158"/>
        <v/>
      </c>
      <c r="M1058" s="187" t="str">
        <f>IF(B1058="","",SUM($L$63:L1058))</f>
        <v/>
      </c>
      <c r="N1058" s="190" t="str">
        <f t="shared" si="159"/>
        <v/>
      </c>
      <c r="O1058" s="191"/>
      <c r="P1058" s="192" t="str">
        <f t="shared" si="160"/>
        <v/>
      </c>
      <c r="Q1058" s="193"/>
      <c r="S1058" s="193"/>
      <c r="T1058" s="193"/>
      <c r="U1058" s="193"/>
      <c r="V1058" s="67"/>
    </row>
    <row r="1059" spans="2:22" x14ac:dyDescent="0.15">
      <c r="B1059" s="194" t="str">
        <f t="shared" si="151"/>
        <v/>
      </c>
      <c r="C1059" s="185" t="str">
        <f t="shared" si="152"/>
        <v/>
      </c>
      <c r="D1059" s="186" t="str">
        <f>IF(B1059="","",IF(variable,IF(OR(B1059=1,B1059&lt;$I$16*periods_per_year),start_rate,MIN($I$17,IF(MOD(B1059-1,$I$19)=0,MAX($I$18,D1058+$I$20),D1058))),start_rate))</f>
        <v/>
      </c>
      <c r="E1059" s="187" t="str">
        <f t="shared" si="153"/>
        <v/>
      </c>
      <c r="F1059" s="187" t="str">
        <f>IF(B1059="","",IF(B1059=nper,J1058+E1059,MIN(J1058+E1059,IF(D1059=D1058,F1058,IF($E$13="Acc Bi-Weekly",ROUND((-PMT(((1+D1059/CP)^(CP/12))-1,(nper-B1059+1)*12/26,J1058))/2,2),IF($E$13="Acc Weekly",ROUND((-PMT(((1+D1059/CP)^(CP/12))-1,(nper-B1059+1)*12/52,J1058))/4,2),ROUND(-PMT(((1+D1059/CP)^(CP/periods_per_year))-1,nper-B1059+1,J1058),2)))))))</f>
        <v/>
      </c>
      <c r="G1059" s="187" t="str">
        <f t="shared" si="154"/>
        <v/>
      </c>
      <c r="H1059" s="188"/>
      <c r="I1059" s="187" t="str">
        <f t="shared" si="155"/>
        <v/>
      </c>
      <c r="J1059" s="187" t="str">
        <f t="shared" si="156"/>
        <v/>
      </c>
      <c r="K1059" s="189" t="str">
        <f t="shared" si="157"/>
        <v/>
      </c>
      <c r="L1059" s="187" t="str">
        <f t="shared" si="158"/>
        <v/>
      </c>
      <c r="M1059" s="187" t="str">
        <f>IF(B1059="","",SUM($L$63:L1059))</f>
        <v/>
      </c>
      <c r="N1059" s="190" t="str">
        <f t="shared" si="159"/>
        <v/>
      </c>
      <c r="O1059" s="191"/>
      <c r="P1059" s="192" t="str">
        <f t="shared" si="160"/>
        <v/>
      </c>
      <c r="Q1059" s="193"/>
      <c r="S1059" s="193"/>
      <c r="T1059" s="193"/>
      <c r="U1059" s="193"/>
      <c r="V1059" s="67"/>
    </row>
    <row r="1060" spans="2:22" x14ac:dyDescent="0.15">
      <c r="B1060" s="194" t="str">
        <f t="shared" si="151"/>
        <v/>
      </c>
      <c r="C1060" s="185" t="str">
        <f t="shared" si="152"/>
        <v/>
      </c>
      <c r="D1060" s="186" t="str">
        <f>IF(B1060="","",IF(variable,IF(OR(B1060=1,B1060&lt;$I$16*periods_per_year),start_rate,MIN($I$17,IF(MOD(B1060-1,$I$19)=0,MAX($I$18,D1059+$I$20),D1059))),start_rate))</f>
        <v/>
      </c>
      <c r="E1060" s="187" t="str">
        <f t="shared" si="153"/>
        <v/>
      </c>
      <c r="F1060" s="187" t="str">
        <f>IF(B1060="","",IF(B1060=nper,J1059+E1060,MIN(J1059+E1060,IF(D1060=D1059,F1059,IF($E$13="Acc Bi-Weekly",ROUND((-PMT(((1+D1060/CP)^(CP/12))-1,(nper-B1060+1)*12/26,J1059))/2,2),IF($E$13="Acc Weekly",ROUND((-PMT(((1+D1060/CP)^(CP/12))-1,(nper-B1060+1)*12/52,J1059))/4,2),ROUND(-PMT(((1+D1060/CP)^(CP/periods_per_year))-1,nper-B1060+1,J1059),2)))))))</f>
        <v/>
      </c>
      <c r="G1060" s="187" t="str">
        <f t="shared" si="154"/>
        <v/>
      </c>
      <c r="H1060" s="188"/>
      <c r="I1060" s="187" t="str">
        <f t="shared" si="155"/>
        <v/>
      </c>
      <c r="J1060" s="187" t="str">
        <f t="shared" si="156"/>
        <v/>
      </c>
      <c r="K1060" s="189" t="str">
        <f t="shared" si="157"/>
        <v/>
      </c>
      <c r="L1060" s="187" t="str">
        <f t="shared" si="158"/>
        <v/>
      </c>
      <c r="M1060" s="187" t="str">
        <f>IF(B1060="","",SUM($L$63:L1060))</f>
        <v/>
      </c>
      <c r="N1060" s="190" t="str">
        <f t="shared" si="159"/>
        <v/>
      </c>
      <c r="O1060" s="191"/>
      <c r="P1060" s="192" t="str">
        <f t="shared" si="160"/>
        <v/>
      </c>
      <c r="Q1060" s="193"/>
      <c r="S1060" s="193"/>
      <c r="T1060" s="193"/>
      <c r="U1060" s="193"/>
      <c r="V1060" s="67"/>
    </row>
    <row r="1061" spans="2:22" x14ac:dyDescent="0.15">
      <c r="B1061" s="194" t="str">
        <f t="shared" si="151"/>
        <v/>
      </c>
      <c r="C1061" s="185" t="str">
        <f t="shared" si="152"/>
        <v/>
      </c>
      <c r="D1061" s="186" t="str">
        <f>IF(B1061="","",IF(variable,IF(OR(B1061=1,B1061&lt;$I$16*periods_per_year),start_rate,MIN($I$17,IF(MOD(B1061-1,$I$19)=0,MAX($I$18,D1060+$I$20),D1060))),start_rate))</f>
        <v/>
      </c>
      <c r="E1061" s="187" t="str">
        <f t="shared" si="153"/>
        <v/>
      </c>
      <c r="F1061" s="187" t="str">
        <f>IF(B1061="","",IF(B1061=nper,J1060+E1061,MIN(J1060+E1061,IF(D1061=D1060,F1060,IF($E$13="Acc Bi-Weekly",ROUND((-PMT(((1+D1061/CP)^(CP/12))-1,(nper-B1061+1)*12/26,J1060))/2,2),IF($E$13="Acc Weekly",ROUND((-PMT(((1+D1061/CP)^(CP/12))-1,(nper-B1061+1)*12/52,J1060))/4,2),ROUND(-PMT(((1+D1061/CP)^(CP/periods_per_year))-1,nper-B1061+1,J1060),2)))))))</f>
        <v/>
      </c>
      <c r="G1061" s="187" t="str">
        <f t="shared" si="154"/>
        <v/>
      </c>
      <c r="H1061" s="188"/>
      <c r="I1061" s="187" t="str">
        <f t="shared" si="155"/>
        <v/>
      </c>
      <c r="J1061" s="187" t="str">
        <f t="shared" si="156"/>
        <v/>
      </c>
      <c r="K1061" s="189" t="str">
        <f t="shared" si="157"/>
        <v/>
      </c>
      <c r="L1061" s="187" t="str">
        <f t="shared" si="158"/>
        <v/>
      </c>
      <c r="M1061" s="187" t="str">
        <f>IF(B1061="","",SUM($L$63:L1061))</f>
        <v/>
      </c>
      <c r="N1061" s="190" t="str">
        <f t="shared" si="159"/>
        <v/>
      </c>
      <c r="O1061" s="191"/>
      <c r="P1061" s="192" t="str">
        <f t="shared" si="160"/>
        <v/>
      </c>
      <c r="Q1061" s="193"/>
      <c r="S1061" s="193"/>
      <c r="T1061" s="193"/>
      <c r="U1061" s="193"/>
      <c r="V1061" s="67"/>
    </row>
    <row r="1062" spans="2:22" x14ac:dyDescent="0.15">
      <c r="B1062" s="194" t="str">
        <f t="shared" si="151"/>
        <v/>
      </c>
      <c r="C1062" s="185" t="str">
        <f t="shared" si="152"/>
        <v/>
      </c>
      <c r="D1062" s="186" t="str">
        <f>IF(B1062="","",IF(variable,IF(OR(B1062=1,B1062&lt;$I$16*periods_per_year),start_rate,MIN($I$17,IF(MOD(B1062-1,$I$19)=0,MAX($I$18,D1061+$I$20),D1061))),start_rate))</f>
        <v/>
      </c>
      <c r="E1062" s="187" t="str">
        <f t="shared" si="153"/>
        <v/>
      </c>
      <c r="F1062" s="187" t="str">
        <f>IF(B1062="","",IF(B1062=nper,J1061+E1062,MIN(J1061+E1062,IF(D1062=D1061,F1061,IF($E$13="Acc Bi-Weekly",ROUND((-PMT(((1+D1062/CP)^(CP/12))-1,(nper-B1062+1)*12/26,J1061))/2,2),IF($E$13="Acc Weekly",ROUND((-PMT(((1+D1062/CP)^(CP/12))-1,(nper-B1062+1)*12/52,J1061))/4,2),ROUND(-PMT(((1+D1062/CP)^(CP/periods_per_year))-1,nper-B1062+1,J1061),2)))))))</f>
        <v/>
      </c>
      <c r="G1062" s="187" t="str">
        <f t="shared" si="154"/>
        <v/>
      </c>
      <c r="H1062" s="188"/>
      <c r="I1062" s="187" t="str">
        <f t="shared" si="155"/>
        <v/>
      </c>
      <c r="J1062" s="187" t="str">
        <f t="shared" si="156"/>
        <v/>
      </c>
      <c r="K1062" s="189" t="str">
        <f t="shared" si="157"/>
        <v/>
      </c>
      <c r="L1062" s="187" t="str">
        <f t="shared" si="158"/>
        <v/>
      </c>
      <c r="M1062" s="187" t="str">
        <f>IF(B1062="","",SUM($L$63:L1062))</f>
        <v/>
      </c>
      <c r="N1062" s="190" t="str">
        <f t="shared" si="159"/>
        <v/>
      </c>
      <c r="O1062" s="191"/>
      <c r="P1062" s="192" t="str">
        <f t="shared" si="160"/>
        <v/>
      </c>
      <c r="Q1062" s="193"/>
      <c r="S1062" s="193"/>
      <c r="T1062" s="193"/>
      <c r="U1062" s="193"/>
      <c r="V1062" s="67"/>
    </row>
    <row r="1063" spans="2:22" x14ac:dyDescent="0.15">
      <c r="B1063" s="194" t="str">
        <f t="shared" si="151"/>
        <v/>
      </c>
      <c r="C1063" s="185" t="str">
        <f t="shared" si="152"/>
        <v/>
      </c>
      <c r="D1063" s="186" t="str">
        <f>IF(B1063="","",IF(variable,IF(OR(B1063=1,B1063&lt;$I$16*periods_per_year),start_rate,MIN($I$17,IF(MOD(B1063-1,$I$19)=0,MAX($I$18,D1062+$I$20),D1062))),start_rate))</f>
        <v/>
      </c>
      <c r="E1063" s="187" t="str">
        <f t="shared" si="153"/>
        <v/>
      </c>
      <c r="F1063" s="187" t="str">
        <f>IF(B1063="","",IF(B1063=nper,J1062+E1063,MIN(J1062+E1063,IF(D1063=D1062,F1062,IF($E$13="Acc Bi-Weekly",ROUND((-PMT(((1+D1063/CP)^(CP/12))-1,(nper-B1063+1)*12/26,J1062))/2,2),IF($E$13="Acc Weekly",ROUND((-PMT(((1+D1063/CP)^(CP/12))-1,(nper-B1063+1)*12/52,J1062))/4,2),ROUND(-PMT(((1+D1063/CP)^(CP/periods_per_year))-1,nper-B1063+1,J1062),2)))))))</f>
        <v/>
      </c>
      <c r="G1063" s="187" t="str">
        <f t="shared" si="154"/>
        <v/>
      </c>
      <c r="H1063" s="188"/>
      <c r="I1063" s="187" t="str">
        <f t="shared" si="155"/>
        <v/>
      </c>
      <c r="J1063" s="187" t="str">
        <f t="shared" si="156"/>
        <v/>
      </c>
      <c r="K1063" s="189" t="str">
        <f t="shared" si="157"/>
        <v/>
      </c>
      <c r="L1063" s="187" t="str">
        <f t="shared" si="158"/>
        <v/>
      </c>
      <c r="M1063" s="187" t="str">
        <f>IF(B1063="","",SUM($L$63:L1063))</f>
        <v/>
      </c>
      <c r="N1063" s="190" t="str">
        <f t="shared" si="159"/>
        <v/>
      </c>
      <c r="O1063" s="191"/>
      <c r="P1063" s="192" t="str">
        <f t="shared" si="160"/>
        <v/>
      </c>
      <c r="Q1063" s="193"/>
      <c r="S1063" s="193"/>
      <c r="T1063" s="193"/>
      <c r="U1063" s="193"/>
      <c r="V1063" s="67"/>
    </row>
    <row r="1064" spans="2:22" x14ac:dyDescent="0.15">
      <c r="B1064" s="194" t="str">
        <f t="shared" si="151"/>
        <v/>
      </c>
      <c r="C1064" s="185" t="str">
        <f t="shared" si="152"/>
        <v/>
      </c>
      <c r="D1064" s="186" t="str">
        <f>IF(B1064="","",IF(variable,IF(OR(B1064=1,B1064&lt;$I$16*periods_per_year),start_rate,MIN($I$17,IF(MOD(B1064-1,$I$19)=0,MAX($I$18,D1063+$I$20),D1063))),start_rate))</f>
        <v/>
      </c>
      <c r="E1064" s="187" t="str">
        <f t="shared" si="153"/>
        <v/>
      </c>
      <c r="F1064" s="187" t="str">
        <f>IF(B1064="","",IF(B1064=nper,J1063+E1064,MIN(J1063+E1064,IF(D1064=D1063,F1063,IF($E$13="Acc Bi-Weekly",ROUND((-PMT(((1+D1064/CP)^(CP/12))-1,(nper-B1064+1)*12/26,J1063))/2,2),IF($E$13="Acc Weekly",ROUND((-PMT(((1+D1064/CP)^(CP/12))-1,(nper-B1064+1)*12/52,J1063))/4,2),ROUND(-PMT(((1+D1064/CP)^(CP/periods_per_year))-1,nper-B1064+1,J1063),2)))))))</f>
        <v/>
      </c>
      <c r="G1064" s="187" t="str">
        <f t="shared" si="154"/>
        <v/>
      </c>
      <c r="H1064" s="188"/>
      <c r="I1064" s="187" t="str">
        <f t="shared" si="155"/>
        <v/>
      </c>
      <c r="J1064" s="187" t="str">
        <f t="shared" si="156"/>
        <v/>
      </c>
      <c r="K1064" s="189" t="str">
        <f t="shared" si="157"/>
        <v/>
      </c>
      <c r="L1064" s="187" t="str">
        <f t="shared" si="158"/>
        <v/>
      </c>
      <c r="M1064" s="187" t="str">
        <f>IF(B1064="","",SUM($L$63:L1064))</f>
        <v/>
      </c>
      <c r="N1064" s="190" t="str">
        <f t="shared" si="159"/>
        <v/>
      </c>
      <c r="O1064" s="191"/>
      <c r="P1064" s="192" t="str">
        <f t="shared" si="160"/>
        <v/>
      </c>
      <c r="Q1064" s="193"/>
      <c r="S1064" s="193"/>
      <c r="T1064" s="193"/>
      <c r="U1064" s="193"/>
      <c r="V1064" s="67"/>
    </row>
    <row r="1065" spans="2:22" x14ac:dyDescent="0.15">
      <c r="B1065" s="194" t="str">
        <f t="shared" si="151"/>
        <v/>
      </c>
      <c r="C1065" s="185" t="str">
        <f t="shared" si="152"/>
        <v/>
      </c>
      <c r="D1065" s="186" t="str">
        <f>IF(B1065="","",IF(variable,IF(OR(B1065=1,B1065&lt;$I$16*periods_per_year),start_rate,MIN($I$17,IF(MOD(B1065-1,$I$19)=0,MAX($I$18,D1064+$I$20),D1064))),start_rate))</f>
        <v/>
      </c>
      <c r="E1065" s="187" t="str">
        <f t="shared" si="153"/>
        <v/>
      </c>
      <c r="F1065" s="187" t="str">
        <f>IF(B1065="","",IF(B1065=nper,J1064+E1065,MIN(J1064+E1065,IF(D1065=D1064,F1064,IF($E$13="Acc Bi-Weekly",ROUND((-PMT(((1+D1065/CP)^(CP/12))-1,(nper-B1065+1)*12/26,J1064))/2,2),IF($E$13="Acc Weekly",ROUND((-PMT(((1+D1065/CP)^(CP/12))-1,(nper-B1065+1)*12/52,J1064))/4,2),ROUND(-PMT(((1+D1065/CP)^(CP/periods_per_year))-1,nper-B1065+1,J1064),2)))))))</f>
        <v/>
      </c>
      <c r="G1065" s="187" t="str">
        <f t="shared" si="154"/>
        <v/>
      </c>
      <c r="H1065" s="188"/>
      <c r="I1065" s="187" t="str">
        <f t="shared" si="155"/>
        <v/>
      </c>
      <c r="J1065" s="187" t="str">
        <f t="shared" si="156"/>
        <v/>
      </c>
      <c r="K1065" s="189" t="str">
        <f t="shared" si="157"/>
        <v/>
      </c>
      <c r="L1065" s="187" t="str">
        <f t="shared" si="158"/>
        <v/>
      </c>
      <c r="M1065" s="187" t="str">
        <f>IF(B1065="","",SUM($L$63:L1065))</f>
        <v/>
      </c>
      <c r="N1065" s="190" t="str">
        <f t="shared" si="159"/>
        <v/>
      </c>
      <c r="O1065" s="191"/>
      <c r="P1065" s="192" t="str">
        <f t="shared" si="160"/>
        <v/>
      </c>
      <c r="Q1065" s="193"/>
      <c r="S1065" s="193"/>
      <c r="T1065" s="193"/>
      <c r="U1065" s="193"/>
      <c r="V1065" s="67"/>
    </row>
    <row r="1066" spans="2:22" x14ac:dyDescent="0.15">
      <c r="B1066" s="194" t="str">
        <f t="shared" si="151"/>
        <v/>
      </c>
      <c r="C1066" s="185" t="str">
        <f t="shared" si="152"/>
        <v/>
      </c>
      <c r="D1066" s="186" t="str">
        <f>IF(B1066="","",IF(variable,IF(OR(B1066=1,B1066&lt;$I$16*periods_per_year),start_rate,MIN($I$17,IF(MOD(B1066-1,$I$19)=0,MAX($I$18,D1065+$I$20),D1065))),start_rate))</f>
        <v/>
      </c>
      <c r="E1066" s="187" t="str">
        <f t="shared" si="153"/>
        <v/>
      </c>
      <c r="F1066" s="187" t="str">
        <f>IF(B1066="","",IF(B1066=nper,J1065+E1066,MIN(J1065+E1066,IF(D1066=D1065,F1065,IF($E$13="Acc Bi-Weekly",ROUND((-PMT(((1+D1066/CP)^(CP/12))-1,(nper-B1066+1)*12/26,J1065))/2,2),IF($E$13="Acc Weekly",ROUND((-PMT(((1+D1066/CP)^(CP/12))-1,(nper-B1066+1)*12/52,J1065))/4,2),ROUND(-PMT(((1+D1066/CP)^(CP/periods_per_year))-1,nper-B1066+1,J1065),2)))))))</f>
        <v/>
      </c>
      <c r="G1066" s="187" t="str">
        <f t="shared" si="154"/>
        <v/>
      </c>
      <c r="H1066" s="188"/>
      <c r="I1066" s="187" t="str">
        <f t="shared" si="155"/>
        <v/>
      </c>
      <c r="J1066" s="187" t="str">
        <f t="shared" si="156"/>
        <v/>
      </c>
      <c r="K1066" s="189" t="str">
        <f t="shared" si="157"/>
        <v/>
      </c>
      <c r="L1066" s="187" t="str">
        <f t="shared" si="158"/>
        <v/>
      </c>
      <c r="M1066" s="187" t="str">
        <f>IF(B1066="","",SUM($L$63:L1066))</f>
        <v/>
      </c>
      <c r="N1066" s="190" t="str">
        <f t="shared" si="159"/>
        <v/>
      </c>
      <c r="O1066" s="191"/>
      <c r="P1066" s="192" t="str">
        <f t="shared" si="160"/>
        <v/>
      </c>
      <c r="Q1066" s="193"/>
      <c r="S1066" s="193"/>
      <c r="T1066" s="193"/>
      <c r="U1066" s="193"/>
      <c r="V1066" s="67"/>
    </row>
    <row r="1067" spans="2:22" x14ac:dyDescent="0.15">
      <c r="B1067" s="194" t="str">
        <f t="shared" si="151"/>
        <v/>
      </c>
      <c r="C1067" s="185" t="str">
        <f t="shared" si="152"/>
        <v/>
      </c>
      <c r="D1067" s="186" t="str">
        <f>IF(B1067="","",IF(variable,IF(OR(B1067=1,B1067&lt;$I$16*periods_per_year),start_rate,MIN($I$17,IF(MOD(B1067-1,$I$19)=0,MAX($I$18,D1066+$I$20),D1066))),start_rate))</f>
        <v/>
      </c>
      <c r="E1067" s="187" t="str">
        <f t="shared" si="153"/>
        <v/>
      </c>
      <c r="F1067" s="187" t="str">
        <f>IF(B1067="","",IF(B1067=nper,J1066+E1067,MIN(J1066+E1067,IF(D1067=D1066,F1066,IF($E$13="Acc Bi-Weekly",ROUND((-PMT(((1+D1067/CP)^(CP/12))-1,(nper-B1067+1)*12/26,J1066))/2,2),IF($E$13="Acc Weekly",ROUND((-PMT(((1+D1067/CP)^(CP/12))-1,(nper-B1067+1)*12/52,J1066))/4,2),ROUND(-PMT(((1+D1067/CP)^(CP/periods_per_year))-1,nper-B1067+1,J1066),2)))))))</f>
        <v/>
      </c>
      <c r="G1067" s="187" t="str">
        <f t="shared" si="154"/>
        <v/>
      </c>
      <c r="H1067" s="188"/>
      <c r="I1067" s="187" t="str">
        <f t="shared" si="155"/>
        <v/>
      </c>
      <c r="J1067" s="187" t="str">
        <f t="shared" si="156"/>
        <v/>
      </c>
      <c r="K1067" s="189" t="str">
        <f t="shared" si="157"/>
        <v/>
      </c>
      <c r="L1067" s="187" t="str">
        <f t="shared" si="158"/>
        <v/>
      </c>
      <c r="M1067" s="187" t="str">
        <f>IF(B1067="","",SUM($L$63:L1067))</f>
        <v/>
      </c>
      <c r="N1067" s="190" t="str">
        <f t="shared" si="159"/>
        <v/>
      </c>
      <c r="O1067" s="191"/>
      <c r="P1067" s="192" t="str">
        <f t="shared" si="160"/>
        <v/>
      </c>
      <c r="Q1067" s="193"/>
      <c r="S1067" s="193"/>
      <c r="T1067" s="193"/>
      <c r="U1067" s="193"/>
      <c r="V1067" s="67"/>
    </row>
    <row r="1068" spans="2:22" x14ac:dyDescent="0.15">
      <c r="B1068" s="194" t="str">
        <f t="shared" si="151"/>
        <v/>
      </c>
      <c r="C1068" s="185" t="str">
        <f t="shared" si="152"/>
        <v/>
      </c>
      <c r="D1068" s="186" t="str">
        <f>IF(B1068="","",IF(variable,IF(OR(B1068=1,B1068&lt;$I$16*periods_per_year),start_rate,MIN($I$17,IF(MOD(B1068-1,$I$19)=0,MAX($I$18,D1067+$I$20),D1067))),start_rate))</f>
        <v/>
      </c>
      <c r="E1068" s="187" t="str">
        <f t="shared" si="153"/>
        <v/>
      </c>
      <c r="F1068" s="187" t="str">
        <f>IF(B1068="","",IF(B1068=nper,J1067+E1068,MIN(J1067+E1068,IF(D1068=D1067,F1067,IF($E$13="Acc Bi-Weekly",ROUND((-PMT(((1+D1068/CP)^(CP/12))-1,(nper-B1068+1)*12/26,J1067))/2,2),IF($E$13="Acc Weekly",ROUND((-PMT(((1+D1068/CP)^(CP/12))-1,(nper-B1068+1)*12/52,J1067))/4,2),ROUND(-PMT(((1+D1068/CP)^(CP/periods_per_year))-1,nper-B1068+1,J1067),2)))))))</f>
        <v/>
      </c>
      <c r="G1068" s="187" t="str">
        <f t="shared" si="154"/>
        <v/>
      </c>
      <c r="H1068" s="188"/>
      <c r="I1068" s="187" t="str">
        <f t="shared" si="155"/>
        <v/>
      </c>
      <c r="J1068" s="187" t="str">
        <f t="shared" si="156"/>
        <v/>
      </c>
      <c r="K1068" s="189" t="str">
        <f t="shared" si="157"/>
        <v/>
      </c>
      <c r="L1068" s="187" t="str">
        <f t="shared" si="158"/>
        <v/>
      </c>
      <c r="M1068" s="187" t="str">
        <f>IF(B1068="","",SUM($L$63:L1068))</f>
        <v/>
      </c>
      <c r="N1068" s="190" t="str">
        <f t="shared" si="159"/>
        <v/>
      </c>
      <c r="O1068" s="191"/>
      <c r="P1068" s="192" t="str">
        <f t="shared" si="160"/>
        <v/>
      </c>
      <c r="Q1068" s="193"/>
      <c r="S1068" s="193"/>
      <c r="T1068" s="193"/>
      <c r="U1068" s="193"/>
      <c r="V1068" s="67"/>
    </row>
    <row r="1069" spans="2:22" x14ac:dyDescent="0.15">
      <c r="B1069" s="194" t="str">
        <f t="shared" si="151"/>
        <v/>
      </c>
      <c r="C1069" s="185" t="str">
        <f t="shared" si="152"/>
        <v/>
      </c>
      <c r="D1069" s="186" t="str">
        <f>IF(B1069="","",IF(variable,IF(OR(B1069=1,B1069&lt;$I$16*periods_per_year),start_rate,MIN($I$17,IF(MOD(B1069-1,$I$19)=0,MAX($I$18,D1068+$I$20),D1068))),start_rate))</f>
        <v/>
      </c>
      <c r="E1069" s="187" t="str">
        <f t="shared" si="153"/>
        <v/>
      </c>
      <c r="F1069" s="187" t="str">
        <f>IF(B1069="","",IF(B1069=nper,J1068+E1069,MIN(J1068+E1069,IF(D1069=D1068,F1068,IF($E$13="Acc Bi-Weekly",ROUND((-PMT(((1+D1069/CP)^(CP/12))-1,(nper-B1069+1)*12/26,J1068))/2,2),IF($E$13="Acc Weekly",ROUND((-PMT(((1+D1069/CP)^(CP/12))-1,(nper-B1069+1)*12/52,J1068))/4,2),ROUND(-PMT(((1+D1069/CP)^(CP/periods_per_year))-1,nper-B1069+1,J1068),2)))))))</f>
        <v/>
      </c>
      <c r="G1069" s="187" t="str">
        <f t="shared" si="154"/>
        <v/>
      </c>
      <c r="H1069" s="188"/>
      <c r="I1069" s="187" t="str">
        <f t="shared" si="155"/>
        <v/>
      </c>
      <c r="J1069" s="187" t="str">
        <f t="shared" si="156"/>
        <v/>
      </c>
      <c r="K1069" s="189" t="str">
        <f t="shared" si="157"/>
        <v/>
      </c>
      <c r="L1069" s="187" t="str">
        <f t="shared" si="158"/>
        <v/>
      </c>
      <c r="M1069" s="187" t="str">
        <f>IF(B1069="","",SUM($L$63:L1069))</f>
        <v/>
      </c>
      <c r="N1069" s="190" t="str">
        <f t="shared" si="159"/>
        <v/>
      </c>
      <c r="O1069" s="191"/>
      <c r="P1069" s="192" t="str">
        <f t="shared" si="160"/>
        <v/>
      </c>
      <c r="Q1069" s="193"/>
      <c r="S1069" s="193"/>
      <c r="T1069" s="193"/>
      <c r="U1069" s="193"/>
      <c r="V1069" s="67"/>
    </row>
    <row r="1070" spans="2:22" x14ac:dyDescent="0.15">
      <c r="B1070" s="194" t="str">
        <f t="shared" si="151"/>
        <v/>
      </c>
      <c r="C1070" s="185" t="str">
        <f t="shared" si="152"/>
        <v/>
      </c>
      <c r="D1070" s="186" t="str">
        <f>IF(B1070="","",IF(variable,IF(OR(B1070=1,B1070&lt;$I$16*periods_per_year),start_rate,MIN($I$17,IF(MOD(B1070-1,$I$19)=0,MAX($I$18,D1069+$I$20),D1069))),start_rate))</f>
        <v/>
      </c>
      <c r="E1070" s="187" t="str">
        <f t="shared" si="153"/>
        <v/>
      </c>
      <c r="F1070" s="187" t="str">
        <f>IF(B1070="","",IF(B1070=nper,J1069+E1070,MIN(J1069+E1070,IF(D1070=D1069,F1069,IF($E$13="Acc Bi-Weekly",ROUND((-PMT(((1+D1070/CP)^(CP/12))-1,(nper-B1070+1)*12/26,J1069))/2,2),IF($E$13="Acc Weekly",ROUND((-PMT(((1+D1070/CP)^(CP/12))-1,(nper-B1070+1)*12/52,J1069))/4,2),ROUND(-PMT(((1+D1070/CP)^(CP/periods_per_year))-1,nper-B1070+1,J1069),2)))))))</f>
        <v/>
      </c>
      <c r="G1070" s="187" t="str">
        <f t="shared" si="154"/>
        <v/>
      </c>
      <c r="H1070" s="188"/>
      <c r="I1070" s="187" t="str">
        <f t="shared" si="155"/>
        <v/>
      </c>
      <c r="J1070" s="187" t="str">
        <f t="shared" si="156"/>
        <v/>
      </c>
      <c r="K1070" s="189" t="str">
        <f t="shared" si="157"/>
        <v/>
      </c>
      <c r="L1070" s="187" t="str">
        <f t="shared" si="158"/>
        <v/>
      </c>
      <c r="M1070" s="187" t="str">
        <f>IF(B1070="","",SUM($L$63:L1070))</f>
        <v/>
      </c>
      <c r="N1070" s="190" t="str">
        <f t="shared" si="159"/>
        <v/>
      </c>
      <c r="O1070" s="191"/>
      <c r="P1070" s="192" t="str">
        <f t="shared" si="160"/>
        <v/>
      </c>
      <c r="Q1070" s="193"/>
      <c r="S1070" s="193"/>
      <c r="T1070" s="193"/>
      <c r="U1070" s="193"/>
      <c r="V1070" s="67"/>
    </row>
    <row r="1071" spans="2:22" x14ac:dyDescent="0.15">
      <c r="B1071" s="194" t="str">
        <f t="shared" si="151"/>
        <v/>
      </c>
      <c r="C1071" s="185" t="str">
        <f t="shared" si="152"/>
        <v/>
      </c>
      <c r="D1071" s="186" t="str">
        <f>IF(B1071="","",IF(variable,IF(OR(B1071=1,B1071&lt;$I$16*periods_per_year),start_rate,MIN($I$17,IF(MOD(B1071-1,$I$19)=0,MAX($I$18,D1070+$I$20),D1070))),start_rate))</f>
        <v/>
      </c>
      <c r="E1071" s="187" t="str">
        <f t="shared" si="153"/>
        <v/>
      </c>
      <c r="F1071" s="187" t="str">
        <f>IF(B1071="","",IF(B1071=nper,J1070+E1071,MIN(J1070+E1071,IF(D1071=D1070,F1070,IF($E$13="Acc Bi-Weekly",ROUND((-PMT(((1+D1071/CP)^(CP/12))-1,(nper-B1071+1)*12/26,J1070))/2,2),IF($E$13="Acc Weekly",ROUND((-PMT(((1+D1071/CP)^(CP/12))-1,(nper-B1071+1)*12/52,J1070))/4,2),ROUND(-PMT(((1+D1071/CP)^(CP/periods_per_year))-1,nper-B1071+1,J1070),2)))))))</f>
        <v/>
      </c>
      <c r="G1071" s="187" t="str">
        <f t="shared" si="154"/>
        <v/>
      </c>
      <c r="H1071" s="188"/>
      <c r="I1071" s="187" t="str">
        <f t="shared" si="155"/>
        <v/>
      </c>
      <c r="J1071" s="187" t="str">
        <f t="shared" si="156"/>
        <v/>
      </c>
      <c r="K1071" s="189" t="str">
        <f t="shared" si="157"/>
        <v/>
      </c>
      <c r="L1071" s="187" t="str">
        <f t="shared" si="158"/>
        <v/>
      </c>
      <c r="M1071" s="187" t="str">
        <f>IF(B1071="","",SUM($L$63:L1071))</f>
        <v/>
      </c>
      <c r="N1071" s="190" t="str">
        <f t="shared" si="159"/>
        <v/>
      </c>
      <c r="O1071" s="191"/>
      <c r="P1071" s="192" t="str">
        <f t="shared" si="160"/>
        <v/>
      </c>
      <c r="Q1071" s="193"/>
      <c r="S1071" s="193"/>
      <c r="T1071" s="193"/>
      <c r="U1071" s="193"/>
      <c r="V1071" s="67"/>
    </row>
    <row r="1072" spans="2:22" x14ac:dyDescent="0.15">
      <c r="B1072" s="194" t="str">
        <f t="shared" si="151"/>
        <v/>
      </c>
      <c r="C1072" s="185" t="str">
        <f t="shared" si="152"/>
        <v/>
      </c>
      <c r="D1072" s="186" t="str">
        <f>IF(B1072="","",IF(variable,IF(OR(B1072=1,B1072&lt;$I$16*periods_per_year),start_rate,MIN($I$17,IF(MOD(B1072-1,$I$19)=0,MAX($I$18,D1071+$I$20),D1071))),start_rate))</f>
        <v/>
      </c>
      <c r="E1072" s="187" t="str">
        <f t="shared" si="153"/>
        <v/>
      </c>
      <c r="F1072" s="187" t="str">
        <f>IF(B1072="","",IF(B1072=nper,J1071+E1072,MIN(J1071+E1072,IF(D1072=D1071,F1071,IF($E$13="Acc Bi-Weekly",ROUND((-PMT(((1+D1072/CP)^(CP/12))-1,(nper-B1072+1)*12/26,J1071))/2,2),IF($E$13="Acc Weekly",ROUND((-PMT(((1+D1072/CP)^(CP/12))-1,(nper-B1072+1)*12/52,J1071))/4,2),ROUND(-PMT(((1+D1072/CP)^(CP/periods_per_year))-1,nper-B1072+1,J1071),2)))))))</f>
        <v/>
      </c>
      <c r="G1072" s="187" t="str">
        <f t="shared" si="154"/>
        <v/>
      </c>
      <c r="H1072" s="188"/>
      <c r="I1072" s="187" t="str">
        <f t="shared" si="155"/>
        <v/>
      </c>
      <c r="J1072" s="187" t="str">
        <f t="shared" si="156"/>
        <v/>
      </c>
      <c r="K1072" s="189" t="str">
        <f t="shared" si="157"/>
        <v/>
      </c>
      <c r="L1072" s="187" t="str">
        <f t="shared" si="158"/>
        <v/>
      </c>
      <c r="M1072" s="187" t="str">
        <f>IF(B1072="","",SUM($L$63:L1072))</f>
        <v/>
      </c>
      <c r="N1072" s="190" t="str">
        <f t="shared" si="159"/>
        <v/>
      </c>
      <c r="O1072" s="191"/>
      <c r="P1072" s="192" t="str">
        <f t="shared" si="160"/>
        <v/>
      </c>
      <c r="Q1072" s="193"/>
      <c r="S1072" s="193"/>
      <c r="T1072" s="193"/>
      <c r="U1072" s="193"/>
      <c r="V1072" s="67"/>
    </row>
    <row r="1073" spans="2:22" x14ac:dyDescent="0.15">
      <c r="B1073" s="194" t="str">
        <f t="shared" si="151"/>
        <v/>
      </c>
      <c r="C1073" s="185" t="str">
        <f t="shared" si="152"/>
        <v/>
      </c>
      <c r="D1073" s="186" t="str">
        <f>IF(B1073="","",IF(variable,IF(OR(B1073=1,B1073&lt;$I$16*periods_per_year),start_rate,MIN($I$17,IF(MOD(B1073-1,$I$19)=0,MAX($I$18,D1072+$I$20),D1072))),start_rate))</f>
        <v/>
      </c>
      <c r="E1073" s="187" t="str">
        <f t="shared" si="153"/>
        <v/>
      </c>
      <c r="F1073" s="187" t="str">
        <f>IF(B1073="","",IF(B1073=nper,J1072+E1073,MIN(J1072+E1073,IF(D1073=D1072,F1072,IF($E$13="Acc Bi-Weekly",ROUND((-PMT(((1+D1073/CP)^(CP/12))-1,(nper-B1073+1)*12/26,J1072))/2,2),IF($E$13="Acc Weekly",ROUND((-PMT(((1+D1073/CP)^(CP/12))-1,(nper-B1073+1)*12/52,J1072))/4,2),ROUND(-PMT(((1+D1073/CP)^(CP/periods_per_year))-1,nper-B1073+1,J1072),2)))))))</f>
        <v/>
      </c>
      <c r="G1073" s="187" t="str">
        <f t="shared" si="154"/>
        <v/>
      </c>
      <c r="H1073" s="188"/>
      <c r="I1073" s="187" t="str">
        <f t="shared" si="155"/>
        <v/>
      </c>
      <c r="J1073" s="187" t="str">
        <f t="shared" si="156"/>
        <v/>
      </c>
      <c r="K1073" s="189" t="str">
        <f t="shared" si="157"/>
        <v/>
      </c>
      <c r="L1073" s="187" t="str">
        <f t="shared" si="158"/>
        <v/>
      </c>
      <c r="M1073" s="187" t="str">
        <f>IF(B1073="","",SUM($L$63:L1073))</f>
        <v/>
      </c>
      <c r="N1073" s="190" t="str">
        <f t="shared" si="159"/>
        <v/>
      </c>
      <c r="O1073" s="191"/>
      <c r="P1073" s="192" t="str">
        <f t="shared" si="160"/>
        <v/>
      </c>
      <c r="Q1073" s="193"/>
      <c r="S1073" s="193"/>
      <c r="T1073" s="193"/>
      <c r="U1073" s="193"/>
      <c r="V1073" s="67"/>
    </row>
    <row r="1074" spans="2:22" x14ac:dyDescent="0.15">
      <c r="B1074" s="194" t="str">
        <f t="shared" si="151"/>
        <v/>
      </c>
      <c r="C1074" s="185" t="str">
        <f t="shared" si="152"/>
        <v/>
      </c>
      <c r="D1074" s="186" t="str">
        <f>IF(B1074="","",IF(variable,IF(OR(B1074=1,B1074&lt;$I$16*periods_per_year),start_rate,MIN($I$17,IF(MOD(B1074-1,$I$19)=0,MAX($I$18,D1073+$I$20),D1073))),start_rate))</f>
        <v/>
      </c>
      <c r="E1074" s="187" t="str">
        <f t="shared" si="153"/>
        <v/>
      </c>
      <c r="F1074" s="187" t="str">
        <f>IF(B1074="","",IF(B1074=nper,J1073+E1074,MIN(J1073+E1074,IF(D1074=D1073,F1073,IF($E$13="Acc Bi-Weekly",ROUND((-PMT(((1+D1074/CP)^(CP/12))-1,(nper-B1074+1)*12/26,J1073))/2,2),IF($E$13="Acc Weekly",ROUND((-PMT(((1+D1074/CP)^(CP/12))-1,(nper-B1074+1)*12/52,J1073))/4,2),ROUND(-PMT(((1+D1074/CP)^(CP/periods_per_year))-1,nper-B1074+1,J1073),2)))))))</f>
        <v/>
      </c>
      <c r="G1074" s="187" t="str">
        <f t="shared" si="154"/>
        <v/>
      </c>
      <c r="H1074" s="188"/>
      <c r="I1074" s="187" t="str">
        <f t="shared" si="155"/>
        <v/>
      </c>
      <c r="J1074" s="187" t="str">
        <f t="shared" si="156"/>
        <v/>
      </c>
      <c r="K1074" s="189" t="str">
        <f t="shared" si="157"/>
        <v/>
      </c>
      <c r="L1074" s="187" t="str">
        <f t="shared" si="158"/>
        <v/>
      </c>
      <c r="M1074" s="187" t="str">
        <f>IF(B1074="","",SUM($L$63:L1074))</f>
        <v/>
      </c>
      <c r="N1074" s="190" t="str">
        <f t="shared" si="159"/>
        <v/>
      </c>
      <c r="O1074" s="191"/>
      <c r="P1074" s="192" t="str">
        <f t="shared" si="160"/>
        <v/>
      </c>
      <c r="Q1074" s="193"/>
      <c r="S1074" s="193"/>
      <c r="T1074" s="193"/>
      <c r="U1074" s="193"/>
      <c r="V1074" s="67"/>
    </row>
    <row r="1075" spans="2:22" x14ac:dyDescent="0.15">
      <c r="B1075" s="194" t="str">
        <f t="shared" si="151"/>
        <v/>
      </c>
      <c r="C1075" s="185" t="str">
        <f t="shared" si="152"/>
        <v/>
      </c>
      <c r="D1075" s="186" t="str">
        <f>IF(B1075="","",IF(variable,IF(OR(B1075=1,B1075&lt;$I$16*periods_per_year),start_rate,MIN($I$17,IF(MOD(B1075-1,$I$19)=0,MAX($I$18,D1074+$I$20),D1074))),start_rate))</f>
        <v/>
      </c>
      <c r="E1075" s="187" t="str">
        <f t="shared" si="153"/>
        <v/>
      </c>
      <c r="F1075" s="187" t="str">
        <f>IF(B1075="","",IF(B1075=nper,J1074+E1075,MIN(J1074+E1075,IF(D1075=D1074,F1074,IF($E$13="Acc Bi-Weekly",ROUND((-PMT(((1+D1075/CP)^(CP/12))-1,(nper-B1075+1)*12/26,J1074))/2,2),IF($E$13="Acc Weekly",ROUND((-PMT(((1+D1075/CP)^(CP/12))-1,(nper-B1075+1)*12/52,J1074))/4,2),ROUND(-PMT(((1+D1075/CP)^(CP/periods_per_year))-1,nper-B1075+1,J1074),2)))))))</f>
        <v/>
      </c>
      <c r="G1075" s="187" t="str">
        <f t="shared" si="154"/>
        <v/>
      </c>
      <c r="H1075" s="188"/>
      <c r="I1075" s="187" t="str">
        <f t="shared" si="155"/>
        <v/>
      </c>
      <c r="J1075" s="187" t="str">
        <f t="shared" si="156"/>
        <v/>
      </c>
      <c r="K1075" s="189" t="str">
        <f t="shared" si="157"/>
        <v/>
      </c>
      <c r="L1075" s="187" t="str">
        <f t="shared" si="158"/>
        <v/>
      </c>
      <c r="M1075" s="187" t="str">
        <f>IF(B1075="","",SUM($L$63:L1075))</f>
        <v/>
      </c>
      <c r="N1075" s="190" t="str">
        <f t="shared" si="159"/>
        <v/>
      </c>
      <c r="O1075" s="191"/>
      <c r="P1075" s="192" t="str">
        <f t="shared" si="160"/>
        <v/>
      </c>
      <c r="Q1075" s="193"/>
      <c r="S1075" s="193"/>
      <c r="T1075" s="193"/>
      <c r="U1075" s="193"/>
      <c r="V1075" s="67"/>
    </row>
    <row r="1076" spans="2:22" x14ac:dyDescent="0.15">
      <c r="B1076" s="194" t="str">
        <f t="shared" si="151"/>
        <v/>
      </c>
      <c r="C1076" s="185" t="str">
        <f t="shared" si="152"/>
        <v/>
      </c>
      <c r="D1076" s="186" t="str">
        <f>IF(B1076="","",IF(variable,IF(OR(B1076=1,B1076&lt;$I$16*periods_per_year),start_rate,MIN($I$17,IF(MOD(B1076-1,$I$19)=0,MAX($I$18,D1075+$I$20),D1075))),start_rate))</f>
        <v/>
      </c>
      <c r="E1076" s="187" t="str">
        <f t="shared" si="153"/>
        <v/>
      </c>
      <c r="F1076" s="187" t="str">
        <f>IF(B1076="","",IF(B1076=nper,J1075+E1076,MIN(J1075+E1076,IF(D1076=D1075,F1075,IF($E$13="Acc Bi-Weekly",ROUND((-PMT(((1+D1076/CP)^(CP/12))-1,(nper-B1076+1)*12/26,J1075))/2,2),IF($E$13="Acc Weekly",ROUND((-PMT(((1+D1076/CP)^(CP/12))-1,(nper-B1076+1)*12/52,J1075))/4,2),ROUND(-PMT(((1+D1076/CP)^(CP/periods_per_year))-1,nper-B1076+1,J1075),2)))))))</f>
        <v/>
      </c>
      <c r="G1076" s="187" t="str">
        <f t="shared" si="154"/>
        <v/>
      </c>
      <c r="H1076" s="188"/>
      <c r="I1076" s="187" t="str">
        <f t="shared" si="155"/>
        <v/>
      </c>
      <c r="J1076" s="187" t="str">
        <f t="shared" si="156"/>
        <v/>
      </c>
      <c r="K1076" s="189" t="str">
        <f t="shared" si="157"/>
        <v/>
      </c>
      <c r="L1076" s="187" t="str">
        <f t="shared" si="158"/>
        <v/>
      </c>
      <c r="M1076" s="187" t="str">
        <f>IF(B1076="","",SUM($L$63:L1076))</f>
        <v/>
      </c>
      <c r="N1076" s="190" t="str">
        <f t="shared" si="159"/>
        <v/>
      </c>
      <c r="O1076" s="191"/>
      <c r="P1076" s="192" t="str">
        <f t="shared" si="160"/>
        <v/>
      </c>
      <c r="Q1076" s="193"/>
      <c r="S1076" s="193"/>
      <c r="T1076" s="193"/>
      <c r="U1076" s="193"/>
      <c r="V1076" s="67"/>
    </row>
    <row r="1077" spans="2:22" x14ac:dyDescent="0.15">
      <c r="B1077" s="194" t="str">
        <f t="shared" si="151"/>
        <v/>
      </c>
      <c r="C1077" s="185" t="str">
        <f t="shared" si="152"/>
        <v/>
      </c>
      <c r="D1077" s="186" t="str">
        <f>IF(B1077="","",IF(variable,IF(OR(B1077=1,B1077&lt;$I$16*periods_per_year),start_rate,MIN($I$17,IF(MOD(B1077-1,$I$19)=0,MAX($I$18,D1076+$I$20),D1076))),start_rate))</f>
        <v/>
      </c>
      <c r="E1077" s="187" t="str">
        <f t="shared" si="153"/>
        <v/>
      </c>
      <c r="F1077" s="187" t="str">
        <f>IF(B1077="","",IF(B1077=nper,J1076+E1077,MIN(J1076+E1077,IF(D1077=D1076,F1076,IF($E$13="Acc Bi-Weekly",ROUND((-PMT(((1+D1077/CP)^(CP/12))-1,(nper-B1077+1)*12/26,J1076))/2,2),IF($E$13="Acc Weekly",ROUND((-PMT(((1+D1077/CP)^(CP/12))-1,(nper-B1077+1)*12/52,J1076))/4,2),ROUND(-PMT(((1+D1077/CP)^(CP/periods_per_year))-1,nper-B1077+1,J1076),2)))))))</f>
        <v/>
      </c>
      <c r="G1077" s="187" t="str">
        <f t="shared" si="154"/>
        <v/>
      </c>
      <c r="H1077" s="188"/>
      <c r="I1077" s="187" t="str">
        <f t="shared" si="155"/>
        <v/>
      </c>
      <c r="J1077" s="187" t="str">
        <f t="shared" si="156"/>
        <v/>
      </c>
      <c r="K1077" s="189" t="str">
        <f t="shared" si="157"/>
        <v/>
      </c>
      <c r="L1077" s="187" t="str">
        <f t="shared" si="158"/>
        <v/>
      </c>
      <c r="M1077" s="187" t="str">
        <f>IF(B1077="","",SUM($L$63:L1077))</f>
        <v/>
      </c>
      <c r="N1077" s="190" t="str">
        <f t="shared" si="159"/>
        <v/>
      </c>
      <c r="O1077" s="191"/>
      <c r="P1077" s="192" t="str">
        <f t="shared" si="160"/>
        <v/>
      </c>
      <c r="Q1077" s="193"/>
      <c r="S1077" s="193"/>
      <c r="T1077" s="193"/>
      <c r="U1077" s="193"/>
      <c r="V1077" s="67"/>
    </row>
    <row r="1078" spans="2:22" x14ac:dyDescent="0.15">
      <c r="B1078" s="194" t="str">
        <f t="shared" si="151"/>
        <v/>
      </c>
      <c r="C1078" s="185" t="str">
        <f t="shared" si="152"/>
        <v/>
      </c>
      <c r="D1078" s="186" t="str">
        <f>IF(B1078="","",IF(variable,IF(OR(B1078=1,B1078&lt;$I$16*periods_per_year),start_rate,MIN($I$17,IF(MOD(B1078-1,$I$19)=0,MAX($I$18,D1077+$I$20),D1077))),start_rate))</f>
        <v/>
      </c>
      <c r="E1078" s="187" t="str">
        <f t="shared" si="153"/>
        <v/>
      </c>
      <c r="F1078" s="187" t="str">
        <f>IF(B1078="","",IF(B1078=nper,J1077+E1078,MIN(J1077+E1078,IF(D1078=D1077,F1077,IF($E$13="Acc Bi-Weekly",ROUND((-PMT(((1+D1078/CP)^(CP/12))-1,(nper-B1078+1)*12/26,J1077))/2,2),IF($E$13="Acc Weekly",ROUND((-PMT(((1+D1078/CP)^(CP/12))-1,(nper-B1078+1)*12/52,J1077))/4,2),ROUND(-PMT(((1+D1078/CP)^(CP/periods_per_year))-1,nper-B1078+1,J1077),2)))))))</f>
        <v/>
      </c>
      <c r="G1078" s="187" t="str">
        <f t="shared" si="154"/>
        <v/>
      </c>
      <c r="H1078" s="188"/>
      <c r="I1078" s="187" t="str">
        <f t="shared" si="155"/>
        <v/>
      </c>
      <c r="J1078" s="187" t="str">
        <f t="shared" si="156"/>
        <v/>
      </c>
      <c r="K1078" s="189" t="str">
        <f t="shared" si="157"/>
        <v/>
      </c>
      <c r="L1078" s="187" t="str">
        <f t="shared" si="158"/>
        <v/>
      </c>
      <c r="M1078" s="187" t="str">
        <f>IF(B1078="","",SUM($L$63:L1078))</f>
        <v/>
      </c>
      <c r="N1078" s="190" t="str">
        <f t="shared" si="159"/>
        <v/>
      </c>
      <c r="O1078" s="191"/>
      <c r="P1078" s="192" t="str">
        <f t="shared" si="160"/>
        <v/>
      </c>
      <c r="Q1078" s="193"/>
      <c r="S1078" s="193"/>
      <c r="T1078" s="193"/>
      <c r="U1078" s="193"/>
      <c r="V1078" s="67"/>
    </row>
    <row r="1079" spans="2:22" x14ac:dyDescent="0.15">
      <c r="B1079" s="194" t="str">
        <f t="shared" si="151"/>
        <v/>
      </c>
      <c r="C1079" s="185" t="str">
        <f t="shared" si="152"/>
        <v/>
      </c>
      <c r="D1079" s="186" t="str">
        <f>IF(B1079="","",IF(variable,IF(OR(B1079=1,B1079&lt;$I$16*periods_per_year),start_rate,MIN($I$17,IF(MOD(B1079-1,$I$19)=0,MAX($I$18,D1078+$I$20),D1078))),start_rate))</f>
        <v/>
      </c>
      <c r="E1079" s="187" t="str">
        <f t="shared" si="153"/>
        <v/>
      </c>
      <c r="F1079" s="187" t="str">
        <f>IF(B1079="","",IF(B1079=nper,J1078+E1079,MIN(J1078+E1079,IF(D1079=D1078,F1078,IF($E$13="Acc Bi-Weekly",ROUND((-PMT(((1+D1079/CP)^(CP/12))-1,(nper-B1079+1)*12/26,J1078))/2,2),IF($E$13="Acc Weekly",ROUND((-PMT(((1+D1079/CP)^(CP/12))-1,(nper-B1079+1)*12/52,J1078))/4,2),ROUND(-PMT(((1+D1079/CP)^(CP/periods_per_year))-1,nper-B1079+1,J1078),2)))))))</f>
        <v/>
      </c>
      <c r="G1079" s="187" t="str">
        <f t="shared" si="154"/>
        <v/>
      </c>
      <c r="H1079" s="188"/>
      <c r="I1079" s="187" t="str">
        <f t="shared" si="155"/>
        <v/>
      </c>
      <c r="J1079" s="187" t="str">
        <f t="shared" si="156"/>
        <v/>
      </c>
      <c r="K1079" s="189" t="str">
        <f t="shared" si="157"/>
        <v/>
      </c>
      <c r="L1079" s="187" t="str">
        <f t="shared" si="158"/>
        <v/>
      </c>
      <c r="M1079" s="187" t="str">
        <f>IF(B1079="","",SUM($L$63:L1079))</f>
        <v/>
      </c>
      <c r="N1079" s="190" t="str">
        <f t="shared" si="159"/>
        <v/>
      </c>
      <c r="O1079" s="191"/>
      <c r="P1079" s="192" t="str">
        <f t="shared" si="160"/>
        <v/>
      </c>
      <c r="Q1079" s="193"/>
      <c r="S1079" s="193"/>
      <c r="T1079" s="193"/>
      <c r="U1079" s="193"/>
      <c r="V1079" s="67"/>
    </row>
    <row r="1080" spans="2:22" x14ac:dyDescent="0.15">
      <c r="B1080" s="194" t="str">
        <f t="shared" si="151"/>
        <v/>
      </c>
      <c r="C1080" s="185" t="str">
        <f t="shared" si="152"/>
        <v/>
      </c>
      <c r="D1080" s="186" t="str">
        <f>IF(B1080="","",IF(variable,IF(OR(B1080=1,B1080&lt;$I$16*periods_per_year),start_rate,MIN($I$17,IF(MOD(B1080-1,$I$19)=0,MAX($I$18,D1079+$I$20),D1079))),start_rate))</f>
        <v/>
      </c>
      <c r="E1080" s="187" t="str">
        <f t="shared" si="153"/>
        <v/>
      </c>
      <c r="F1080" s="187" t="str">
        <f>IF(B1080="","",IF(B1080=nper,J1079+E1080,MIN(J1079+E1080,IF(D1080=D1079,F1079,IF($E$13="Acc Bi-Weekly",ROUND((-PMT(((1+D1080/CP)^(CP/12))-1,(nper-B1080+1)*12/26,J1079))/2,2),IF($E$13="Acc Weekly",ROUND((-PMT(((1+D1080/CP)^(CP/12))-1,(nper-B1080+1)*12/52,J1079))/4,2),ROUND(-PMT(((1+D1080/CP)^(CP/periods_per_year))-1,nper-B1080+1,J1079),2)))))))</f>
        <v/>
      </c>
      <c r="G1080" s="187" t="str">
        <f t="shared" si="154"/>
        <v/>
      </c>
      <c r="H1080" s="188"/>
      <c r="I1080" s="187" t="str">
        <f t="shared" si="155"/>
        <v/>
      </c>
      <c r="J1080" s="187" t="str">
        <f t="shared" si="156"/>
        <v/>
      </c>
      <c r="K1080" s="189" t="str">
        <f t="shared" si="157"/>
        <v/>
      </c>
      <c r="L1080" s="187" t="str">
        <f t="shared" si="158"/>
        <v/>
      </c>
      <c r="M1080" s="187" t="str">
        <f>IF(B1080="","",SUM($L$63:L1080))</f>
        <v/>
      </c>
      <c r="N1080" s="190" t="str">
        <f t="shared" si="159"/>
        <v/>
      </c>
      <c r="O1080" s="191"/>
      <c r="P1080" s="192" t="str">
        <f t="shared" si="160"/>
        <v/>
      </c>
      <c r="Q1080" s="193"/>
      <c r="S1080" s="193"/>
      <c r="T1080" s="193"/>
      <c r="U1080" s="193"/>
      <c r="V1080" s="67"/>
    </row>
    <row r="1081" spans="2:22" x14ac:dyDescent="0.15">
      <c r="B1081" s="194" t="str">
        <f t="shared" si="151"/>
        <v/>
      </c>
      <c r="C1081" s="185" t="str">
        <f t="shared" si="152"/>
        <v/>
      </c>
      <c r="D1081" s="186" t="str">
        <f>IF(B1081="","",IF(variable,IF(OR(B1081=1,B1081&lt;$I$16*periods_per_year),start_rate,MIN($I$17,IF(MOD(B1081-1,$I$19)=0,MAX($I$18,D1080+$I$20),D1080))),start_rate))</f>
        <v/>
      </c>
      <c r="E1081" s="187" t="str">
        <f t="shared" si="153"/>
        <v/>
      </c>
      <c r="F1081" s="187" t="str">
        <f>IF(B1081="","",IF(B1081=nper,J1080+E1081,MIN(J1080+E1081,IF(D1081=D1080,F1080,IF($E$13="Acc Bi-Weekly",ROUND((-PMT(((1+D1081/CP)^(CP/12))-1,(nper-B1081+1)*12/26,J1080))/2,2),IF($E$13="Acc Weekly",ROUND((-PMT(((1+D1081/CP)^(CP/12))-1,(nper-B1081+1)*12/52,J1080))/4,2),ROUND(-PMT(((1+D1081/CP)^(CP/periods_per_year))-1,nper-B1081+1,J1080),2)))))))</f>
        <v/>
      </c>
      <c r="G1081" s="187" t="str">
        <f t="shared" si="154"/>
        <v/>
      </c>
      <c r="H1081" s="188"/>
      <c r="I1081" s="187" t="str">
        <f t="shared" si="155"/>
        <v/>
      </c>
      <c r="J1081" s="187" t="str">
        <f t="shared" si="156"/>
        <v/>
      </c>
      <c r="K1081" s="189" t="str">
        <f t="shared" si="157"/>
        <v/>
      </c>
      <c r="L1081" s="187" t="str">
        <f t="shared" si="158"/>
        <v/>
      </c>
      <c r="M1081" s="187" t="str">
        <f>IF(B1081="","",SUM($L$63:L1081))</f>
        <v/>
      </c>
      <c r="N1081" s="190" t="str">
        <f t="shared" si="159"/>
        <v/>
      </c>
      <c r="O1081" s="191"/>
      <c r="P1081" s="192" t="str">
        <f t="shared" si="160"/>
        <v/>
      </c>
      <c r="Q1081" s="193"/>
      <c r="S1081" s="193"/>
      <c r="T1081" s="193"/>
      <c r="U1081" s="193"/>
      <c r="V1081" s="67"/>
    </row>
    <row r="1082" spans="2:22" x14ac:dyDescent="0.15">
      <c r="B1082" s="194" t="str">
        <f t="shared" si="151"/>
        <v/>
      </c>
      <c r="C1082" s="185" t="str">
        <f t="shared" si="152"/>
        <v/>
      </c>
      <c r="D1082" s="186" t="str">
        <f>IF(B1082="","",IF(variable,IF(OR(B1082=1,B1082&lt;$I$16*periods_per_year),start_rate,MIN($I$17,IF(MOD(B1082-1,$I$19)=0,MAX($I$18,D1081+$I$20),D1081))),start_rate))</f>
        <v/>
      </c>
      <c r="E1082" s="187" t="str">
        <f t="shared" si="153"/>
        <v/>
      </c>
      <c r="F1082" s="187" t="str">
        <f>IF(B1082="","",IF(B1082=nper,J1081+E1082,MIN(J1081+E1082,IF(D1082=D1081,F1081,IF($E$13="Acc Bi-Weekly",ROUND((-PMT(((1+D1082/CP)^(CP/12))-1,(nper-B1082+1)*12/26,J1081))/2,2),IF($E$13="Acc Weekly",ROUND((-PMT(((1+D1082/CP)^(CP/12))-1,(nper-B1082+1)*12/52,J1081))/4,2),ROUND(-PMT(((1+D1082/CP)^(CP/periods_per_year))-1,nper-B1082+1,J1081),2)))))))</f>
        <v/>
      </c>
      <c r="G1082" s="187" t="str">
        <f t="shared" si="154"/>
        <v/>
      </c>
      <c r="H1082" s="188"/>
      <c r="I1082" s="187" t="str">
        <f t="shared" si="155"/>
        <v/>
      </c>
      <c r="J1082" s="187" t="str">
        <f t="shared" si="156"/>
        <v/>
      </c>
      <c r="K1082" s="189" t="str">
        <f t="shared" si="157"/>
        <v/>
      </c>
      <c r="L1082" s="187" t="str">
        <f t="shared" si="158"/>
        <v/>
      </c>
      <c r="M1082" s="187" t="str">
        <f>IF(B1082="","",SUM($L$63:L1082))</f>
        <v/>
      </c>
      <c r="N1082" s="190" t="str">
        <f t="shared" si="159"/>
        <v/>
      </c>
      <c r="O1082" s="191"/>
      <c r="P1082" s="192" t="str">
        <f t="shared" si="160"/>
        <v/>
      </c>
      <c r="Q1082" s="193"/>
      <c r="S1082" s="193"/>
      <c r="T1082" s="193"/>
      <c r="U1082" s="193"/>
      <c r="V1082" s="67"/>
    </row>
    <row r="1083" spans="2:22" x14ac:dyDescent="0.15">
      <c r="B1083" s="194" t="str">
        <f t="shared" si="151"/>
        <v/>
      </c>
      <c r="C1083" s="185" t="str">
        <f t="shared" si="152"/>
        <v/>
      </c>
      <c r="D1083" s="186" t="str">
        <f>IF(B1083="","",IF(variable,IF(OR(B1083=1,B1083&lt;$I$16*periods_per_year),start_rate,MIN($I$17,IF(MOD(B1083-1,$I$19)=0,MAX($I$18,D1082+$I$20),D1082))),start_rate))</f>
        <v/>
      </c>
      <c r="E1083" s="187" t="str">
        <f t="shared" si="153"/>
        <v/>
      </c>
      <c r="F1083" s="187" t="str">
        <f>IF(B1083="","",IF(B1083=nper,J1082+E1083,MIN(J1082+E1083,IF(D1083=D1082,F1082,IF($E$13="Acc Bi-Weekly",ROUND((-PMT(((1+D1083/CP)^(CP/12))-1,(nper-B1083+1)*12/26,J1082))/2,2),IF($E$13="Acc Weekly",ROUND((-PMT(((1+D1083/CP)^(CP/12))-1,(nper-B1083+1)*12/52,J1082))/4,2),ROUND(-PMT(((1+D1083/CP)^(CP/periods_per_year))-1,nper-B1083+1,J1082),2)))))))</f>
        <v/>
      </c>
      <c r="G1083" s="187" t="str">
        <f t="shared" si="154"/>
        <v/>
      </c>
      <c r="H1083" s="188"/>
      <c r="I1083" s="187" t="str">
        <f t="shared" si="155"/>
        <v/>
      </c>
      <c r="J1083" s="187" t="str">
        <f t="shared" si="156"/>
        <v/>
      </c>
      <c r="K1083" s="189" t="str">
        <f t="shared" si="157"/>
        <v/>
      </c>
      <c r="L1083" s="187" t="str">
        <f t="shared" si="158"/>
        <v/>
      </c>
      <c r="M1083" s="187" t="str">
        <f>IF(B1083="","",SUM($L$63:L1083))</f>
        <v/>
      </c>
      <c r="N1083" s="190" t="str">
        <f t="shared" si="159"/>
        <v/>
      </c>
      <c r="O1083" s="191"/>
      <c r="P1083" s="192" t="str">
        <f t="shared" si="160"/>
        <v/>
      </c>
      <c r="Q1083" s="193"/>
      <c r="S1083" s="193"/>
      <c r="T1083" s="193"/>
      <c r="U1083" s="193"/>
      <c r="V1083" s="67"/>
    </row>
    <row r="1084" spans="2:22" x14ac:dyDescent="0.15">
      <c r="B1084" s="194" t="str">
        <f t="shared" si="151"/>
        <v/>
      </c>
      <c r="C1084" s="185" t="str">
        <f t="shared" si="152"/>
        <v/>
      </c>
      <c r="D1084" s="186" t="str">
        <f>IF(B1084="","",IF(variable,IF(OR(B1084=1,B1084&lt;$I$16*periods_per_year),start_rate,MIN($I$17,IF(MOD(B1084-1,$I$19)=0,MAX($I$18,D1083+$I$20),D1083))),start_rate))</f>
        <v/>
      </c>
      <c r="E1084" s="187" t="str">
        <f t="shared" si="153"/>
        <v/>
      </c>
      <c r="F1084" s="187" t="str">
        <f>IF(B1084="","",IF(B1084=nper,J1083+E1084,MIN(J1083+E1084,IF(D1084=D1083,F1083,IF($E$13="Acc Bi-Weekly",ROUND((-PMT(((1+D1084/CP)^(CP/12))-1,(nper-B1084+1)*12/26,J1083))/2,2),IF($E$13="Acc Weekly",ROUND((-PMT(((1+D1084/CP)^(CP/12))-1,(nper-B1084+1)*12/52,J1083))/4,2),ROUND(-PMT(((1+D1084/CP)^(CP/periods_per_year))-1,nper-B1084+1,J1083),2)))))))</f>
        <v/>
      </c>
      <c r="G1084" s="187" t="str">
        <f t="shared" si="154"/>
        <v/>
      </c>
      <c r="H1084" s="188"/>
      <c r="I1084" s="187" t="str">
        <f t="shared" si="155"/>
        <v/>
      </c>
      <c r="J1084" s="187" t="str">
        <f t="shared" si="156"/>
        <v/>
      </c>
      <c r="K1084" s="189" t="str">
        <f t="shared" si="157"/>
        <v/>
      </c>
      <c r="L1084" s="187" t="str">
        <f t="shared" si="158"/>
        <v/>
      </c>
      <c r="M1084" s="187" t="str">
        <f>IF(B1084="","",SUM($L$63:L1084))</f>
        <v/>
      </c>
      <c r="N1084" s="190" t="str">
        <f t="shared" si="159"/>
        <v/>
      </c>
      <c r="O1084" s="191"/>
      <c r="P1084" s="192" t="str">
        <f t="shared" si="160"/>
        <v/>
      </c>
      <c r="Q1084" s="193"/>
      <c r="S1084" s="193"/>
      <c r="T1084" s="193"/>
      <c r="U1084" s="193"/>
      <c r="V1084" s="67"/>
    </row>
    <row r="1085" spans="2:22" x14ac:dyDescent="0.15">
      <c r="B1085" s="194" t="str">
        <f t="shared" si="151"/>
        <v/>
      </c>
      <c r="C1085" s="185" t="str">
        <f t="shared" si="152"/>
        <v/>
      </c>
      <c r="D1085" s="186" t="str">
        <f>IF(B1085="","",IF(variable,IF(OR(B1085=1,B1085&lt;$I$16*periods_per_year),start_rate,MIN($I$17,IF(MOD(B1085-1,$I$19)=0,MAX($I$18,D1084+$I$20),D1084))),start_rate))</f>
        <v/>
      </c>
      <c r="E1085" s="187" t="str">
        <f t="shared" si="153"/>
        <v/>
      </c>
      <c r="F1085" s="187" t="str">
        <f>IF(B1085="","",IF(B1085=nper,J1084+E1085,MIN(J1084+E1085,IF(D1085=D1084,F1084,IF($E$13="Acc Bi-Weekly",ROUND((-PMT(((1+D1085/CP)^(CP/12))-1,(nper-B1085+1)*12/26,J1084))/2,2),IF($E$13="Acc Weekly",ROUND((-PMT(((1+D1085/CP)^(CP/12))-1,(nper-B1085+1)*12/52,J1084))/4,2),ROUND(-PMT(((1+D1085/CP)^(CP/periods_per_year))-1,nper-B1085+1,J1084),2)))))))</f>
        <v/>
      </c>
      <c r="G1085" s="187" t="str">
        <f t="shared" si="154"/>
        <v/>
      </c>
      <c r="H1085" s="188"/>
      <c r="I1085" s="187" t="str">
        <f t="shared" si="155"/>
        <v/>
      </c>
      <c r="J1085" s="187" t="str">
        <f t="shared" si="156"/>
        <v/>
      </c>
      <c r="K1085" s="189" t="str">
        <f t="shared" si="157"/>
        <v/>
      </c>
      <c r="L1085" s="187" t="str">
        <f t="shared" si="158"/>
        <v/>
      </c>
      <c r="M1085" s="187" t="str">
        <f>IF(B1085="","",SUM($L$63:L1085))</f>
        <v/>
      </c>
      <c r="N1085" s="190" t="str">
        <f t="shared" si="159"/>
        <v/>
      </c>
      <c r="O1085" s="191"/>
      <c r="P1085" s="192" t="str">
        <f t="shared" si="160"/>
        <v/>
      </c>
      <c r="Q1085" s="193"/>
      <c r="S1085" s="193"/>
      <c r="T1085" s="193"/>
      <c r="U1085" s="193"/>
      <c r="V1085" s="67"/>
    </row>
    <row r="1086" spans="2:22" x14ac:dyDescent="0.15">
      <c r="B1086" s="194" t="str">
        <f t="shared" si="151"/>
        <v/>
      </c>
      <c r="C1086" s="185" t="str">
        <f t="shared" si="152"/>
        <v/>
      </c>
      <c r="D1086" s="186" t="str">
        <f>IF(B1086="","",IF(variable,IF(OR(B1086=1,B1086&lt;$I$16*periods_per_year),start_rate,MIN($I$17,IF(MOD(B1086-1,$I$19)=0,MAX($I$18,D1085+$I$20),D1085))),start_rate))</f>
        <v/>
      </c>
      <c r="E1086" s="187" t="str">
        <f t="shared" si="153"/>
        <v/>
      </c>
      <c r="F1086" s="187" t="str">
        <f>IF(B1086="","",IF(B1086=nper,J1085+E1086,MIN(J1085+E1086,IF(D1086=D1085,F1085,IF($E$13="Acc Bi-Weekly",ROUND((-PMT(((1+D1086/CP)^(CP/12))-1,(nper-B1086+1)*12/26,J1085))/2,2),IF($E$13="Acc Weekly",ROUND((-PMT(((1+D1086/CP)^(CP/12))-1,(nper-B1086+1)*12/52,J1085))/4,2),ROUND(-PMT(((1+D1086/CP)^(CP/periods_per_year))-1,nper-B1086+1,J1085),2)))))))</f>
        <v/>
      </c>
      <c r="G1086" s="187" t="str">
        <f t="shared" si="154"/>
        <v/>
      </c>
      <c r="H1086" s="188"/>
      <c r="I1086" s="187" t="str">
        <f t="shared" si="155"/>
        <v/>
      </c>
      <c r="J1086" s="187" t="str">
        <f t="shared" si="156"/>
        <v/>
      </c>
      <c r="K1086" s="189" t="str">
        <f t="shared" si="157"/>
        <v/>
      </c>
      <c r="L1086" s="187" t="str">
        <f t="shared" si="158"/>
        <v/>
      </c>
      <c r="M1086" s="187" t="str">
        <f>IF(B1086="","",SUM($L$63:L1086))</f>
        <v/>
      </c>
      <c r="N1086" s="190" t="str">
        <f t="shared" si="159"/>
        <v/>
      </c>
      <c r="O1086" s="191"/>
      <c r="P1086" s="192" t="str">
        <f t="shared" si="160"/>
        <v/>
      </c>
      <c r="Q1086" s="193"/>
      <c r="S1086" s="193"/>
      <c r="T1086" s="193"/>
      <c r="U1086" s="193"/>
      <c r="V1086" s="67"/>
    </row>
    <row r="1087" spans="2:22" x14ac:dyDescent="0.15">
      <c r="B1087" s="194" t="str">
        <f t="shared" ref="B1087:B1150" si="161">IF(J1086="","",IF(OR(B1086&gt;=nper,ROUND(J1086,2)&lt;=0),"",B1086+1))</f>
        <v/>
      </c>
      <c r="C1087" s="185" t="str">
        <f t="shared" ref="C1087:C1150" si="162">IF(B1087="","",IF(OR(periods_per_year=26,periods_per_year=52),IF(periods_per_year=26,IF(B1087=1,fpdate,C1086+14),IF(periods_per_year=52,IF(B1087=1,fpdate,C1086+7),"n/a")),IF(periods_per_year=24,DATE(YEAR(fpdate),MONTH(fpdate)+(B1087-1)/2+IF(AND(DAY(fpdate)&gt;=15,MOD(B1087,2)=0),1,0),IF(MOD(B1087,2)=0,IF(DAY(fpdate)&gt;=15,DAY(fpdate)-14,DAY(fpdate)+14),DAY(fpdate))),IF(DAY(DATE(YEAR(fpdate),MONTH(fpdate)+B1087-1,DAY(fpdate)))&lt;&gt;DAY(fpdate),DATE(YEAR(fpdate),MONTH(fpdate)+B1087,0),DATE(YEAR(fpdate),MONTH(fpdate)+B1087-1,DAY(fpdate))))))</f>
        <v/>
      </c>
      <c r="D1087" s="186" t="str">
        <f>IF(B1087="","",IF(variable,IF(OR(B1087=1,B1087&lt;$I$16*periods_per_year),start_rate,MIN($I$17,IF(MOD(B1087-1,$I$19)=0,MAX($I$18,D1086+$I$20),D1086))),start_rate))</f>
        <v/>
      </c>
      <c r="E1087" s="187" t="str">
        <f t="shared" ref="E1087:E1150" si="163">IF(B1087="","",ROUND((((1+D1087/CP)^(CP/periods_per_year))-1)*J1086,2))</f>
        <v/>
      </c>
      <c r="F1087" s="187" t="str">
        <f>IF(B1087="","",IF(B1087=nper,J1086+E1087,MIN(J1086+E1087,IF(D1087=D1086,F1086,IF($E$13="Acc Bi-Weekly",ROUND((-PMT(((1+D1087/CP)^(CP/12))-1,(nper-B1087+1)*12/26,J1086))/2,2),IF($E$13="Acc Weekly",ROUND((-PMT(((1+D1087/CP)^(CP/12))-1,(nper-B1087+1)*12/52,J1086))/4,2),ROUND(-PMT(((1+D1087/CP)^(CP/periods_per_year))-1,nper-B1087+1,J1086),2)))))))</f>
        <v/>
      </c>
      <c r="G1087" s="187" t="str">
        <f t="shared" ref="G1087:G1150" si="164">IF(B1087="","",IF(J1086&lt;=F1087,0,IF(IF(MOD(B1087,int)=0,$E$25,0)+F1087&gt;=J1086+E1087,J1086+E1087-F1087,IF(MOD(B1087,int)=0,$E$25,0)+IF(IF(MOD(B1087,int)=0,$E$25,0)+IF(MOD(B1087-$E$28,periods_per_year)=0,$E$27,0)+F1087&lt;J1086+E1087,IF(MOD(B1087-$E$28,periods_per_year)=0,$E$27,0),J1086+E1087-IF(MOD(B1087,int)=0,$E$25,0)-F1087))))</f>
        <v/>
      </c>
      <c r="H1087" s="188"/>
      <c r="I1087" s="187" t="str">
        <f t="shared" ref="I1087:I1150" si="165">IF(B1087="","",F1087-E1087+H1087+IF(G1087="",0,G1087))</f>
        <v/>
      </c>
      <c r="J1087" s="187" t="str">
        <f t="shared" ref="J1087:J1150" si="166">IF(B1087="","",J1086-I1087)</f>
        <v/>
      </c>
      <c r="K1087" s="189" t="str">
        <f t="shared" ref="K1087:K1150" si="167">IF(B1087="","",IF(MOD(B1087,periods_per_year)=0,B1087/periods_per_year,""))</f>
        <v/>
      </c>
      <c r="L1087" s="187" t="str">
        <f t="shared" ref="L1087:L1150" si="168">IF(B1087="","",$S$16*E1087)</f>
        <v/>
      </c>
      <c r="M1087" s="187" t="str">
        <f>IF(B1087="","",SUM($L$63:L1087))</f>
        <v/>
      </c>
      <c r="N1087" s="190" t="str">
        <f t="shared" si="159"/>
        <v/>
      </c>
      <c r="O1087" s="191"/>
      <c r="P1087" s="192" t="str">
        <f t="shared" si="160"/>
        <v/>
      </c>
      <c r="Q1087" s="193"/>
      <c r="S1087" s="193"/>
      <c r="T1087" s="193"/>
      <c r="U1087" s="193"/>
      <c r="V1087" s="67"/>
    </row>
    <row r="1088" spans="2:22" x14ac:dyDescent="0.15">
      <c r="B1088" s="194" t="str">
        <f t="shared" si="161"/>
        <v/>
      </c>
      <c r="C1088" s="185" t="str">
        <f t="shared" si="162"/>
        <v/>
      </c>
      <c r="D1088" s="186" t="str">
        <f>IF(B1088="","",IF(variable,IF(OR(B1088=1,B1088&lt;$I$16*periods_per_year),start_rate,MIN($I$17,IF(MOD(B1088-1,$I$19)=0,MAX($I$18,D1087+$I$20),D1087))),start_rate))</f>
        <v/>
      </c>
      <c r="E1088" s="187" t="str">
        <f t="shared" si="163"/>
        <v/>
      </c>
      <c r="F1088" s="187" t="str">
        <f>IF(B1088="","",IF(B1088=nper,J1087+E1088,MIN(J1087+E1088,IF(D1088=D1087,F1087,IF($E$13="Acc Bi-Weekly",ROUND((-PMT(((1+D1088/CP)^(CP/12))-1,(nper-B1088+1)*12/26,J1087))/2,2),IF($E$13="Acc Weekly",ROUND((-PMT(((1+D1088/CP)^(CP/12))-1,(nper-B1088+1)*12/52,J1087))/4,2),ROUND(-PMT(((1+D1088/CP)^(CP/periods_per_year))-1,nper-B1088+1,J1087),2)))))))</f>
        <v/>
      </c>
      <c r="G1088" s="187" t="str">
        <f t="shared" si="164"/>
        <v/>
      </c>
      <c r="H1088" s="188"/>
      <c r="I1088" s="187" t="str">
        <f t="shared" si="165"/>
        <v/>
      </c>
      <c r="J1088" s="187" t="str">
        <f t="shared" si="166"/>
        <v/>
      </c>
      <c r="K1088" s="189" t="str">
        <f t="shared" si="167"/>
        <v/>
      </c>
      <c r="L1088" s="187" t="str">
        <f t="shared" si="168"/>
        <v/>
      </c>
      <c r="M1088" s="187" t="str">
        <f>IF(B1088="","",SUM($L$63:L1088))</f>
        <v/>
      </c>
      <c r="N1088" s="190" t="str">
        <f t="shared" si="159"/>
        <v/>
      </c>
      <c r="O1088" s="191"/>
      <c r="P1088" s="192" t="str">
        <f t="shared" si="160"/>
        <v/>
      </c>
      <c r="Q1088" s="193"/>
      <c r="S1088" s="193"/>
      <c r="T1088" s="193"/>
      <c r="U1088" s="193"/>
      <c r="V1088" s="67"/>
    </row>
    <row r="1089" spans="2:22" x14ac:dyDescent="0.15">
      <c r="B1089" s="194" t="str">
        <f t="shared" si="161"/>
        <v/>
      </c>
      <c r="C1089" s="185" t="str">
        <f t="shared" si="162"/>
        <v/>
      </c>
      <c r="D1089" s="186" t="str">
        <f>IF(B1089="","",IF(variable,IF(OR(B1089=1,B1089&lt;$I$16*periods_per_year),start_rate,MIN($I$17,IF(MOD(B1089-1,$I$19)=0,MAX($I$18,D1088+$I$20),D1088))),start_rate))</f>
        <v/>
      </c>
      <c r="E1089" s="187" t="str">
        <f t="shared" si="163"/>
        <v/>
      </c>
      <c r="F1089" s="187" t="str">
        <f>IF(B1089="","",IF(B1089=nper,J1088+E1089,MIN(J1088+E1089,IF(D1089=D1088,F1088,IF($E$13="Acc Bi-Weekly",ROUND((-PMT(((1+D1089/CP)^(CP/12))-1,(nper-B1089+1)*12/26,J1088))/2,2),IF($E$13="Acc Weekly",ROUND((-PMT(((1+D1089/CP)^(CP/12))-1,(nper-B1089+1)*12/52,J1088))/4,2),ROUND(-PMT(((1+D1089/CP)^(CP/periods_per_year))-1,nper-B1089+1,J1088),2)))))))</f>
        <v/>
      </c>
      <c r="G1089" s="187" t="str">
        <f t="shared" si="164"/>
        <v/>
      </c>
      <c r="H1089" s="188"/>
      <c r="I1089" s="187" t="str">
        <f t="shared" si="165"/>
        <v/>
      </c>
      <c r="J1089" s="187" t="str">
        <f t="shared" si="166"/>
        <v/>
      </c>
      <c r="K1089" s="189" t="str">
        <f t="shared" si="167"/>
        <v/>
      </c>
      <c r="L1089" s="187" t="str">
        <f t="shared" si="168"/>
        <v/>
      </c>
      <c r="M1089" s="187" t="str">
        <f>IF(B1089="","",SUM($L$63:L1089))</f>
        <v/>
      </c>
      <c r="N1089" s="190" t="str">
        <f t="shared" ref="N1089:N1152" si="169">IF(B1089="","",I1089+N1088)</f>
        <v/>
      </c>
      <c r="O1089" s="191"/>
      <c r="P1089" s="192" t="str">
        <f t="shared" si="160"/>
        <v/>
      </c>
      <c r="Q1089" s="193"/>
      <c r="S1089" s="193"/>
      <c r="T1089" s="193"/>
      <c r="U1089" s="193"/>
      <c r="V1089" s="67"/>
    </row>
    <row r="1090" spans="2:22" x14ac:dyDescent="0.15">
      <c r="B1090" s="194" t="str">
        <f t="shared" si="161"/>
        <v/>
      </c>
      <c r="C1090" s="185" t="str">
        <f t="shared" si="162"/>
        <v/>
      </c>
      <c r="D1090" s="186" t="str">
        <f>IF(B1090="","",IF(variable,IF(OR(B1090=1,B1090&lt;$I$16*periods_per_year),start_rate,MIN($I$17,IF(MOD(B1090-1,$I$19)=0,MAX($I$18,D1089+$I$20),D1089))),start_rate))</f>
        <v/>
      </c>
      <c r="E1090" s="187" t="str">
        <f t="shared" si="163"/>
        <v/>
      </c>
      <c r="F1090" s="187" t="str">
        <f>IF(B1090="","",IF(B1090=nper,J1089+E1090,MIN(J1089+E1090,IF(D1090=D1089,F1089,IF($E$13="Acc Bi-Weekly",ROUND((-PMT(((1+D1090/CP)^(CP/12))-1,(nper-B1090+1)*12/26,J1089))/2,2),IF($E$13="Acc Weekly",ROUND((-PMT(((1+D1090/CP)^(CP/12))-1,(nper-B1090+1)*12/52,J1089))/4,2),ROUND(-PMT(((1+D1090/CP)^(CP/periods_per_year))-1,nper-B1090+1,J1089),2)))))))</f>
        <v/>
      </c>
      <c r="G1090" s="187" t="str">
        <f t="shared" si="164"/>
        <v/>
      </c>
      <c r="H1090" s="188"/>
      <c r="I1090" s="187" t="str">
        <f t="shared" si="165"/>
        <v/>
      </c>
      <c r="J1090" s="187" t="str">
        <f t="shared" si="166"/>
        <v/>
      </c>
      <c r="K1090" s="189" t="str">
        <f t="shared" si="167"/>
        <v/>
      </c>
      <c r="L1090" s="187" t="str">
        <f t="shared" si="168"/>
        <v/>
      </c>
      <c r="M1090" s="187" t="str">
        <f>IF(B1090="","",SUM($L$63:L1090))</f>
        <v/>
      </c>
      <c r="N1090" s="190" t="str">
        <f t="shared" si="169"/>
        <v/>
      </c>
      <c r="O1090" s="191"/>
      <c r="P1090" s="192" t="str">
        <f t="shared" si="160"/>
        <v/>
      </c>
      <c r="Q1090" s="193"/>
      <c r="S1090" s="193"/>
      <c r="T1090" s="193"/>
      <c r="U1090" s="193"/>
      <c r="V1090" s="67"/>
    </row>
    <row r="1091" spans="2:22" x14ac:dyDescent="0.15">
      <c r="B1091" s="194" t="str">
        <f t="shared" si="161"/>
        <v/>
      </c>
      <c r="C1091" s="185" t="str">
        <f t="shared" si="162"/>
        <v/>
      </c>
      <c r="D1091" s="186" t="str">
        <f>IF(B1091="","",IF(variable,IF(OR(B1091=1,B1091&lt;$I$16*periods_per_year),start_rate,MIN($I$17,IF(MOD(B1091-1,$I$19)=0,MAX($I$18,D1090+$I$20),D1090))),start_rate))</f>
        <v/>
      </c>
      <c r="E1091" s="187" t="str">
        <f t="shared" si="163"/>
        <v/>
      </c>
      <c r="F1091" s="187" t="str">
        <f>IF(B1091="","",IF(B1091=nper,J1090+E1091,MIN(J1090+E1091,IF(D1091=D1090,F1090,IF($E$13="Acc Bi-Weekly",ROUND((-PMT(((1+D1091/CP)^(CP/12))-1,(nper-B1091+1)*12/26,J1090))/2,2),IF($E$13="Acc Weekly",ROUND((-PMT(((1+D1091/CP)^(CP/12))-1,(nper-B1091+1)*12/52,J1090))/4,2),ROUND(-PMT(((1+D1091/CP)^(CP/periods_per_year))-1,nper-B1091+1,J1090),2)))))))</f>
        <v/>
      </c>
      <c r="G1091" s="187" t="str">
        <f t="shared" si="164"/>
        <v/>
      </c>
      <c r="H1091" s="188"/>
      <c r="I1091" s="187" t="str">
        <f t="shared" si="165"/>
        <v/>
      </c>
      <c r="J1091" s="187" t="str">
        <f t="shared" si="166"/>
        <v/>
      </c>
      <c r="K1091" s="189" t="str">
        <f t="shared" si="167"/>
        <v/>
      </c>
      <c r="L1091" s="187" t="str">
        <f t="shared" si="168"/>
        <v/>
      </c>
      <c r="M1091" s="187" t="str">
        <f>IF(B1091="","",SUM($L$63:L1091))</f>
        <v/>
      </c>
      <c r="N1091" s="190" t="str">
        <f t="shared" si="169"/>
        <v/>
      </c>
      <c r="O1091" s="191"/>
      <c r="P1091" s="192" t="str">
        <f t="shared" si="160"/>
        <v/>
      </c>
      <c r="Q1091" s="193"/>
      <c r="S1091" s="193"/>
      <c r="T1091" s="193"/>
      <c r="U1091" s="193"/>
      <c r="V1091" s="67"/>
    </row>
    <row r="1092" spans="2:22" x14ac:dyDescent="0.15">
      <c r="B1092" s="194" t="str">
        <f t="shared" si="161"/>
        <v/>
      </c>
      <c r="C1092" s="185" t="str">
        <f t="shared" si="162"/>
        <v/>
      </c>
      <c r="D1092" s="186" t="str">
        <f>IF(B1092="","",IF(variable,IF(OR(B1092=1,B1092&lt;$I$16*periods_per_year),start_rate,MIN($I$17,IF(MOD(B1092-1,$I$19)=0,MAX($I$18,D1091+$I$20),D1091))),start_rate))</f>
        <v/>
      </c>
      <c r="E1092" s="187" t="str">
        <f t="shared" si="163"/>
        <v/>
      </c>
      <c r="F1092" s="187" t="str">
        <f>IF(B1092="","",IF(B1092=nper,J1091+E1092,MIN(J1091+E1092,IF(D1092=D1091,F1091,IF($E$13="Acc Bi-Weekly",ROUND((-PMT(((1+D1092/CP)^(CP/12))-1,(nper-B1092+1)*12/26,J1091))/2,2),IF($E$13="Acc Weekly",ROUND((-PMT(((1+D1092/CP)^(CP/12))-1,(nper-B1092+1)*12/52,J1091))/4,2),ROUND(-PMT(((1+D1092/CP)^(CP/periods_per_year))-1,nper-B1092+1,J1091),2)))))))</f>
        <v/>
      </c>
      <c r="G1092" s="187" t="str">
        <f t="shared" si="164"/>
        <v/>
      </c>
      <c r="H1092" s="188"/>
      <c r="I1092" s="187" t="str">
        <f t="shared" si="165"/>
        <v/>
      </c>
      <c r="J1092" s="187" t="str">
        <f t="shared" si="166"/>
        <v/>
      </c>
      <c r="K1092" s="189" t="str">
        <f t="shared" si="167"/>
        <v/>
      </c>
      <c r="L1092" s="187" t="str">
        <f t="shared" si="168"/>
        <v/>
      </c>
      <c r="M1092" s="187" t="str">
        <f>IF(B1092="","",SUM($L$63:L1092))</f>
        <v/>
      </c>
      <c r="N1092" s="190" t="str">
        <f t="shared" si="169"/>
        <v/>
      </c>
      <c r="O1092" s="191"/>
      <c r="P1092" s="192" t="str">
        <f t="shared" si="160"/>
        <v/>
      </c>
      <c r="Q1092" s="193"/>
      <c r="S1092" s="193"/>
      <c r="T1092" s="193"/>
      <c r="U1092" s="193"/>
      <c r="V1092" s="67"/>
    </row>
    <row r="1093" spans="2:22" x14ac:dyDescent="0.15">
      <c r="B1093" s="194" t="str">
        <f t="shared" si="161"/>
        <v/>
      </c>
      <c r="C1093" s="185" t="str">
        <f t="shared" si="162"/>
        <v/>
      </c>
      <c r="D1093" s="186" t="str">
        <f>IF(B1093="","",IF(variable,IF(OR(B1093=1,B1093&lt;$I$16*periods_per_year),start_rate,MIN($I$17,IF(MOD(B1093-1,$I$19)=0,MAX($I$18,D1092+$I$20),D1092))),start_rate))</f>
        <v/>
      </c>
      <c r="E1093" s="187" t="str">
        <f t="shared" si="163"/>
        <v/>
      </c>
      <c r="F1093" s="187" t="str">
        <f>IF(B1093="","",IF(B1093=nper,J1092+E1093,MIN(J1092+E1093,IF(D1093=D1092,F1092,IF($E$13="Acc Bi-Weekly",ROUND((-PMT(((1+D1093/CP)^(CP/12))-1,(nper-B1093+1)*12/26,J1092))/2,2),IF($E$13="Acc Weekly",ROUND((-PMT(((1+D1093/CP)^(CP/12))-1,(nper-B1093+1)*12/52,J1092))/4,2),ROUND(-PMT(((1+D1093/CP)^(CP/periods_per_year))-1,nper-B1093+1,J1092),2)))))))</f>
        <v/>
      </c>
      <c r="G1093" s="187" t="str">
        <f t="shared" si="164"/>
        <v/>
      </c>
      <c r="H1093" s="188"/>
      <c r="I1093" s="187" t="str">
        <f t="shared" si="165"/>
        <v/>
      </c>
      <c r="J1093" s="187" t="str">
        <f t="shared" si="166"/>
        <v/>
      </c>
      <c r="K1093" s="189" t="str">
        <f t="shared" si="167"/>
        <v/>
      </c>
      <c r="L1093" s="187" t="str">
        <f t="shared" si="168"/>
        <v/>
      </c>
      <c r="M1093" s="187" t="str">
        <f>IF(B1093="","",SUM($L$63:L1093))</f>
        <v/>
      </c>
      <c r="N1093" s="190" t="str">
        <f t="shared" si="169"/>
        <v/>
      </c>
      <c r="O1093" s="191"/>
      <c r="P1093" s="192" t="str">
        <f t="shared" si="160"/>
        <v/>
      </c>
      <c r="Q1093" s="193"/>
      <c r="S1093" s="193"/>
      <c r="T1093" s="193"/>
      <c r="U1093" s="193"/>
      <c r="V1093" s="67"/>
    </row>
    <row r="1094" spans="2:22" x14ac:dyDescent="0.15">
      <c r="B1094" s="194" t="str">
        <f t="shared" si="161"/>
        <v/>
      </c>
      <c r="C1094" s="185" t="str">
        <f t="shared" si="162"/>
        <v/>
      </c>
      <c r="D1094" s="186" t="str">
        <f>IF(B1094="","",IF(variable,IF(OR(B1094=1,B1094&lt;$I$16*periods_per_year),start_rate,MIN($I$17,IF(MOD(B1094-1,$I$19)=0,MAX($I$18,D1093+$I$20),D1093))),start_rate))</f>
        <v/>
      </c>
      <c r="E1094" s="187" t="str">
        <f t="shared" si="163"/>
        <v/>
      </c>
      <c r="F1094" s="187" t="str">
        <f>IF(B1094="","",IF(B1094=nper,J1093+E1094,MIN(J1093+E1094,IF(D1094=D1093,F1093,IF($E$13="Acc Bi-Weekly",ROUND((-PMT(((1+D1094/CP)^(CP/12))-1,(nper-B1094+1)*12/26,J1093))/2,2),IF($E$13="Acc Weekly",ROUND((-PMT(((1+D1094/CP)^(CP/12))-1,(nper-B1094+1)*12/52,J1093))/4,2),ROUND(-PMT(((1+D1094/CP)^(CP/periods_per_year))-1,nper-B1094+1,J1093),2)))))))</f>
        <v/>
      </c>
      <c r="G1094" s="187" t="str">
        <f t="shared" si="164"/>
        <v/>
      </c>
      <c r="H1094" s="188"/>
      <c r="I1094" s="187" t="str">
        <f t="shared" si="165"/>
        <v/>
      </c>
      <c r="J1094" s="187" t="str">
        <f t="shared" si="166"/>
        <v/>
      </c>
      <c r="K1094" s="189" t="str">
        <f t="shared" si="167"/>
        <v/>
      </c>
      <c r="L1094" s="187" t="str">
        <f t="shared" si="168"/>
        <v/>
      </c>
      <c r="M1094" s="187" t="str">
        <f>IF(B1094="","",SUM($L$63:L1094))</f>
        <v/>
      </c>
      <c r="N1094" s="190" t="str">
        <f t="shared" si="169"/>
        <v/>
      </c>
      <c r="O1094" s="191"/>
      <c r="P1094" s="192" t="str">
        <f t="shared" si="160"/>
        <v/>
      </c>
      <c r="Q1094" s="193"/>
      <c r="S1094" s="193"/>
      <c r="T1094" s="193"/>
      <c r="U1094" s="193"/>
      <c r="V1094" s="67"/>
    </row>
    <row r="1095" spans="2:22" x14ac:dyDescent="0.15">
      <c r="B1095" s="194" t="str">
        <f t="shared" si="161"/>
        <v/>
      </c>
      <c r="C1095" s="185" t="str">
        <f t="shared" si="162"/>
        <v/>
      </c>
      <c r="D1095" s="186" t="str">
        <f>IF(B1095="","",IF(variable,IF(OR(B1095=1,B1095&lt;$I$16*periods_per_year),start_rate,MIN($I$17,IF(MOD(B1095-1,$I$19)=0,MAX($I$18,D1094+$I$20),D1094))),start_rate))</f>
        <v/>
      </c>
      <c r="E1095" s="187" t="str">
        <f t="shared" si="163"/>
        <v/>
      </c>
      <c r="F1095" s="187" t="str">
        <f>IF(B1095="","",IF(B1095=nper,J1094+E1095,MIN(J1094+E1095,IF(D1095=D1094,F1094,IF($E$13="Acc Bi-Weekly",ROUND((-PMT(((1+D1095/CP)^(CP/12))-1,(nper-B1095+1)*12/26,J1094))/2,2),IF($E$13="Acc Weekly",ROUND((-PMT(((1+D1095/CP)^(CP/12))-1,(nper-B1095+1)*12/52,J1094))/4,2),ROUND(-PMT(((1+D1095/CP)^(CP/periods_per_year))-1,nper-B1095+1,J1094),2)))))))</f>
        <v/>
      </c>
      <c r="G1095" s="187" t="str">
        <f t="shared" si="164"/>
        <v/>
      </c>
      <c r="H1095" s="188"/>
      <c r="I1095" s="187" t="str">
        <f t="shared" si="165"/>
        <v/>
      </c>
      <c r="J1095" s="187" t="str">
        <f t="shared" si="166"/>
        <v/>
      </c>
      <c r="K1095" s="189" t="str">
        <f t="shared" si="167"/>
        <v/>
      </c>
      <c r="L1095" s="187" t="str">
        <f t="shared" si="168"/>
        <v/>
      </c>
      <c r="M1095" s="187" t="str">
        <f>IF(B1095="","",SUM($L$63:L1095))</f>
        <v/>
      </c>
      <c r="N1095" s="190" t="str">
        <f t="shared" si="169"/>
        <v/>
      </c>
      <c r="O1095" s="191"/>
      <c r="P1095" s="192" t="str">
        <f t="shared" si="160"/>
        <v/>
      </c>
      <c r="Q1095" s="193"/>
      <c r="S1095" s="193"/>
      <c r="T1095" s="193"/>
      <c r="U1095" s="193"/>
      <c r="V1095" s="67"/>
    </row>
    <row r="1096" spans="2:22" x14ac:dyDescent="0.15">
      <c r="B1096" s="194" t="str">
        <f t="shared" si="161"/>
        <v/>
      </c>
      <c r="C1096" s="185" t="str">
        <f t="shared" si="162"/>
        <v/>
      </c>
      <c r="D1096" s="186" t="str">
        <f>IF(B1096="","",IF(variable,IF(OR(B1096=1,B1096&lt;$I$16*periods_per_year),start_rate,MIN($I$17,IF(MOD(B1096-1,$I$19)=0,MAX($I$18,D1095+$I$20),D1095))),start_rate))</f>
        <v/>
      </c>
      <c r="E1096" s="187" t="str">
        <f t="shared" si="163"/>
        <v/>
      </c>
      <c r="F1096" s="187" t="str">
        <f>IF(B1096="","",IF(B1096=nper,J1095+E1096,MIN(J1095+E1096,IF(D1096=D1095,F1095,IF($E$13="Acc Bi-Weekly",ROUND((-PMT(((1+D1096/CP)^(CP/12))-1,(nper-B1096+1)*12/26,J1095))/2,2),IF($E$13="Acc Weekly",ROUND((-PMT(((1+D1096/CP)^(CP/12))-1,(nper-B1096+1)*12/52,J1095))/4,2),ROUND(-PMT(((1+D1096/CP)^(CP/periods_per_year))-1,nper-B1096+1,J1095),2)))))))</f>
        <v/>
      </c>
      <c r="G1096" s="187" t="str">
        <f t="shared" si="164"/>
        <v/>
      </c>
      <c r="H1096" s="188"/>
      <c r="I1096" s="187" t="str">
        <f t="shared" si="165"/>
        <v/>
      </c>
      <c r="J1096" s="187" t="str">
        <f t="shared" si="166"/>
        <v/>
      </c>
      <c r="K1096" s="189" t="str">
        <f t="shared" si="167"/>
        <v/>
      </c>
      <c r="L1096" s="187" t="str">
        <f t="shared" si="168"/>
        <v/>
      </c>
      <c r="M1096" s="187" t="str">
        <f>IF(B1096="","",SUM($L$63:L1096))</f>
        <v/>
      </c>
      <c r="N1096" s="190" t="str">
        <f t="shared" si="169"/>
        <v/>
      </c>
      <c r="O1096" s="191"/>
      <c r="P1096" s="192" t="str">
        <f t="shared" si="160"/>
        <v/>
      </c>
      <c r="Q1096" s="193"/>
      <c r="S1096" s="193"/>
      <c r="T1096" s="193"/>
      <c r="U1096" s="193"/>
      <c r="V1096" s="67"/>
    </row>
    <row r="1097" spans="2:22" x14ac:dyDescent="0.15">
      <c r="B1097" s="194" t="str">
        <f t="shared" si="161"/>
        <v/>
      </c>
      <c r="C1097" s="185" t="str">
        <f t="shared" si="162"/>
        <v/>
      </c>
      <c r="D1097" s="186" t="str">
        <f>IF(B1097="","",IF(variable,IF(OR(B1097=1,B1097&lt;$I$16*periods_per_year),start_rate,MIN($I$17,IF(MOD(B1097-1,$I$19)=0,MAX($I$18,D1096+$I$20),D1096))),start_rate))</f>
        <v/>
      </c>
      <c r="E1097" s="187" t="str">
        <f t="shared" si="163"/>
        <v/>
      </c>
      <c r="F1097" s="187" t="str">
        <f>IF(B1097="","",IF(B1097=nper,J1096+E1097,MIN(J1096+E1097,IF(D1097=D1096,F1096,IF($E$13="Acc Bi-Weekly",ROUND((-PMT(((1+D1097/CP)^(CP/12))-1,(nper-B1097+1)*12/26,J1096))/2,2),IF($E$13="Acc Weekly",ROUND((-PMT(((1+D1097/CP)^(CP/12))-1,(nper-B1097+1)*12/52,J1096))/4,2),ROUND(-PMT(((1+D1097/CP)^(CP/periods_per_year))-1,nper-B1097+1,J1096),2)))))))</f>
        <v/>
      </c>
      <c r="G1097" s="187" t="str">
        <f t="shared" si="164"/>
        <v/>
      </c>
      <c r="H1097" s="188"/>
      <c r="I1097" s="187" t="str">
        <f t="shared" si="165"/>
        <v/>
      </c>
      <c r="J1097" s="187" t="str">
        <f t="shared" si="166"/>
        <v/>
      </c>
      <c r="K1097" s="189" t="str">
        <f t="shared" si="167"/>
        <v/>
      </c>
      <c r="L1097" s="187" t="str">
        <f t="shared" si="168"/>
        <v/>
      </c>
      <c r="M1097" s="187" t="str">
        <f>IF(B1097="","",SUM($L$63:L1097))</f>
        <v/>
      </c>
      <c r="N1097" s="190" t="str">
        <f t="shared" si="169"/>
        <v/>
      </c>
      <c r="O1097" s="191"/>
      <c r="P1097" s="192" t="str">
        <f t="shared" si="160"/>
        <v/>
      </c>
      <c r="Q1097" s="193"/>
      <c r="S1097" s="193"/>
      <c r="T1097" s="193"/>
      <c r="U1097" s="193"/>
      <c r="V1097" s="67"/>
    </row>
    <row r="1098" spans="2:22" x14ac:dyDescent="0.15">
      <c r="B1098" s="194" t="str">
        <f t="shared" si="161"/>
        <v/>
      </c>
      <c r="C1098" s="185" t="str">
        <f t="shared" si="162"/>
        <v/>
      </c>
      <c r="D1098" s="186" t="str">
        <f>IF(B1098="","",IF(variable,IF(OR(B1098=1,B1098&lt;$I$16*periods_per_year),start_rate,MIN($I$17,IF(MOD(B1098-1,$I$19)=0,MAX($I$18,D1097+$I$20),D1097))),start_rate))</f>
        <v/>
      </c>
      <c r="E1098" s="187" t="str">
        <f t="shared" si="163"/>
        <v/>
      </c>
      <c r="F1098" s="187" t="str">
        <f>IF(B1098="","",IF(B1098=nper,J1097+E1098,MIN(J1097+E1098,IF(D1098=D1097,F1097,IF($E$13="Acc Bi-Weekly",ROUND((-PMT(((1+D1098/CP)^(CP/12))-1,(nper-B1098+1)*12/26,J1097))/2,2),IF($E$13="Acc Weekly",ROUND((-PMT(((1+D1098/CP)^(CP/12))-1,(nper-B1098+1)*12/52,J1097))/4,2),ROUND(-PMT(((1+D1098/CP)^(CP/periods_per_year))-1,nper-B1098+1,J1097),2)))))))</f>
        <v/>
      </c>
      <c r="G1098" s="187" t="str">
        <f t="shared" si="164"/>
        <v/>
      </c>
      <c r="H1098" s="188"/>
      <c r="I1098" s="187" t="str">
        <f t="shared" si="165"/>
        <v/>
      </c>
      <c r="J1098" s="187" t="str">
        <f t="shared" si="166"/>
        <v/>
      </c>
      <c r="K1098" s="189" t="str">
        <f t="shared" si="167"/>
        <v/>
      </c>
      <c r="L1098" s="187" t="str">
        <f t="shared" si="168"/>
        <v/>
      </c>
      <c r="M1098" s="187" t="str">
        <f>IF(B1098="","",SUM($L$63:L1098))</f>
        <v/>
      </c>
      <c r="N1098" s="190" t="str">
        <f t="shared" si="169"/>
        <v/>
      </c>
      <c r="O1098" s="191"/>
      <c r="P1098" s="192" t="str">
        <f t="shared" si="160"/>
        <v/>
      </c>
      <c r="Q1098" s="193"/>
      <c r="S1098" s="193"/>
      <c r="T1098" s="193"/>
      <c r="U1098" s="193"/>
      <c r="V1098" s="67"/>
    </row>
    <row r="1099" spans="2:22" x14ac:dyDescent="0.15">
      <c r="B1099" s="194" t="str">
        <f t="shared" si="161"/>
        <v/>
      </c>
      <c r="C1099" s="185" t="str">
        <f t="shared" si="162"/>
        <v/>
      </c>
      <c r="D1099" s="186" t="str">
        <f>IF(B1099="","",IF(variable,IF(OR(B1099=1,B1099&lt;$I$16*periods_per_year),start_rate,MIN($I$17,IF(MOD(B1099-1,$I$19)=0,MAX($I$18,D1098+$I$20),D1098))),start_rate))</f>
        <v/>
      </c>
      <c r="E1099" s="187" t="str">
        <f t="shared" si="163"/>
        <v/>
      </c>
      <c r="F1099" s="187" t="str">
        <f>IF(B1099="","",IF(B1099=nper,J1098+E1099,MIN(J1098+E1099,IF(D1099=D1098,F1098,IF($E$13="Acc Bi-Weekly",ROUND((-PMT(((1+D1099/CP)^(CP/12))-1,(nper-B1099+1)*12/26,J1098))/2,2),IF($E$13="Acc Weekly",ROUND((-PMT(((1+D1099/CP)^(CP/12))-1,(nper-B1099+1)*12/52,J1098))/4,2),ROUND(-PMT(((1+D1099/CP)^(CP/periods_per_year))-1,nper-B1099+1,J1098),2)))))))</f>
        <v/>
      </c>
      <c r="G1099" s="187" t="str">
        <f t="shared" si="164"/>
        <v/>
      </c>
      <c r="H1099" s="188"/>
      <c r="I1099" s="187" t="str">
        <f t="shared" si="165"/>
        <v/>
      </c>
      <c r="J1099" s="187" t="str">
        <f t="shared" si="166"/>
        <v/>
      </c>
      <c r="K1099" s="189" t="str">
        <f t="shared" si="167"/>
        <v/>
      </c>
      <c r="L1099" s="187" t="str">
        <f t="shared" si="168"/>
        <v/>
      </c>
      <c r="M1099" s="187" t="str">
        <f>IF(B1099="","",SUM($L$63:L1099))</f>
        <v/>
      </c>
      <c r="N1099" s="190" t="str">
        <f t="shared" si="169"/>
        <v/>
      </c>
      <c r="O1099" s="191"/>
      <c r="P1099" s="192" t="str">
        <f t="shared" ref="P1099:P1162" si="170">IF(B1099="","",IF(K1099="",0,(N1099-N1087)*(1+$E$44)+P1087*(1+$E$44)))</f>
        <v/>
      </c>
      <c r="Q1099" s="193"/>
      <c r="S1099" s="193"/>
      <c r="T1099" s="193"/>
      <c r="U1099" s="193"/>
      <c r="V1099" s="67"/>
    </row>
    <row r="1100" spans="2:22" x14ac:dyDescent="0.15">
      <c r="B1100" s="194" t="str">
        <f t="shared" si="161"/>
        <v/>
      </c>
      <c r="C1100" s="185" t="str">
        <f t="shared" si="162"/>
        <v/>
      </c>
      <c r="D1100" s="186" t="str">
        <f>IF(B1100="","",IF(variable,IF(OR(B1100=1,B1100&lt;$I$16*periods_per_year),start_rate,MIN($I$17,IF(MOD(B1100-1,$I$19)=0,MAX($I$18,D1099+$I$20),D1099))),start_rate))</f>
        <v/>
      </c>
      <c r="E1100" s="187" t="str">
        <f t="shared" si="163"/>
        <v/>
      </c>
      <c r="F1100" s="187" t="str">
        <f>IF(B1100="","",IF(B1100=nper,J1099+E1100,MIN(J1099+E1100,IF(D1100=D1099,F1099,IF($E$13="Acc Bi-Weekly",ROUND((-PMT(((1+D1100/CP)^(CP/12))-1,(nper-B1100+1)*12/26,J1099))/2,2),IF($E$13="Acc Weekly",ROUND((-PMT(((1+D1100/CP)^(CP/12))-1,(nper-B1100+1)*12/52,J1099))/4,2),ROUND(-PMT(((1+D1100/CP)^(CP/periods_per_year))-1,nper-B1100+1,J1099),2)))))))</f>
        <v/>
      </c>
      <c r="G1100" s="187" t="str">
        <f t="shared" si="164"/>
        <v/>
      </c>
      <c r="H1100" s="188"/>
      <c r="I1100" s="187" t="str">
        <f t="shared" si="165"/>
        <v/>
      </c>
      <c r="J1100" s="187" t="str">
        <f t="shared" si="166"/>
        <v/>
      </c>
      <c r="K1100" s="189" t="str">
        <f t="shared" si="167"/>
        <v/>
      </c>
      <c r="L1100" s="187" t="str">
        <f t="shared" si="168"/>
        <v/>
      </c>
      <c r="M1100" s="187" t="str">
        <f>IF(B1100="","",SUM($L$63:L1100))</f>
        <v/>
      </c>
      <c r="N1100" s="190" t="str">
        <f t="shared" si="169"/>
        <v/>
      </c>
      <c r="O1100" s="191"/>
      <c r="P1100" s="192" t="str">
        <f t="shared" si="170"/>
        <v/>
      </c>
      <c r="Q1100" s="193"/>
      <c r="S1100" s="193"/>
      <c r="T1100" s="193"/>
      <c r="U1100" s="193"/>
      <c r="V1100" s="67"/>
    </row>
    <row r="1101" spans="2:22" x14ac:dyDescent="0.15">
      <c r="B1101" s="194" t="str">
        <f t="shared" si="161"/>
        <v/>
      </c>
      <c r="C1101" s="185" t="str">
        <f t="shared" si="162"/>
        <v/>
      </c>
      <c r="D1101" s="186" t="str">
        <f>IF(B1101="","",IF(variable,IF(OR(B1101=1,B1101&lt;$I$16*periods_per_year),start_rate,MIN($I$17,IF(MOD(B1101-1,$I$19)=0,MAX($I$18,D1100+$I$20),D1100))),start_rate))</f>
        <v/>
      </c>
      <c r="E1101" s="187" t="str">
        <f t="shared" si="163"/>
        <v/>
      </c>
      <c r="F1101" s="187" t="str">
        <f>IF(B1101="","",IF(B1101=nper,J1100+E1101,MIN(J1100+E1101,IF(D1101=D1100,F1100,IF($E$13="Acc Bi-Weekly",ROUND((-PMT(((1+D1101/CP)^(CP/12))-1,(nper-B1101+1)*12/26,J1100))/2,2),IF($E$13="Acc Weekly",ROUND((-PMT(((1+D1101/CP)^(CP/12))-1,(nper-B1101+1)*12/52,J1100))/4,2),ROUND(-PMT(((1+D1101/CP)^(CP/periods_per_year))-1,nper-B1101+1,J1100),2)))))))</f>
        <v/>
      </c>
      <c r="G1101" s="187" t="str">
        <f t="shared" si="164"/>
        <v/>
      </c>
      <c r="H1101" s="188"/>
      <c r="I1101" s="187" t="str">
        <f t="shared" si="165"/>
        <v/>
      </c>
      <c r="J1101" s="187" t="str">
        <f t="shared" si="166"/>
        <v/>
      </c>
      <c r="K1101" s="189" t="str">
        <f t="shared" si="167"/>
        <v/>
      </c>
      <c r="L1101" s="187" t="str">
        <f t="shared" si="168"/>
        <v/>
      </c>
      <c r="M1101" s="187" t="str">
        <f>IF(B1101="","",SUM($L$63:L1101))</f>
        <v/>
      </c>
      <c r="N1101" s="190" t="str">
        <f t="shared" si="169"/>
        <v/>
      </c>
      <c r="O1101" s="191"/>
      <c r="P1101" s="192" t="str">
        <f t="shared" si="170"/>
        <v/>
      </c>
      <c r="Q1101" s="193"/>
      <c r="S1101" s="193"/>
      <c r="T1101" s="193"/>
      <c r="U1101" s="193"/>
      <c r="V1101" s="67"/>
    </row>
    <row r="1102" spans="2:22" x14ac:dyDescent="0.15">
      <c r="B1102" s="194" t="str">
        <f t="shared" si="161"/>
        <v/>
      </c>
      <c r="C1102" s="185" t="str">
        <f t="shared" si="162"/>
        <v/>
      </c>
      <c r="D1102" s="186" t="str">
        <f>IF(B1102="","",IF(variable,IF(OR(B1102=1,B1102&lt;$I$16*periods_per_year),start_rate,MIN($I$17,IF(MOD(B1102-1,$I$19)=0,MAX($I$18,D1101+$I$20),D1101))),start_rate))</f>
        <v/>
      </c>
      <c r="E1102" s="187" t="str">
        <f t="shared" si="163"/>
        <v/>
      </c>
      <c r="F1102" s="187" t="str">
        <f>IF(B1102="","",IF(B1102=nper,J1101+E1102,MIN(J1101+E1102,IF(D1102=D1101,F1101,IF($E$13="Acc Bi-Weekly",ROUND((-PMT(((1+D1102/CP)^(CP/12))-1,(nper-B1102+1)*12/26,J1101))/2,2),IF($E$13="Acc Weekly",ROUND((-PMT(((1+D1102/CP)^(CP/12))-1,(nper-B1102+1)*12/52,J1101))/4,2),ROUND(-PMT(((1+D1102/CP)^(CP/periods_per_year))-1,nper-B1102+1,J1101),2)))))))</f>
        <v/>
      </c>
      <c r="G1102" s="187" t="str">
        <f t="shared" si="164"/>
        <v/>
      </c>
      <c r="H1102" s="188"/>
      <c r="I1102" s="187" t="str">
        <f t="shared" si="165"/>
        <v/>
      </c>
      <c r="J1102" s="187" t="str">
        <f t="shared" si="166"/>
        <v/>
      </c>
      <c r="K1102" s="189" t="str">
        <f t="shared" si="167"/>
        <v/>
      </c>
      <c r="L1102" s="187" t="str">
        <f t="shared" si="168"/>
        <v/>
      </c>
      <c r="M1102" s="187" t="str">
        <f>IF(B1102="","",SUM($L$63:L1102))</f>
        <v/>
      </c>
      <c r="N1102" s="190" t="str">
        <f t="shared" si="169"/>
        <v/>
      </c>
      <c r="O1102" s="191"/>
      <c r="P1102" s="192" t="str">
        <f t="shared" si="170"/>
        <v/>
      </c>
      <c r="Q1102" s="193"/>
      <c r="S1102" s="193"/>
      <c r="T1102" s="193"/>
      <c r="U1102" s="193"/>
      <c r="V1102" s="67"/>
    </row>
    <row r="1103" spans="2:22" x14ac:dyDescent="0.15">
      <c r="B1103" s="194" t="str">
        <f t="shared" si="161"/>
        <v/>
      </c>
      <c r="C1103" s="185" t="str">
        <f t="shared" si="162"/>
        <v/>
      </c>
      <c r="D1103" s="186" t="str">
        <f>IF(B1103="","",IF(variable,IF(OR(B1103=1,B1103&lt;$I$16*periods_per_year),start_rate,MIN($I$17,IF(MOD(B1103-1,$I$19)=0,MAX($I$18,D1102+$I$20),D1102))),start_rate))</f>
        <v/>
      </c>
      <c r="E1103" s="187" t="str">
        <f t="shared" si="163"/>
        <v/>
      </c>
      <c r="F1103" s="187" t="str">
        <f>IF(B1103="","",IF(B1103=nper,J1102+E1103,MIN(J1102+E1103,IF(D1103=D1102,F1102,IF($E$13="Acc Bi-Weekly",ROUND((-PMT(((1+D1103/CP)^(CP/12))-1,(nper-B1103+1)*12/26,J1102))/2,2),IF($E$13="Acc Weekly",ROUND((-PMT(((1+D1103/CP)^(CP/12))-1,(nper-B1103+1)*12/52,J1102))/4,2),ROUND(-PMT(((1+D1103/CP)^(CP/periods_per_year))-1,nper-B1103+1,J1102),2)))))))</f>
        <v/>
      </c>
      <c r="G1103" s="187" t="str">
        <f t="shared" si="164"/>
        <v/>
      </c>
      <c r="H1103" s="188"/>
      <c r="I1103" s="187" t="str">
        <f t="shared" si="165"/>
        <v/>
      </c>
      <c r="J1103" s="187" t="str">
        <f t="shared" si="166"/>
        <v/>
      </c>
      <c r="K1103" s="189" t="str">
        <f t="shared" si="167"/>
        <v/>
      </c>
      <c r="L1103" s="187" t="str">
        <f t="shared" si="168"/>
        <v/>
      </c>
      <c r="M1103" s="187" t="str">
        <f>IF(B1103="","",SUM($L$63:L1103))</f>
        <v/>
      </c>
      <c r="N1103" s="190" t="str">
        <f t="shared" si="169"/>
        <v/>
      </c>
      <c r="O1103" s="191"/>
      <c r="P1103" s="192" t="str">
        <f t="shared" si="170"/>
        <v/>
      </c>
      <c r="Q1103" s="193"/>
      <c r="S1103" s="193"/>
      <c r="T1103" s="193"/>
      <c r="U1103" s="193"/>
      <c r="V1103" s="67"/>
    </row>
    <row r="1104" spans="2:22" x14ac:dyDescent="0.15">
      <c r="B1104" s="194" t="str">
        <f t="shared" si="161"/>
        <v/>
      </c>
      <c r="C1104" s="185" t="str">
        <f t="shared" si="162"/>
        <v/>
      </c>
      <c r="D1104" s="186" t="str">
        <f>IF(B1104="","",IF(variable,IF(OR(B1104=1,B1104&lt;$I$16*periods_per_year),start_rate,MIN($I$17,IF(MOD(B1104-1,$I$19)=0,MAX($I$18,D1103+$I$20),D1103))),start_rate))</f>
        <v/>
      </c>
      <c r="E1104" s="187" t="str">
        <f t="shared" si="163"/>
        <v/>
      </c>
      <c r="F1104" s="187" t="str">
        <f>IF(B1104="","",IF(B1104=nper,J1103+E1104,MIN(J1103+E1104,IF(D1104=D1103,F1103,IF($E$13="Acc Bi-Weekly",ROUND((-PMT(((1+D1104/CP)^(CP/12))-1,(nper-B1104+1)*12/26,J1103))/2,2),IF($E$13="Acc Weekly",ROUND((-PMT(((1+D1104/CP)^(CP/12))-1,(nper-B1104+1)*12/52,J1103))/4,2),ROUND(-PMT(((1+D1104/CP)^(CP/periods_per_year))-1,nper-B1104+1,J1103),2)))))))</f>
        <v/>
      </c>
      <c r="G1104" s="187" t="str">
        <f t="shared" si="164"/>
        <v/>
      </c>
      <c r="H1104" s="188"/>
      <c r="I1104" s="187" t="str">
        <f t="shared" si="165"/>
        <v/>
      </c>
      <c r="J1104" s="187" t="str">
        <f t="shared" si="166"/>
        <v/>
      </c>
      <c r="K1104" s="189" t="str">
        <f t="shared" si="167"/>
        <v/>
      </c>
      <c r="L1104" s="187" t="str">
        <f t="shared" si="168"/>
        <v/>
      </c>
      <c r="M1104" s="187" t="str">
        <f>IF(B1104="","",SUM($L$63:L1104))</f>
        <v/>
      </c>
      <c r="N1104" s="190" t="str">
        <f t="shared" si="169"/>
        <v/>
      </c>
      <c r="O1104" s="191"/>
      <c r="P1104" s="192" t="str">
        <f t="shared" si="170"/>
        <v/>
      </c>
      <c r="Q1104" s="193"/>
      <c r="S1104" s="193"/>
      <c r="T1104" s="193"/>
      <c r="U1104" s="193"/>
      <c r="V1104" s="67"/>
    </row>
    <row r="1105" spans="2:22" x14ac:dyDescent="0.15">
      <c r="B1105" s="194" t="str">
        <f t="shared" si="161"/>
        <v/>
      </c>
      <c r="C1105" s="185" t="str">
        <f t="shared" si="162"/>
        <v/>
      </c>
      <c r="D1105" s="186" t="str">
        <f>IF(B1105="","",IF(variable,IF(OR(B1105=1,B1105&lt;$I$16*periods_per_year),start_rate,MIN($I$17,IF(MOD(B1105-1,$I$19)=0,MAX($I$18,D1104+$I$20),D1104))),start_rate))</f>
        <v/>
      </c>
      <c r="E1105" s="187" t="str">
        <f t="shared" si="163"/>
        <v/>
      </c>
      <c r="F1105" s="187" t="str">
        <f>IF(B1105="","",IF(B1105=nper,J1104+E1105,MIN(J1104+E1105,IF(D1105=D1104,F1104,IF($E$13="Acc Bi-Weekly",ROUND((-PMT(((1+D1105/CP)^(CP/12))-1,(nper-B1105+1)*12/26,J1104))/2,2),IF($E$13="Acc Weekly",ROUND((-PMT(((1+D1105/CP)^(CP/12))-1,(nper-B1105+1)*12/52,J1104))/4,2),ROUND(-PMT(((1+D1105/CP)^(CP/periods_per_year))-1,nper-B1105+1,J1104),2)))))))</f>
        <v/>
      </c>
      <c r="G1105" s="187" t="str">
        <f t="shared" si="164"/>
        <v/>
      </c>
      <c r="H1105" s="188"/>
      <c r="I1105" s="187" t="str">
        <f t="shared" si="165"/>
        <v/>
      </c>
      <c r="J1105" s="187" t="str">
        <f t="shared" si="166"/>
        <v/>
      </c>
      <c r="K1105" s="189" t="str">
        <f t="shared" si="167"/>
        <v/>
      </c>
      <c r="L1105" s="187" t="str">
        <f t="shared" si="168"/>
        <v/>
      </c>
      <c r="M1105" s="187" t="str">
        <f>IF(B1105="","",SUM($L$63:L1105))</f>
        <v/>
      </c>
      <c r="N1105" s="190" t="str">
        <f t="shared" si="169"/>
        <v/>
      </c>
      <c r="O1105" s="191"/>
      <c r="P1105" s="192" t="str">
        <f t="shared" si="170"/>
        <v/>
      </c>
      <c r="Q1105" s="193"/>
      <c r="S1105" s="193"/>
      <c r="T1105" s="193"/>
      <c r="U1105" s="193"/>
      <c r="V1105" s="67"/>
    </row>
    <row r="1106" spans="2:22" x14ac:dyDescent="0.15">
      <c r="B1106" s="194" t="str">
        <f t="shared" si="161"/>
        <v/>
      </c>
      <c r="C1106" s="185" t="str">
        <f t="shared" si="162"/>
        <v/>
      </c>
      <c r="D1106" s="186" t="str">
        <f>IF(B1106="","",IF(variable,IF(OR(B1106=1,B1106&lt;$I$16*periods_per_year),start_rate,MIN($I$17,IF(MOD(B1106-1,$I$19)=0,MAX($I$18,D1105+$I$20),D1105))),start_rate))</f>
        <v/>
      </c>
      <c r="E1106" s="187" t="str">
        <f t="shared" si="163"/>
        <v/>
      </c>
      <c r="F1106" s="187" t="str">
        <f>IF(B1106="","",IF(B1106=nper,J1105+E1106,MIN(J1105+E1106,IF(D1106=D1105,F1105,IF($E$13="Acc Bi-Weekly",ROUND((-PMT(((1+D1106/CP)^(CP/12))-1,(nper-B1106+1)*12/26,J1105))/2,2),IF($E$13="Acc Weekly",ROUND((-PMT(((1+D1106/CP)^(CP/12))-1,(nper-B1106+1)*12/52,J1105))/4,2),ROUND(-PMT(((1+D1106/CP)^(CP/periods_per_year))-1,nper-B1106+1,J1105),2)))))))</f>
        <v/>
      </c>
      <c r="G1106" s="187" t="str">
        <f t="shared" si="164"/>
        <v/>
      </c>
      <c r="H1106" s="188"/>
      <c r="I1106" s="187" t="str">
        <f t="shared" si="165"/>
        <v/>
      </c>
      <c r="J1106" s="187" t="str">
        <f t="shared" si="166"/>
        <v/>
      </c>
      <c r="K1106" s="189" t="str">
        <f t="shared" si="167"/>
        <v/>
      </c>
      <c r="L1106" s="187" t="str">
        <f t="shared" si="168"/>
        <v/>
      </c>
      <c r="M1106" s="187" t="str">
        <f>IF(B1106="","",SUM($L$63:L1106))</f>
        <v/>
      </c>
      <c r="N1106" s="190" t="str">
        <f t="shared" si="169"/>
        <v/>
      </c>
      <c r="O1106" s="191"/>
      <c r="P1106" s="192" t="str">
        <f t="shared" si="170"/>
        <v/>
      </c>
      <c r="Q1106" s="193"/>
      <c r="S1106" s="193"/>
      <c r="T1106" s="193"/>
      <c r="U1106" s="193"/>
      <c r="V1106" s="67"/>
    </row>
    <row r="1107" spans="2:22" x14ac:dyDescent="0.15">
      <c r="B1107" s="194" t="str">
        <f t="shared" si="161"/>
        <v/>
      </c>
      <c r="C1107" s="185" t="str">
        <f t="shared" si="162"/>
        <v/>
      </c>
      <c r="D1107" s="186" t="str">
        <f>IF(B1107="","",IF(variable,IF(OR(B1107=1,B1107&lt;$I$16*periods_per_year),start_rate,MIN($I$17,IF(MOD(B1107-1,$I$19)=0,MAX($I$18,D1106+$I$20),D1106))),start_rate))</f>
        <v/>
      </c>
      <c r="E1107" s="187" t="str">
        <f t="shared" si="163"/>
        <v/>
      </c>
      <c r="F1107" s="187" t="str">
        <f>IF(B1107="","",IF(B1107=nper,J1106+E1107,MIN(J1106+E1107,IF(D1107=D1106,F1106,IF($E$13="Acc Bi-Weekly",ROUND((-PMT(((1+D1107/CP)^(CP/12))-1,(nper-B1107+1)*12/26,J1106))/2,2),IF($E$13="Acc Weekly",ROUND((-PMT(((1+D1107/CP)^(CP/12))-1,(nper-B1107+1)*12/52,J1106))/4,2),ROUND(-PMT(((1+D1107/CP)^(CP/periods_per_year))-1,nper-B1107+1,J1106),2)))))))</f>
        <v/>
      </c>
      <c r="G1107" s="187" t="str">
        <f t="shared" si="164"/>
        <v/>
      </c>
      <c r="H1107" s="188"/>
      <c r="I1107" s="187" t="str">
        <f t="shared" si="165"/>
        <v/>
      </c>
      <c r="J1107" s="187" t="str">
        <f t="shared" si="166"/>
        <v/>
      </c>
      <c r="K1107" s="189" t="str">
        <f t="shared" si="167"/>
        <v/>
      </c>
      <c r="L1107" s="187" t="str">
        <f t="shared" si="168"/>
        <v/>
      </c>
      <c r="M1107" s="187" t="str">
        <f>IF(B1107="","",SUM($L$63:L1107))</f>
        <v/>
      </c>
      <c r="N1107" s="190" t="str">
        <f t="shared" si="169"/>
        <v/>
      </c>
      <c r="O1107" s="191"/>
      <c r="P1107" s="192" t="str">
        <f t="shared" si="170"/>
        <v/>
      </c>
      <c r="Q1107" s="193"/>
      <c r="S1107" s="193"/>
      <c r="T1107" s="193"/>
      <c r="U1107" s="193"/>
      <c r="V1107" s="67"/>
    </row>
    <row r="1108" spans="2:22" x14ac:dyDescent="0.15">
      <c r="B1108" s="194" t="str">
        <f t="shared" si="161"/>
        <v/>
      </c>
      <c r="C1108" s="185" t="str">
        <f t="shared" si="162"/>
        <v/>
      </c>
      <c r="D1108" s="186" t="str">
        <f>IF(B1108="","",IF(variable,IF(OR(B1108=1,B1108&lt;$I$16*periods_per_year),start_rate,MIN($I$17,IF(MOD(B1108-1,$I$19)=0,MAX($I$18,D1107+$I$20),D1107))),start_rate))</f>
        <v/>
      </c>
      <c r="E1108" s="187" t="str">
        <f t="shared" si="163"/>
        <v/>
      </c>
      <c r="F1108" s="187" t="str">
        <f>IF(B1108="","",IF(B1108=nper,J1107+E1108,MIN(J1107+E1108,IF(D1108=D1107,F1107,IF($E$13="Acc Bi-Weekly",ROUND((-PMT(((1+D1108/CP)^(CP/12))-1,(nper-B1108+1)*12/26,J1107))/2,2),IF($E$13="Acc Weekly",ROUND((-PMT(((1+D1108/CP)^(CP/12))-1,(nper-B1108+1)*12/52,J1107))/4,2),ROUND(-PMT(((1+D1108/CP)^(CP/periods_per_year))-1,nper-B1108+1,J1107),2)))))))</f>
        <v/>
      </c>
      <c r="G1108" s="187" t="str">
        <f t="shared" si="164"/>
        <v/>
      </c>
      <c r="H1108" s="188"/>
      <c r="I1108" s="187" t="str">
        <f t="shared" si="165"/>
        <v/>
      </c>
      <c r="J1108" s="187" t="str">
        <f t="shared" si="166"/>
        <v/>
      </c>
      <c r="K1108" s="189" t="str">
        <f t="shared" si="167"/>
        <v/>
      </c>
      <c r="L1108" s="187" t="str">
        <f t="shared" si="168"/>
        <v/>
      </c>
      <c r="M1108" s="187" t="str">
        <f>IF(B1108="","",SUM($L$63:L1108))</f>
        <v/>
      </c>
      <c r="N1108" s="190" t="str">
        <f t="shared" si="169"/>
        <v/>
      </c>
      <c r="O1108" s="191"/>
      <c r="P1108" s="192" t="str">
        <f t="shared" si="170"/>
        <v/>
      </c>
      <c r="Q1108" s="193"/>
      <c r="S1108" s="193"/>
      <c r="T1108" s="193"/>
      <c r="U1108" s="193"/>
      <c r="V1108" s="67"/>
    </row>
    <row r="1109" spans="2:22" x14ac:dyDescent="0.15">
      <c r="B1109" s="194" t="str">
        <f t="shared" si="161"/>
        <v/>
      </c>
      <c r="C1109" s="185" t="str">
        <f t="shared" si="162"/>
        <v/>
      </c>
      <c r="D1109" s="186" t="str">
        <f>IF(B1109="","",IF(variable,IF(OR(B1109=1,B1109&lt;$I$16*periods_per_year),start_rate,MIN($I$17,IF(MOD(B1109-1,$I$19)=0,MAX($I$18,D1108+$I$20),D1108))),start_rate))</f>
        <v/>
      </c>
      <c r="E1109" s="187" t="str">
        <f t="shared" si="163"/>
        <v/>
      </c>
      <c r="F1109" s="187" t="str">
        <f>IF(B1109="","",IF(B1109=nper,J1108+E1109,MIN(J1108+E1109,IF(D1109=D1108,F1108,IF($E$13="Acc Bi-Weekly",ROUND((-PMT(((1+D1109/CP)^(CP/12))-1,(nper-B1109+1)*12/26,J1108))/2,2),IF($E$13="Acc Weekly",ROUND((-PMT(((1+D1109/CP)^(CP/12))-1,(nper-B1109+1)*12/52,J1108))/4,2),ROUND(-PMT(((1+D1109/CP)^(CP/periods_per_year))-1,nper-B1109+1,J1108),2)))))))</f>
        <v/>
      </c>
      <c r="G1109" s="187" t="str">
        <f t="shared" si="164"/>
        <v/>
      </c>
      <c r="H1109" s="188"/>
      <c r="I1109" s="187" t="str">
        <f t="shared" si="165"/>
        <v/>
      </c>
      <c r="J1109" s="187" t="str">
        <f t="shared" si="166"/>
        <v/>
      </c>
      <c r="K1109" s="189" t="str">
        <f t="shared" si="167"/>
        <v/>
      </c>
      <c r="L1109" s="187" t="str">
        <f t="shared" si="168"/>
        <v/>
      </c>
      <c r="M1109" s="187" t="str">
        <f>IF(B1109="","",SUM($L$63:L1109))</f>
        <v/>
      </c>
      <c r="N1109" s="190" t="str">
        <f t="shared" si="169"/>
        <v/>
      </c>
      <c r="O1109" s="191"/>
      <c r="P1109" s="192" t="str">
        <f t="shared" si="170"/>
        <v/>
      </c>
      <c r="Q1109" s="193"/>
      <c r="S1109" s="193"/>
      <c r="T1109" s="193"/>
      <c r="U1109" s="193"/>
      <c r="V1109" s="67"/>
    </row>
    <row r="1110" spans="2:22" x14ac:dyDescent="0.15">
      <c r="B1110" s="194" t="str">
        <f t="shared" si="161"/>
        <v/>
      </c>
      <c r="C1110" s="185" t="str">
        <f t="shared" si="162"/>
        <v/>
      </c>
      <c r="D1110" s="186" t="str">
        <f>IF(B1110="","",IF(variable,IF(OR(B1110=1,B1110&lt;$I$16*periods_per_year),start_rate,MIN($I$17,IF(MOD(B1110-1,$I$19)=0,MAX($I$18,D1109+$I$20),D1109))),start_rate))</f>
        <v/>
      </c>
      <c r="E1110" s="187" t="str">
        <f t="shared" si="163"/>
        <v/>
      </c>
      <c r="F1110" s="187" t="str">
        <f>IF(B1110="","",IF(B1110=nper,J1109+E1110,MIN(J1109+E1110,IF(D1110=D1109,F1109,IF($E$13="Acc Bi-Weekly",ROUND((-PMT(((1+D1110/CP)^(CP/12))-1,(nper-B1110+1)*12/26,J1109))/2,2),IF($E$13="Acc Weekly",ROUND((-PMT(((1+D1110/CP)^(CP/12))-1,(nper-B1110+1)*12/52,J1109))/4,2),ROUND(-PMT(((1+D1110/CP)^(CP/periods_per_year))-1,nper-B1110+1,J1109),2)))))))</f>
        <v/>
      </c>
      <c r="G1110" s="187" t="str">
        <f t="shared" si="164"/>
        <v/>
      </c>
      <c r="H1110" s="188"/>
      <c r="I1110" s="187" t="str">
        <f t="shared" si="165"/>
        <v/>
      </c>
      <c r="J1110" s="187" t="str">
        <f t="shared" si="166"/>
        <v/>
      </c>
      <c r="K1110" s="189" t="str">
        <f t="shared" si="167"/>
        <v/>
      </c>
      <c r="L1110" s="187" t="str">
        <f t="shared" si="168"/>
        <v/>
      </c>
      <c r="M1110" s="187" t="str">
        <f>IF(B1110="","",SUM($L$63:L1110))</f>
        <v/>
      </c>
      <c r="N1110" s="190" t="str">
        <f t="shared" si="169"/>
        <v/>
      </c>
      <c r="O1110" s="191"/>
      <c r="P1110" s="192" t="str">
        <f t="shared" si="170"/>
        <v/>
      </c>
      <c r="Q1110" s="193"/>
      <c r="S1110" s="193"/>
      <c r="T1110" s="193"/>
      <c r="U1110" s="193"/>
      <c r="V1110" s="67"/>
    </row>
    <row r="1111" spans="2:22" x14ac:dyDescent="0.15">
      <c r="B1111" s="194" t="str">
        <f t="shared" si="161"/>
        <v/>
      </c>
      <c r="C1111" s="185" t="str">
        <f t="shared" si="162"/>
        <v/>
      </c>
      <c r="D1111" s="186" t="str">
        <f>IF(B1111="","",IF(variable,IF(OR(B1111=1,B1111&lt;$I$16*periods_per_year),start_rate,MIN($I$17,IF(MOD(B1111-1,$I$19)=0,MAX($I$18,D1110+$I$20),D1110))),start_rate))</f>
        <v/>
      </c>
      <c r="E1111" s="187" t="str">
        <f t="shared" si="163"/>
        <v/>
      </c>
      <c r="F1111" s="187" t="str">
        <f>IF(B1111="","",IF(B1111=nper,J1110+E1111,MIN(J1110+E1111,IF(D1111=D1110,F1110,IF($E$13="Acc Bi-Weekly",ROUND((-PMT(((1+D1111/CP)^(CP/12))-1,(nper-B1111+1)*12/26,J1110))/2,2),IF($E$13="Acc Weekly",ROUND((-PMT(((1+D1111/CP)^(CP/12))-1,(nper-B1111+1)*12/52,J1110))/4,2),ROUND(-PMT(((1+D1111/CP)^(CP/periods_per_year))-1,nper-B1111+1,J1110),2)))))))</f>
        <v/>
      </c>
      <c r="G1111" s="187" t="str">
        <f t="shared" si="164"/>
        <v/>
      </c>
      <c r="H1111" s="188"/>
      <c r="I1111" s="187" t="str">
        <f t="shared" si="165"/>
        <v/>
      </c>
      <c r="J1111" s="187" t="str">
        <f t="shared" si="166"/>
        <v/>
      </c>
      <c r="K1111" s="189" t="str">
        <f t="shared" si="167"/>
        <v/>
      </c>
      <c r="L1111" s="187" t="str">
        <f t="shared" si="168"/>
        <v/>
      </c>
      <c r="M1111" s="187" t="str">
        <f>IF(B1111="","",SUM($L$63:L1111))</f>
        <v/>
      </c>
      <c r="N1111" s="190" t="str">
        <f t="shared" si="169"/>
        <v/>
      </c>
      <c r="O1111" s="191"/>
      <c r="P1111" s="192" t="str">
        <f t="shared" si="170"/>
        <v/>
      </c>
      <c r="Q1111" s="193"/>
      <c r="S1111" s="193"/>
      <c r="T1111" s="193"/>
      <c r="U1111" s="193"/>
      <c r="V1111" s="67"/>
    </row>
    <row r="1112" spans="2:22" x14ac:dyDescent="0.15">
      <c r="B1112" s="194" t="str">
        <f t="shared" si="161"/>
        <v/>
      </c>
      <c r="C1112" s="185" t="str">
        <f t="shared" si="162"/>
        <v/>
      </c>
      <c r="D1112" s="186" t="str">
        <f>IF(B1112="","",IF(variable,IF(OR(B1112=1,B1112&lt;$I$16*periods_per_year),start_rate,MIN($I$17,IF(MOD(B1112-1,$I$19)=0,MAX($I$18,D1111+$I$20),D1111))),start_rate))</f>
        <v/>
      </c>
      <c r="E1112" s="187" t="str">
        <f t="shared" si="163"/>
        <v/>
      </c>
      <c r="F1112" s="187" t="str">
        <f>IF(B1112="","",IF(B1112=nper,J1111+E1112,MIN(J1111+E1112,IF(D1112=D1111,F1111,IF($E$13="Acc Bi-Weekly",ROUND((-PMT(((1+D1112/CP)^(CP/12))-1,(nper-B1112+1)*12/26,J1111))/2,2),IF($E$13="Acc Weekly",ROUND((-PMT(((1+D1112/CP)^(CP/12))-1,(nper-B1112+1)*12/52,J1111))/4,2),ROUND(-PMT(((1+D1112/CP)^(CP/periods_per_year))-1,nper-B1112+1,J1111),2)))))))</f>
        <v/>
      </c>
      <c r="G1112" s="187" t="str">
        <f t="shared" si="164"/>
        <v/>
      </c>
      <c r="H1112" s="188"/>
      <c r="I1112" s="187" t="str">
        <f t="shared" si="165"/>
        <v/>
      </c>
      <c r="J1112" s="187" t="str">
        <f t="shared" si="166"/>
        <v/>
      </c>
      <c r="K1112" s="189" t="str">
        <f t="shared" si="167"/>
        <v/>
      </c>
      <c r="L1112" s="187" t="str">
        <f t="shared" si="168"/>
        <v/>
      </c>
      <c r="M1112" s="187" t="str">
        <f>IF(B1112="","",SUM($L$63:L1112))</f>
        <v/>
      </c>
      <c r="N1112" s="190" t="str">
        <f t="shared" si="169"/>
        <v/>
      </c>
      <c r="O1112" s="191"/>
      <c r="P1112" s="192" t="str">
        <f t="shared" si="170"/>
        <v/>
      </c>
      <c r="Q1112" s="193"/>
      <c r="S1112" s="193"/>
      <c r="T1112" s="193"/>
      <c r="U1112" s="193"/>
      <c r="V1112" s="67"/>
    </row>
    <row r="1113" spans="2:22" x14ac:dyDescent="0.15">
      <c r="B1113" s="194" t="str">
        <f t="shared" si="161"/>
        <v/>
      </c>
      <c r="C1113" s="185" t="str">
        <f t="shared" si="162"/>
        <v/>
      </c>
      <c r="D1113" s="186" t="str">
        <f>IF(B1113="","",IF(variable,IF(OR(B1113=1,B1113&lt;$I$16*periods_per_year),start_rate,MIN($I$17,IF(MOD(B1113-1,$I$19)=0,MAX($I$18,D1112+$I$20),D1112))),start_rate))</f>
        <v/>
      </c>
      <c r="E1113" s="187" t="str">
        <f t="shared" si="163"/>
        <v/>
      </c>
      <c r="F1113" s="187" t="str">
        <f>IF(B1113="","",IF(B1113=nper,J1112+E1113,MIN(J1112+E1113,IF(D1113=D1112,F1112,IF($E$13="Acc Bi-Weekly",ROUND((-PMT(((1+D1113/CP)^(CP/12))-1,(nper-B1113+1)*12/26,J1112))/2,2),IF($E$13="Acc Weekly",ROUND((-PMT(((1+D1113/CP)^(CP/12))-1,(nper-B1113+1)*12/52,J1112))/4,2),ROUND(-PMT(((1+D1113/CP)^(CP/periods_per_year))-1,nper-B1113+1,J1112),2)))))))</f>
        <v/>
      </c>
      <c r="G1113" s="187" t="str">
        <f t="shared" si="164"/>
        <v/>
      </c>
      <c r="H1113" s="188"/>
      <c r="I1113" s="187" t="str">
        <f t="shared" si="165"/>
        <v/>
      </c>
      <c r="J1113" s="187" t="str">
        <f t="shared" si="166"/>
        <v/>
      </c>
      <c r="K1113" s="189" t="str">
        <f t="shared" si="167"/>
        <v/>
      </c>
      <c r="L1113" s="187" t="str">
        <f t="shared" si="168"/>
        <v/>
      </c>
      <c r="M1113" s="187" t="str">
        <f>IF(B1113="","",SUM($L$63:L1113))</f>
        <v/>
      </c>
      <c r="N1113" s="190" t="str">
        <f t="shared" si="169"/>
        <v/>
      </c>
      <c r="O1113" s="191"/>
      <c r="P1113" s="192" t="str">
        <f t="shared" si="170"/>
        <v/>
      </c>
      <c r="Q1113" s="193"/>
      <c r="S1113" s="193"/>
      <c r="T1113" s="193"/>
      <c r="U1113" s="193"/>
      <c r="V1113" s="67"/>
    </row>
    <row r="1114" spans="2:22" x14ac:dyDescent="0.15">
      <c r="B1114" s="194" t="str">
        <f t="shared" si="161"/>
        <v/>
      </c>
      <c r="C1114" s="185" t="str">
        <f t="shared" si="162"/>
        <v/>
      </c>
      <c r="D1114" s="186" t="str">
        <f>IF(B1114="","",IF(variable,IF(OR(B1114=1,B1114&lt;$I$16*periods_per_year),start_rate,MIN($I$17,IF(MOD(B1114-1,$I$19)=0,MAX($I$18,D1113+$I$20),D1113))),start_rate))</f>
        <v/>
      </c>
      <c r="E1114" s="187" t="str">
        <f t="shared" si="163"/>
        <v/>
      </c>
      <c r="F1114" s="187" t="str">
        <f>IF(B1114="","",IF(B1114=nper,J1113+E1114,MIN(J1113+E1114,IF(D1114=D1113,F1113,IF($E$13="Acc Bi-Weekly",ROUND((-PMT(((1+D1114/CP)^(CP/12))-1,(nper-B1114+1)*12/26,J1113))/2,2),IF($E$13="Acc Weekly",ROUND((-PMT(((1+D1114/CP)^(CP/12))-1,(nper-B1114+1)*12/52,J1113))/4,2),ROUND(-PMT(((1+D1114/CP)^(CP/periods_per_year))-1,nper-B1114+1,J1113),2)))))))</f>
        <v/>
      </c>
      <c r="G1114" s="187" t="str">
        <f t="shared" si="164"/>
        <v/>
      </c>
      <c r="H1114" s="188"/>
      <c r="I1114" s="187" t="str">
        <f t="shared" si="165"/>
        <v/>
      </c>
      <c r="J1114" s="187" t="str">
        <f t="shared" si="166"/>
        <v/>
      </c>
      <c r="K1114" s="189" t="str">
        <f t="shared" si="167"/>
        <v/>
      </c>
      <c r="L1114" s="187" t="str">
        <f t="shared" si="168"/>
        <v/>
      </c>
      <c r="M1114" s="187" t="str">
        <f>IF(B1114="","",SUM($L$63:L1114))</f>
        <v/>
      </c>
      <c r="N1114" s="190" t="str">
        <f t="shared" si="169"/>
        <v/>
      </c>
      <c r="O1114" s="191"/>
      <c r="P1114" s="192" t="str">
        <f t="shared" si="170"/>
        <v/>
      </c>
      <c r="Q1114" s="193"/>
      <c r="S1114" s="193"/>
      <c r="T1114" s="193"/>
      <c r="U1114" s="193"/>
      <c r="V1114" s="67"/>
    </row>
    <row r="1115" spans="2:22" x14ac:dyDescent="0.15">
      <c r="B1115" s="194" t="str">
        <f t="shared" si="161"/>
        <v/>
      </c>
      <c r="C1115" s="185" t="str">
        <f t="shared" si="162"/>
        <v/>
      </c>
      <c r="D1115" s="186" t="str">
        <f>IF(B1115="","",IF(variable,IF(OR(B1115=1,B1115&lt;$I$16*periods_per_year),start_rate,MIN($I$17,IF(MOD(B1115-1,$I$19)=0,MAX($I$18,D1114+$I$20),D1114))),start_rate))</f>
        <v/>
      </c>
      <c r="E1115" s="187" t="str">
        <f t="shared" si="163"/>
        <v/>
      </c>
      <c r="F1115" s="187" t="str">
        <f>IF(B1115="","",IF(B1115=nper,J1114+E1115,MIN(J1114+E1115,IF(D1115=D1114,F1114,IF($E$13="Acc Bi-Weekly",ROUND((-PMT(((1+D1115/CP)^(CP/12))-1,(nper-B1115+1)*12/26,J1114))/2,2),IF($E$13="Acc Weekly",ROUND((-PMT(((1+D1115/CP)^(CP/12))-1,(nper-B1115+1)*12/52,J1114))/4,2),ROUND(-PMT(((1+D1115/CP)^(CP/periods_per_year))-1,nper-B1115+1,J1114),2)))))))</f>
        <v/>
      </c>
      <c r="G1115" s="187" t="str">
        <f t="shared" si="164"/>
        <v/>
      </c>
      <c r="H1115" s="188"/>
      <c r="I1115" s="187" t="str">
        <f t="shared" si="165"/>
        <v/>
      </c>
      <c r="J1115" s="187" t="str">
        <f t="shared" si="166"/>
        <v/>
      </c>
      <c r="K1115" s="189" t="str">
        <f t="shared" si="167"/>
        <v/>
      </c>
      <c r="L1115" s="187" t="str">
        <f t="shared" si="168"/>
        <v/>
      </c>
      <c r="M1115" s="187" t="str">
        <f>IF(B1115="","",SUM($L$63:L1115))</f>
        <v/>
      </c>
      <c r="N1115" s="190" t="str">
        <f t="shared" si="169"/>
        <v/>
      </c>
      <c r="O1115" s="191"/>
      <c r="P1115" s="192" t="str">
        <f t="shared" si="170"/>
        <v/>
      </c>
      <c r="Q1115" s="193"/>
      <c r="S1115" s="193"/>
      <c r="T1115" s="193"/>
      <c r="U1115" s="193"/>
      <c r="V1115" s="67"/>
    </row>
    <row r="1116" spans="2:22" x14ac:dyDescent="0.15">
      <c r="B1116" s="194" t="str">
        <f t="shared" si="161"/>
        <v/>
      </c>
      <c r="C1116" s="185" t="str">
        <f t="shared" si="162"/>
        <v/>
      </c>
      <c r="D1116" s="186" t="str">
        <f>IF(B1116="","",IF(variable,IF(OR(B1116=1,B1116&lt;$I$16*periods_per_year),start_rate,MIN($I$17,IF(MOD(B1116-1,$I$19)=0,MAX($I$18,D1115+$I$20),D1115))),start_rate))</f>
        <v/>
      </c>
      <c r="E1116" s="187" t="str">
        <f t="shared" si="163"/>
        <v/>
      </c>
      <c r="F1116" s="187" t="str">
        <f>IF(B1116="","",IF(B1116=nper,J1115+E1116,MIN(J1115+E1116,IF(D1116=D1115,F1115,IF($E$13="Acc Bi-Weekly",ROUND((-PMT(((1+D1116/CP)^(CP/12))-1,(nper-B1116+1)*12/26,J1115))/2,2),IF($E$13="Acc Weekly",ROUND((-PMT(((1+D1116/CP)^(CP/12))-1,(nper-B1116+1)*12/52,J1115))/4,2),ROUND(-PMT(((1+D1116/CP)^(CP/periods_per_year))-1,nper-B1116+1,J1115),2)))))))</f>
        <v/>
      </c>
      <c r="G1116" s="187" t="str">
        <f t="shared" si="164"/>
        <v/>
      </c>
      <c r="H1116" s="188"/>
      <c r="I1116" s="187" t="str">
        <f t="shared" si="165"/>
        <v/>
      </c>
      <c r="J1116" s="187" t="str">
        <f t="shared" si="166"/>
        <v/>
      </c>
      <c r="K1116" s="189" t="str">
        <f t="shared" si="167"/>
        <v/>
      </c>
      <c r="L1116" s="187" t="str">
        <f t="shared" si="168"/>
        <v/>
      </c>
      <c r="M1116" s="187" t="str">
        <f>IF(B1116="","",SUM($L$63:L1116))</f>
        <v/>
      </c>
      <c r="N1116" s="190" t="str">
        <f t="shared" si="169"/>
        <v/>
      </c>
      <c r="O1116" s="191"/>
      <c r="P1116" s="192" t="str">
        <f t="shared" si="170"/>
        <v/>
      </c>
      <c r="Q1116" s="193"/>
      <c r="S1116" s="193"/>
      <c r="T1116" s="193"/>
      <c r="U1116" s="193"/>
      <c r="V1116" s="67"/>
    </row>
    <row r="1117" spans="2:22" x14ac:dyDescent="0.15">
      <c r="B1117" s="194" t="str">
        <f t="shared" si="161"/>
        <v/>
      </c>
      <c r="C1117" s="185" t="str">
        <f t="shared" si="162"/>
        <v/>
      </c>
      <c r="D1117" s="186" t="str">
        <f>IF(B1117="","",IF(variable,IF(OR(B1117=1,B1117&lt;$I$16*periods_per_year),start_rate,MIN($I$17,IF(MOD(B1117-1,$I$19)=0,MAX($I$18,D1116+$I$20),D1116))),start_rate))</f>
        <v/>
      </c>
      <c r="E1117" s="187" t="str">
        <f t="shared" si="163"/>
        <v/>
      </c>
      <c r="F1117" s="187" t="str">
        <f>IF(B1117="","",IF(B1117=nper,J1116+E1117,MIN(J1116+E1117,IF(D1117=D1116,F1116,IF($E$13="Acc Bi-Weekly",ROUND((-PMT(((1+D1117/CP)^(CP/12))-1,(nper-B1117+1)*12/26,J1116))/2,2),IF($E$13="Acc Weekly",ROUND((-PMT(((1+D1117/CP)^(CP/12))-1,(nper-B1117+1)*12/52,J1116))/4,2),ROUND(-PMT(((1+D1117/CP)^(CP/periods_per_year))-1,nper-B1117+1,J1116),2)))))))</f>
        <v/>
      </c>
      <c r="G1117" s="187" t="str">
        <f t="shared" si="164"/>
        <v/>
      </c>
      <c r="H1117" s="188"/>
      <c r="I1117" s="187" t="str">
        <f t="shared" si="165"/>
        <v/>
      </c>
      <c r="J1117" s="187" t="str">
        <f t="shared" si="166"/>
        <v/>
      </c>
      <c r="K1117" s="189" t="str">
        <f t="shared" si="167"/>
        <v/>
      </c>
      <c r="L1117" s="187" t="str">
        <f t="shared" si="168"/>
        <v/>
      </c>
      <c r="M1117" s="187" t="str">
        <f>IF(B1117="","",SUM($L$63:L1117))</f>
        <v/>
      </c>
      <c r="N1117" s="190" t="str">
        <f t="shared" si="169"/>
        <v/>
      </c>
      <c r="O1117" s="191"/>
      <c r="P1117" s="192" t="str">
        <f t="shared" si="170"/>
        <v/>
      </c>
      <c r="Q1117" s="193"/>
      <c r="S1117" s="193"/>
      <c r="T1117" s="193"/>
      <c r="U1117" s="193"/>
      <c r="V1117" s="67"/>
    </row>
    <row r="1118" spans="2:22" x14ac:dyDescent="0.15">
      <c r="B1118" s="194" t="str">
        <f t="shared" si="161"/>
        <v/>
      </c>
      <c r="C1118" s="185" t="str">
        <f t="shared" si="162"/>
        <v/>
      </c>
      <c r="D1118" s="186" t="str">
        <f>IF(B1118="","",IF(variable,IF(OR(B1118=1,B1118&lt;$I$16*periods_per_year),start_rate,MIN($I$17,IF(MOD(B1118-1,$I$19)=0,MAX($I$18,D1117+$I$20),D1117))),start_rate))</f>
        <v/>
      </c>
      <c r="E1118" s="187" t="str">
        <f t="shared" si="163"/>
        <v/>
      </c>
      <c r="F1118" s="187" t="str">
        <f>IF(B1118="","",IF(B1118=nper,J1117+E1118,MIN(J1117+E1118,IF(D1118=D1117,F1117,IF($E$13="Acc Bi-Weekly",ROUND((-PMT(((1+D1118/CP)^(CP/12))-1,(nper-B1118+1)*12/26,J1117))/2,2),IF($E$13="Acc Weekly",ROUND((-PMT(((1+D1118/CP)^(CP/12))-1,(nper-B1118+1)*12/52,J1117))/4,2),ROUND(-PMT(((1+D1118/CP)^(CP/periods_per_year))-1,nper-B1118+1,J1117),2)))))))</f>
        <v/>
      </c>
      <c r="G1118" s="187" t="str">
        <f t="shared" si="164"/>
        <v/>
      </c>
      <c r="H1118" s="188"/>
      <c r="I1118" s="187" t="str">
        <f t="shared" si="165"/>
        <v/>
      </c>
      <c r="J1118" s="187" t="str">
        <f t="shared" si="166"/>
        <v/>
      </c>
      <c r="K1118" s="189" t="str">
        <f t="shared" si="167"/>
        <v/>
      </c>
      <c r="L1118" s="187" t="str">
        <f t="shared" si="168"/>
        <v/>
      </c>
      <c r="M1118" s="187" t="str">
        <f>IF(B1118="","",SUM($L$63:L1118))</f>
        <v/>
      </c>
      <c r="N1118" s="190" t="str">
        <f t="shared" si="169"/>
        <v/>
      </c>
      <c r="O1118" s="191"/>
      <c r="P1118" s="192" t="str">
        <f t="shared" si="170"/>
        <v/>
      </c>
      <c r="Q1118" s="193"/>
      <c r="S1118" s="193"/>
      <c r="T1118" s="193"/>
      <c r="U1118" s="193"/>
      <c r="V1118" s="67"/>
    </row>
    <row r="1119" spans="2:22" x14ac:dyDescent="0.15">
      <c r="B1119" s="194" t="str">
        <f t="shared" si="161"/>
        <v/>
      </c>
      <c r="C1119" s="185" t="str">
        <f t="shared" si="162"/>
        <v/>
      </c>
      <c r="D1119" s="186" t="str">
        <f>IF(B1119="","",IF(variable,IF(OR(B1119=1,B1119&lt;$I$16*periods_per_year),start_rate,MIN($I$17,IF(MOD(B1119-1,$I$19)=0,MAX($I$18,D1118+$I$20),D1118))),start_rate))</f>
        <v/>
      </c>
      <c r="E1119" s="187" t="str">
        <f t="shared" si="163"/>
        <v/>
      </c>
      <c r="F1119" s="187" t="str">
        <f>IF(B1119="","",IF(B1119=nper,J1118+E1119,MIN(J1118+E1119,IF(D1119=D1118,F1118,IF($E$13="Acc Bi-Weekly",ROUND((-PMT(((1+D1119/CP)^(CP/12))-1,(nper-B1119+1)*12/26,J1118))/2,2),IF($E$13="Acc Weekly",ROUND((-PMT(((1+D1119/CP)^(CP/12))-1,(nper-B1119+1)*12/52,J1118))/4,2),ROUND(-PMT(((1+D1119/CP)^(CP/periods_per_year))-1,nper-B1119+1,J1118),2)))))))</f>
        <v/>
      </c>
      <c r="G1119" s="187" t="str">
        <f t="shared" si="164"/>
        <v/>
      </c>
      <c r="H1119" s="188"/>
      <c r="I1119" s="187" t="str">
        <f t="shared" si="165"/>
        <v/>
      </c>
      <c r="J1119" s="187" t="str">
        <f t="shared" si="166"/>
        <v/>
      </c>
      <c r="K1119" s="189" t="str">
        <f t="shared" si="167"/>
        <v/>
      </c>
      <c r="L1119" s="187" t="str">
        <f t="shared" si="168"/>
        <v/>
      </c>
      <c r="M1119" s="187" t="str">
        <f>IF(B1119="","",SUM($L$63:L1119))</f>
        <v/>
      </c>
      <c r="N1119" s="190" t="str">
        <f t="shared" si="169"/>
        <v/>
      </c>
      <c r="O1119" s="191"/>
      <c r="P1119" s="192" t="str">
        <f t="shared" si="170"/>
        <v/>
      </c>
      <c r="Q1119" s="193"/>
      <c r="S1119" s="193"/>
      <c r="T1119" s="193"/>
      <c r="U1119" s="193"/>
      <c r="V1119" s="67"/>
    </row>
    <row r="1120" spans="2:22" x14ac:dyDescent="0.15">
      <c r="B1120" s="194" t="str">
        <f t="shared" si="161"/>
        <v/>
      </c>
      <c r="C1120" s="185" t="str">
        <f t="shared" si="162"/>
        <v/>
      </c>
      <c r="D1120" s="186" t="str">
        <f>IF(B1120="","",IF(variable,IF(OR(B1120=1,B1120&lt;$I$16*periods_per_year),start_rate,MIN($I$17,IF(MOD(B1120-1,$I$19)=0,MAX($I$18,D1119+$I$20),D1119))),start_rate))</f>
        <v/>
      </c>
      <c r="E1120" s="187" t="str">
        <f t="shared" si="163"/>
        <v/>
      </c>
      <c r="F1120" s="187" t="str">
        <f>IF(B1120="","",IF(B1120=nper,J1119+E1120,MIN(J1119+E1120,IF(D1120=D1119,F1119,IF($E$13="Acc Bi-Weekly",ROUND((-PMT(((1+D1120/CP)^(CP/12))-1,(nper-B1120+1)*12/26,J1119))/2,2),IF($E$13="Acc Weekly",ROUND((-PMT(((1+D1120/CP)^(CP/12))-1,(nper-B1120+1)*12/52,J1119))/4,2),ROUND(-PMT(((1+D1120/CP)^(CP/periods_per_year))-1,nper-B1120+1,J1119),2)))))))</f>
        <v/>
      </c>
      <c r="G1120" s="187" t="str">
        <f t="shared" si="164"/>
        <v/>
      </c>
      <c r="H1120" s="188"/>
      <c r="I1120" s="187" t="str">
        <f t="shared" si="165"/>
        <v/>
      </c>
      <c r="J1120" s="187" t="str">
        <f t="shared" si="166"/>
        <v/>
      </c>
      <c r="K1120" s="189" t="str">
        <f t="shared" si="167"/>
        <v/>
      </c>
      <c r="L1120" s="187" t="str">
        <f t="shared" si="168"/>
        <v/>
      </c>
      <c r="M1120" s="187" t="str">
        <f>IF(B1120="","",SUM($L$63:L1120))</f>
        <v/>
      </c>
      <c r="N1120" s="190" t="str">
        <f t="shared" si="169"/>
        <v/>
      </c>
      <c r="O1120" s="191"/>
      <c r="P1120" s="192" t="str">
        <f t="shared" si="170"/>
        <v/>
      </c>
      <c r="Q1120" s="193"/>
      <c r="S1120" s="193"/>
      <c r="T1120" s="193"/>
      <c r="U1120" s="193"/>
      <c r="V1120" s="67"/>
    </row>
    <row r="1121" spans="2:22" x14ac:dyDescent="0.15">
      <c r="B1121" s="194" t="str">
        <f t="shared" si="161"/>
        <v/>
      </c>
      <c r="C1121" s="185" t="str">
        <f t="shared" si="162"/>
        <v/>
      </c>
      <c r="D1121" s="186" t="str">
        <f>IF(B1121="","",IF(variable,IF(OR(B1121=1,B1121&lt;$I$16*periods_per_year),start_rate,MIN($I$17,IF(MOD(B1121-1,$I$19)=0,MAX($I$18,D1120+$I$20),D1120))),start_rate))</f>
        <v/>
      </c>
      <c r="E1121" s="187" t="str">
        <f t="shared" si="163"/>
        <v/>
      </c>
      <c r="F1121" s="187" t="str">
        <f>IF(B1121="","",IF(B1121=nper,J1120+E1121,MIN(J1120+E1121,IF(D1121=D1120,F1120,IF($E$13="Acc Bi-Weekly",ROUND((-PMT(((1+D1121/CP)^(CP/12))-1,(nper-B1121+1)*12/26,J1120))/2,2),IF($E$13="Acc Weekly",ROUND((-PMT(((1+D1121/CP)^(CP/12))-1,(nper-B1121+1)*12/52,J1120))/4,2),ROUND(-PMT(((1+D1121/CP)^(CP/periods_per_year))-1,nper-B1121+1,J1120),2)))))))</f>
        <v/>
      </c>
      <c r="G1121" s="187" t="str">
        <f t="shared" si="164"/>
        <v/>
      </c>
      <c r="H1121" s="188"/>
      <c r="I1121" s="187" t="str">
        <f t="shared" si="165"/>
        <v/>
      </c>
      <c r="J1121" s="187" t="str">
        <f t="shared" si="166"/>
        <v/>
      </c>
      <c r="K1121" s="189" t="str">
        <f t="shared" si="167"/>
        <v/>
      </c>
      <c r="L1121" s="187" t="str">
        <f t="shared" si="168"/>
        <v/>
      </c>
      <c r="M1121" s="187" t="str">
        <f>IF(B1121="","",SUM($L$63:L1121))</f>
        <v/>
      </c>
      <c r="N1121" s="190" t="str">
        <f t="shared" si="169"/>
        <v/>
      </c>
      <c r="O1121" s="191"/>
      <c r="P1121" s="192" t="str">
        <f t="shared" si="170"/>
        <v/>
      </c>
      <c r="Q1121" s="193"/>
      <c r="S1121" s="193"/>
      <c r="T1121" s="193"/>
      <c r="U1121" s="193"/>
      <c r="V1121" s="67"/>
    </row>
    <row r="1122" spans="2:22" x14ac:dyDescent="0.15">
      <c r="B1122" s="194" t="str">
        <f t="shared" si="161"/>
        <v/>
      </c>
      <c r="C1122" s="185" t="str">
        <f t="shared" si="162"/>
        <v/>
      </c>
      <c r="D1122" s="186" t="str">
        <f>IF(B1122="","",IF(variable,IF(OR(B1122=1,B1122&lt;$I$16*periods_per_year),start_rate,MIN($I$17,IF(MOD(B1122-1,$I$19)=0,MAX($I$18,D1121+$I$20),D1121))),start_rate))</f>
        <v/>
      </c>
      <c r="E1122" s="187" t="str">
        <f t="shared" si="163"/>
        <v/>
      </c>
      <c r="F1122" s="187" t="str">
        <f>IF(B1122="","",IF(B1122=nper,J1121+E1122,MIN(J1121+E1122,IF(D1122=D1121,F1121,IF($E$13="Acc Bi-Weekly",ROUND((-PMT(((1+D1122/CP)^(CP/12))-1,(nper-B1122+1)*12/26,J1121))/2,2),IF($E$13="Acc Weekly",ROUND((-PMT(((1+D1122/CP)^(CP/12))-1,(nper-B1122+1)*12/52,J1121))/4,2),ROUND(-PMT(((1+D1122/CP)^(CP/periods_per_year))-1,nper-B1122+1,J1121),2)))))))</f>
        <v/>
      </c>
      <c r="G1122" s="187" t="str">
        <f t="shared" si="164"/>
        <v/>
      </c>
      <c r="H1122" s="188"/>
      <c r="I1122" s="187" t="str">
        <f t="shared" si="165"/>
        <v/>
      </c>
      <c r="J1122" s="187" t="str">
        <f t="shared" si="166"/>
        <v/>
      </c>
      <c r="K1122" s="189" t="str">
        <f t="shared" si="167"/>
        <v/>
      </c>
      <c r="L1122" s="187" t="str">
        <f t="shared" si="168"/>
        <v/>
      </c>
      <c r="M1122" s="187" t="str">
        <f>IF(B1122="","",SUM($L$63:L1122))</f>
        <v/>
      </c>
      <c r="N1122" s="190" t="str">
        <f t="shared" si="169"/>
        <v/>
      </c>
      <c r="O1122" s="191"/>
      <c r="P1122" s="192" t="str">
        <f t="shared" si="170"/>
        <v/>
      </c>
      <c r="Q1122" s="193"/>
      <c r="S1122" s="193"/>
      <c r="T1122" s="193"/>
      <c r="U1122" s="193"/>
      <c r="V1122" s="67"/>
    </row>
    <row r="1123" spans="2:22" x14ac:dyDescent="0.15">
      <c r="B1123" s="194" t="str">
        <f t="shared" si="161"/>
        <v/>
      </c>
      <c r="C1123" s="185" t="str">
        <f t="shared" si="162"/>
        <v/>
      </c>
      <c r="D1123" s="186" t="str">
        <f>IF(B1123="","",IF(variable,IF(OR(B1123=1,B1123&lt;$I$16*periods_per_year),start_rate,MIN($I$17,IF(MOD(B1123-1,$I$19)=0,MAX($I$18,D1122+$I$20),D1122))),start_rate))</f>
        <v/>
      </c>
      <c r="E1123" s="187" t="str">
        <f t="shared" si="163"/>
        <v/>
      </c>
      <c r="F1123" s="187" t="str">
        <f>IF(B1123="","",IF(B1123=nper,J1122+E1123,MIN(J1122+E1123,IF(D1123=D1122,F1122,IF($E$13="Acc Bi-Weekly",ROUND((-PMT(((1+D1123/CP)^(CP/12))-1,(nper-B1123+1)*12/26,J1122))/2,2),IF($E$13="Acc Weekly",ROUND((-PMT(((1+D1123/CP)^(CP/12))-1,(nper-B1123+1)*12/52,J1122))/4,2),ROUND(-PMT(((1+D1123/CP)^(CP/periods_per_year))-1,nper-B1123+1,J1122),2)))))))</f>
        <v/>
      </c>
      <c r="G1123" s="187" t="str">
        <f t="shared" si="164"/>
        <v/>
      </c>
      <c r="H1123" s="188"/>
      <c r="I1123" s="187" t="str">
        <f t="shared" si="165"/>
        <v/>
      </c>
      <c r="J1123" s="187" t="str">
        <f t="shared" si="166"/>
        <v/>
      </c>
      <c r="K1123" s="189" t="str">
        <f t="shared" si="167"/>
        <v/>
      </c>
      <c r="L1123" s="187" t="str">
        <f t="shared" si="168"/>
        <v/>
      </c>
      <c r="M1123" s="187" t="str">
        <f>IF(B1123="","",SUM($L$63:L1123))</f>
        <v/>
      </c>
      <c r="N1123" s="190" t="str">
        <f t="shared" si="169"/>
        <v/>
      </c>
      <c r="O1123" s="191"/>
      <c r="P1123" s="192" t="str">
        <f t="shared" si="170"/>
        <v/>
      </c>
      <c r="Q1123" s="193"/>
      <c r="S1123" s="193"/>
      <c r="T1123" s="193"/>
      <c r="U1123" s="193"/>
      <c r="V1123" s="67"/>
    </row>
    <row r="1124" spans="2:22" x14ac:dyDescent="0.15">
      <c r="B1124" s="194" t="str">
        <f t="shared" si="161"/>
        <v/>
      </c>
      <c r="C1124" s="185" t="str">
        <f t="shared" si="162"/>
        <v/>
      </c>
      <c r="D1124" s="186" t="str">
        <f>IF(B1124="","",IF(variable,IF(OR(B1124=1,B1124&lt;$I$16*periods_per_year),start_rate,MIN($I$17,IF(MOD(B1124-1,$I$19)=0,MAX($I$18,D1123+$I$20),D1123))),start_rate))</f>
        <v/>
      </c>
      <c r="E1124" s="187" t="str">
        <f t="shared" si="163"/>
        <v/>
      </c>
      <c r="F1124" s="187" t="str">
        <f>IF(B1124="","",IF(B1124=nper,J1123+E1124,MIN(J1123+E1124,IF(D1124=D1123,F1123,IF($E$13="Acc Bi-Weekly",ROUND((-PMT(((1+D1124/CP)^(CP/12))-1,(nper-B1124+1)*12/26,J1123))/2,2),IF($E$13="Acc Weekly",ROUND((-PMT(((1+D1124/CP)^(CP/12))-1,(nper-B1124+1)*12/52,J1123))/4,2),ROUND(-PMT(((1+D1124/CP)^(CP/periods_per_year))-1,nper-B1124+1,J1123),2)))))))</f>
        <v/>
      </c>
      <c r="G1124" s="187" t="str">
        <f t="shared" si="164"/>
        <v/>
      </c>
      <c r="H1124" s="188"/>
      <c r="I1124" s="187" t="str">
        <f t="shared" si="165"/>
        <v/>
      </c>
      <c r="J1124" s="187" t="str">
        <f t="shared" si="166"/>
        <v/>
      </c>
      <c r="K1124" s="189" t="str">
        <f t="shared" si="167"/>
        <v/>
      </c>
      <c r="L1124" s="187" t="str">
        <f t="shared" si="168"/>
        <v/>
      </c>
      <c r="M1124" s="187" t="str">
        <f>IF(B1124="","",SUM($L$63:L1124))</f>
        <v/>
      </c>
      <c r="N1124" s="190" t="str">
        <f t="shared" si="169"/>
        <v/>
      </c>
      <c r="O1124" s="191"/>
      <c r="P1124" s="192" t="str">
        <f t="shared" si="170"/>
        <v/>
      </c>
      <c r="Q1124" s="193"/>
      <c r="S1124" s="193"/>
      <c r="T1124" s="193"/>
      <c r="U1124" s="193"/>
      <c r="V1124" s="67"/>
    </row>
    <row r="1125" spans="2:22" x14ac:dyDescent="0.15">
      <c r="B1125" s="194" t="str">
        <f t="shared" si="161"/>
        <v/>
      </c>
      <c r="C1125" s="185" t="str">
        <f t="shared" si="162"/>
        <v/>
      </c>
      <c r="D1125" s="186" t="str">
        <f>IF(B1125="","",IF(variable,IF(OR(B1125=1,B1125&lt;$I$16*periods_per_year),start_rate,MIN($I$17,IF(MOD(B1125-1,$I$19)=0,MAX($I$18,D1124+$I$20),D1124))),start_rate))</f>
        <v/>
      </c>
      <c r="E1125" s="187" t="str">
        <f t="shared" si="163"/>
        <v/>
      </c>
      <c r="F1125" s="187" t="str">
        <f>IF(B1125="","",IF(B1125=nper,J1124+E1125,MIN(J1124+E1125,IF(D1125=D1124,F1124,IF($E$13="Acc Bi-Weekly",ROUND((-PMT(((1+D1125/CP)^(CP/12))-1,(nper-B1125+1)*12/26,J1124))/2,2),IF($E$13="Acc Weekly",ROUND((-PMT(((1+D1125/CP)^(CP/12))-1,(nper-B1125+1)*12/52,J1124))/4,2),ROUND(-PMT(((1+D1125/CP)^(CP/periods_per_year))-1,nper-B1125+1,J1124),2)))))))</f>
        <v/>
      </c>
      <c r="G1125" s="187" t="str">
        <f t="shared" si="164"/>
        <v/>
      </c>
      <c r="H1125" s="188"/>
      <c r="I1125" s="187" t="str">
        <f t="shared" si="165"/>
        <v/>
      </c>
      <c r="J1125" s="187" t="str">
        <f t="shared" si="166"/>
        <v/>
      </c>
      <c r="K1125" s="189" t="str">
        <f t="shared" si="167"/>
        <v/>
      </c>
      <c r="L1125" s="187" t="str">
        <f t="shared" si="168"/>
        <v/>
      </c>
      <c r="M1125" s="187" t="str">
        <f>IF(B1125="","",SUM($L$63:L1125))</f>
        <v/>
      </c>
      <c r="N1125" s="190" t="str">
        <f t="shared" si="169"/>
        <v/>
      </c>
      <c r="O1125" s="191"/>
      <c r="P1125" s="192" t="str">
        <f t="shared" si="170"/>
        <v/>
      </c>
      <c r="Q1125" s="193"/>
      <c r="S1125" s="193"/>
      <c r="T1125" s="193"/>
      <c r="U1125" s="193"/>
      <c r="V1125" s="67"/>
    </row>
    <row r="1126" spans="2:22" x14ac:dyDescent="0.15">
      <c r="B1126" s="194" t="str">
        <f t="shared" si="161"/>
        <v/>
      </c>
      <c r="C1126" s="185" t="str">
        <f t="shared" si="162"/>
        <v/>
      </c>
      <c r="D1126" s="186" t="str">
        <f>IF(B1126="","",IF(variable,IF(OR(B1126=1,B1126&lt;$I$16*periods_per_year),start_rate,MIN($I$17,IF(MOD(B1126-1,$I$19)=0,MAX($I$18,D1125+$I$20),D1125))),start_rate))</f>
        <v/>
      </c>
      <c r="E1126" s="187" t="str">
        <f t="shared" si="163"/>
        <v/>
      </c>
      <c r="F1126" s="187" t="str">
        <f>IF(B1126="","",IF(B1126=nper,J1125+E1126,MIN(J1125+E1126,IF(D1126=D1125,F1125,IF($E$13="Acc Bi-Weekly",ROUND((-PMT(((1+D1126/CP)^(CP/12))-1,(nper-B1126+1)*12/26,J1125))/2,2),IF($E$13="Acc Weekly",ROUND((-PMT(((1+D1126/CP)^(CP/12))-1,(nper-B1126+1)*12/52,J1125))/4,2),ROUND(-PMT(((1+D1126/CP)^(CP/periods_per_year))-1,nper-B1126+1,J1125),2)))))))</f>
        <v/>
      </c>
      <c r="G1126" s="187" t="str">
        <f t="shared" si="164"/>
        <v/>
      </c>
      <c r="H1126" s="188"/>
      <c r="I1126" s="187" t="str">
        <f t="shared" si="165"/>
        <v/>
      </c>
      <c r="J1126" s="187" t="str">
        <f t="shared" si="166"/>
        <v/>
      </c>
      <c r="K1126" s="189" t="str">
        <f t="shared" si="167"/>
        <v/>
      </c>
      <c r="L1126" s="187" t="str">
        <f t="shared" si="168"/>
        <v/>
      </c>
      <c r="M1126" s="187" t="str">
        <f>IF(B1126="","",SUM($L$63:L1126))</f>
        <v/>
      </c>
      <c r="N1126" s="190" t="str">
        <f t="shared" si="169"/>
        <v/>
      </c>
      <c r="O1126" s="191"/>
      <c r="P1126" s="192" t="str">
        <f t="shared" si="170"/>
        <v/>
      </c>
      <c r="Q1126" s="193"/>
      <c r="S1126" s="193"/>
      <c r="T1126" s="193"/>
      <c r="U1126" s="193"/>
      <c r="V1126" s="67"/>
    </row>
    <row r="1127" spans="2:22" x14ac:dyDescent="0.15">
      <c r="B1127" s="194" t="str">
        <f t="shared" si="161"/>
        <v/>
      </c>
      <c r="C1127" s="185" t="str">
        <f t="shared" si="162"/>
        <v/>
      </c>
      <c r="D1127" s="186" t="str">
        <f>IF(B1127="","",IF(variable,IF(OR(B1127=1,B1127&lt;$I$16*periods_per_year),start_rate,MIN($I$17,IF(MOD(B1127-1,$I$19)=0,MAX($I$18,D1126+$I$20),D1126))),start_rate))</f>
        <v/>
      </c>
      <c r="E1127" s="187" t="str">
        <f t="shared" si="163"/>
        <v/>
      </c>
      <c r="F1127" s="187" t="str">
        <f>IF(B1127="","",IF(B1127=nper,J1126+E1127,MIN(J1126+E1127,IF(D1127=D1126,F1126,IF($E$13="Acc Bi-Weekly",ROUND((-PMT(((1+D1127/CP)^(CP/12))-1,(nper-B1127+1)*12/26,J1126))/2,2),IF($E$13="Acc Weekly",ROUND((-PMT(((1+D1127/CP)^(CP/12))-1,(nper-B1127+1)*12/52,J1126))/4,2),ROUND(-PMT(((1+D1127/CP)^(CP/periods_per_year))-1,nper-B1127+1,J1126),2)))))))</f>
        <v/>
      </c>
      <c r="G1127" s="187" t="str">
        <f t="shared" si="164"/>
        <v/>
      </c>
      <c r="H1127" s="188"/>
      <c r="I1127" s="187" t="str">
        <f t="shared" si="165"/>
        <v/>
      </c>
      <c r="J1127" s="187" t="str">
        <f t="shared" si="166"/>
        <v/>
      </c>
      <c r="K1127" s="189" t="str">
        <f t="shared" si="167"/>
        <v/>
      </c>
      <c r="L1127" s="187" t="str">
        <f t="shared" si="168"/>
        <v/>
      </c>
      <c r="M1127" s="187" t="str">
        <f>IF(B1127="","",SUM($L$63:L1127))</f>
        <v/>
      </c>
      <c r="N1127" s="190" t="str">
        <f t="shared" si="169"/>
        <v/>
      </c>
      <c r="O1127" s="191"/>
      <c r="P1127" s="192" t="str">
        <f t="shared" si="170"/>
        <v/>
      </c>
      <c r="Q1127" s="193"/>
      <c r="S1127" s="193"/>
      <c r="T1127" s="193"/>
      <c r="U1127" s="193"/>
      <c r="V1127" s="67"/>
    </row>
    <row r="1128" spans="2:22" x14ac:dyDescent="0.15">
      <c r="B1128" s="194" t="str">
        <f t="shared" si="161"/>
        <v/>
      </c>
      <c r="C1128" s="185" t="str">
        <f t="shared" si="162"/>
        <v/>
      </c>
      <c r="D1128" s="186" t="str">
        <f>IF(B1128="","",IF(variable,IF(OR(B1128=1,B1128&lt;$I$16*periods_per_year),start_rate,MIN($I$17,IF(MOD(B1128-1,$I$19)=0,MAX($I$18,D1127+$I$20),D1127))),start_rate))</f>
        <v/>
      </c>
      <c r="E1128" s="187" t="str">
        <f t="shared" si="163"/>
        <v/>
      </c>
      <c r="F1128" s="187" t="str">
        <f>IF(B1128="","",IF(B1128=nper,J1127+E1128,MIN(J1127+E1128,IF(D1128=D1127,F1127,IF($E$13="Acc Bi-Weekly",ROUND((-PMT(((1+D1128/CP)^(CP/12))-1,(nper-B1128+1)*12/26,J1127))/2,2),IF($E$13="Acc Weekly",ROUND((-PMT(((1+D1128/CP)^(CP/12))-1,(nper-B1128+1)*12/52,J1127))/4,2),ROUND(-PMT(((1+D1128/CP)^(CP/periods_per_year))-1,nper-B1128+1,J1127),2)))))))</f>
        <v/>
      </c>
      <c r="G1128" s="187" t="str">
        <f t="shared" si="164"/>
        <v/>
      </c>
      <c r="H1128" s="188"/>
      <c r="I1128" s="187" t="str">
        <f t="shared" si="165"/>
        <v/>
      </c>
      <c r="J1128" s="187" t="str">
        <f t="shared" si="166"/>
        <v/>
      </c>
      <c r="K1128" s="189" t="str">
        <f t="shared" si="167"/>
        <v/>
      </c>
      <c r="L1128" s="187" t="str">
        <f t="shared" si="168"/>
        <v/>
      </c>
      <c r="M1128" s="187" t="str">
        <f>IF(B1128="","",SUM($L$63:L1128))</f>
        <v/>
      </c>
      <c r="N1128" s="190" t="str">
        <f t="shared" si="169"/>
        <v/>
      </c>
      <c r="O1128" s="191"/>
      <c r="P1128" s="192" t="str">
        <f t="shared" si="170"/>
        <v/>
      </c>
      <c r="Q1128" s="193"/>
      <c r="S1128" s="193"/>
      <c r="T1128" s="193"/>
      <c r="U1128" s="193"/>
      <c r="V1128" s="67"/>
    </row>
    <row r="1129" spans="2:22" x14ac:dyDescent="0.15">
      <c r="B1129" s="194" t="str">
        <f t="shared" si="161"/>
        <v/>
      </c>
      <c r="C1129" s="185" t="str">
        <f t="shared" si="162"/>
        <v/>
      </c>
      <c r="D1129" s="186" t="str">
        <f>IF(B1129="","",IF(variable,IF(OR(B1129=1,B1129&lt;$I$16*periods_per_year),start_rate,MIN($I$17,IF(MOD(B1129-1,$I$19)=0,MAX($I$18,D1128+$I$20),D1128))),start_rate))</f>
        <v/>
      </c>
      <c r="E1129" s="187" t="str">
        <f t="shared" si="163"/>
        <v/>
      </c>
      <c r="F1129" s="187" t="str">
        <f>IF(B1129="","",IF(B1129=nper,J1128+E1129,MIN(J1128+E1129,IF(D1129=D1128,F1128,IF($E$13="Acc Bi-Weekly",ROUND((-PMT(((1+D1129/CP)^(CP/12))-1,(nper-B1129+1)*12/26,J1128))/2,2),IF($E$13="Acc Weekly",ROUND((-PMT(((1+D1129/CP)^(CP/12))-1,(nper-B1129+1)*12/52,J1128))/4,2),ROUND(-PMT(((1+D1129/CP)^(CP/periods_per_year))-1,nper-B1129+1,J1128),2)))))))</f>
        <v/>
      </c>
      <c r="G1129" s="187" t="str">
        <f t="shared" si="164"/>
        <v/>
      </c>
      <c r="H1129" s="188"/>
      <c r="I1129" s="187" t="str">
        <f t="shared" si="165"/>
        <v/>
      </c>
      <c r="J1129" s="187" t="str">
        <f t="shared" si="166"/>
        <v/>
      </c>
      <c r="K1129" s="189" t="str">
        <f t="shared" si="167"/>
        <v/>
      </c>
      <c r="L1129" s="187" t="str">
        <f t="shared" si="168"/>
        <v/>
      </c>
      <c r="M1129" s="187" t="str">
        <f>IF(B1129="","",SUM($L$63:L1129))</f>
        <v/>
      </c>
      <c r="N1129" s="190" t="str">
        <f t="shared" si="169"/>
        <v/>
      </c>
      <c r="O1129" s="191"/>
      <c r="P1129" s="192" t="str">
        <f t="shared" si="170"/>
        <v/>
      </c>
      <c r="Q1129" s="193"/>
      <c r="S1129" s="193"/>
      <c r="T1129" s="193"/>
      <c r="U1129" s="193"/>
      <c r="V1129" s="67"/>
    </row>
    <row r="1130" spans="2:22" x14ac:dyDescent="0.15">
      <c r="B1130" s="194" t="str">
        <f t="shared" si="161"/>
        <v/>
      </c>
      <c r="C1130" s="185" t="str">
        <f t="shared" si="162"/>
        <v/>
      </c>
      <c r="D1130" s="186" t="str">
        <f>IF(B1130="","",IF(variable,IF(OR(B1130=1,B1130&lt;$I$16*periods_per_year),start_rate,MIN($I$17,IF(MOD(B1130-1,$I$19)=0,MAX($I$18,D1129+$I$20),D1129))),start_rate))</f>
        <v/>
      </c>
      <c r="E1130" s="187" t="str">
        <f t="shared" si="163"/>
        <v/>
      </c>
      <c r="F1130" s="187" t="str">
        <f>IF(B1130="","",IF(B1130=nper,J1129+E1130,MIN(J1129+E1130,IF(D1130=D1129,F1129,IF($E$13="Acc Bi-Weekly",ROUND((-PMT(((1+D1130/CP)^(CP/12))-1,(nper-B1130+1)*12/26,J1129))/2,2),IF($E$13="Acc Weekly",ROUND((-PMT(((1+D1130/CP)^(CP/12))-1,(nper-B1130+1)*12/52,J1129))/4,2),ROUND(-PMT(((1+D1130/CP)^(CP/periods_per_year))-1,nper-B1130+1,J1129),2)))))))</f>
        <v/>
      </c>
      <c r="G1130" s="187" t="str">
        <f t="shared" si="164"/>
        <v/>
      </c>
      <c r="H1130" s="188"/>
      <c r="I1130" s="187" t="str">
        <f t="shared" si="165"/>
        <v/>
      </c>
      <c r="J1130" s="187" t="str">
        <f t="shared" si="166"/>
        <v/>
      </c>
      <c r="K1130" s="189" t="str">
        <f t="shared" si="167"/>
        <v/>
      </c>
      <c r="L1130" s="187" t="str">
        <f t="shared" si="168"/>
        <v/>
      </c>
      <c r="M1130" s="187" t="str">
        <f>IF(B1130="","",SUM($L$63:L1130))</f>
        <v/>
      </c>
      <c r="N1130" s="190" t="str">
        <f t="shared" si="169"/>
        <v/>
      </c>
      <c r="O1130" s="191"/>
      <c r="P1130" s="192" t="str">
        <f t="shared" si="170"/>
        <v/>
      </c>
      <c r="Q1130" s="193"/>
      <c r="S1130" s="193"/>
      <c r="T1130" s="193"/>
      <c r="U1130" s="193"/>
      <c r="V1130" s="67"/>
    </row>
    <row r="1131" spans="2:22" x14ac:dyDescent="0.15">
      <c r="B1131" s="194" t="str">
        <f t="shared" si="161"/>
        <v/>
      </c>
      <c r="C1131" s="185" t="str">
        <f t="shared" si="162"/>
        <v/>
      </c>
      <c r="D1131" s="186" t="str">
        <f>IF(B1131="","",IF(variable,IF(OR(B1131=1,B1131&lt;$I$16*periods_per_year),start_rate,MIN($I$17,IF(MOD(B1131-1,$I$19)=0,MAX($I$18,D1130+$I$20),D1130))),start_rate))</f>
        <v/>
      </c>
      <c r="E1131" s="187" t="str">
        <f t="shared" si="163"/>
        <v/>
      </c>
      <c r="F1131" s="187" t="str">
        <f>IF(B1131="","",IF(B1131=nper,J1130+E1131,MIN(J1130+E1131,IF(D1131=D1130,F1130,IF($E$13="Acc Bi-Weekly",ROUND((-PMT(((1+D1131/CP)^(CP/12))-1,(nper-B1131+1)*12/26,J1130))/2,2),IF($E$13="Acc Weekly",ROUND((-PMT(((1+D1131/CP)^(CP/12))-1,(nper-B1131+1)*12/52,J1130))/4,2),ROUND(-PMT(((1+D1131/CP)^(CP/periods_per_year))-1,nper-B1131+1,J1130),2)))))))</f>
        <v/>
      </c>
      <c r="G1131" s="187" t="str">
        <f t="shared" si="164"/>
        <v/>
      </c>
      <c r="H1131" s="188"/>
      <c r="I1131" s="187" t="str">
        <f t="shared" si="165"/>
        <v/>
      </c>
      <c r="J1131" s="187" t="str">
        <f t="shared" si="166"/>
        <v/>
      </c>
      <c r="K1131" s="189" t="str">
        <f t="shared" si="167"/>
        <v/>
      </c>
      <c r="L1131" s="187" t="str">
        <f t="shared" si="168"/>
        <v/>
      </c>
      <c r="M1131" s="187" t="str">
        <f>IF(B1131="","",SUM($L$63:L1131))</f>
        <v/>
      </c>
      <c r="N1131" s="190" t="str">
        <f t="shared" si="169"/>
        <v/>
      </c>
      <c r="O1131" s="191"/>
      <c r="P1131" s="192" t="str">
        <f t="shared" si="170"/>
        <v/>
      </c>
      <c r="Q1131" s="193"/>
      <c r="S1131" s="193"/>
      <c r="T1131" s="193"/>
      <c r="U1131" s="193"/>
      <c r="V1131" s="67"/>
    </row>
    <row r="1132" spans="2:22" x14ac:dyDescent="0.15">
      <c r="B1132" s="194" t="str">
        <f t="shared" si="161"/>
        <v/>
      </c>
      <c r="C1132" s="185" t="str">
        <f t="shared" si="162"/>
        <v/>
      </c>
      <c r="D1132" s="186" t="str">
        <f>IF(B1132="","",IF(variable,IF(OR(B1132=1,B1132&lt;$I$16*periods_per_year),start_rate,MIN($I$17,IF(MOD(B1132-1,$I$19)=0,MAX($I$18,D1131+$I$20),D1131))),start_rate))</f>
        <v/>
      </c>
      <c r="E1132" s="187" t="str">
        <f t="shared" si="163"/>
        <v/>
      </c>
      <c r="F1132" s="187" t="str">
        <f>IF(B1132="","",IF(B1132=nper,J1131+E1132,MIN(J1131+E1132,IF(D1132=D1131,F1131,IF($E$13="Acc Bi-Weekly",ROUND((-PMT(((1+D1132/CP)^(CP/12))-1,(nper-B1132+1)*12/26,J1131))/2,2),IF($E$13="Acc Weekly",ROUND((-PMT(((1+D1132/CP)^(CP/12))-1,(nper-B1132+1)*12/52,J1131))/4,2),ROUND(-PMT(((1+D1132/CP)^(CP/periods_per_year))-1,nper-B1132+1,J1131),2)))))))</f>
        <v/>
      </c>
      <c r="G1132" s="187" t="str">
        <f t="shared" si="164"/>
        <v/>
      </c>
      <c r="H1132" s="188"/>
      <c r="I1132" s="187" t="str">
        <f t="shared" si="165"/>
        <v/>
      </c>
      <c r="J1132" s="187" t="str">
        <f t="shared" si="166"/>
        <v/>
      </c>
      <c r="K1132" s="189" t="str">
        <f t="shared" si="167"/>
        <v/>
      </c>
      <c r="L1132" s="187" t="str">
        <f t="shared" si="168"/>
        <v/>
      </c>
      <c r="M1132" s="187" t="str">
        <f>IF(B1132="","",SUM($L$63:L1132))</f>
        <v/>
      </c>
      <c r="N1132" s="190" t="str">
        <f t="shared" si="169"/>
        <v/>
      </c>
      <c r="O1132" s="191"/>
      <c r="P1132" s="192" t="str">
        <f t="shared" si="170"/>
        <v/>
      </c>
      <c r="Q1132" s="193"/>
      <c r="S1132" s="193"/>
      <c r="T1132" s="193"/>
      <c r="U1132" s="193"/>
      <c r="V1132" s="67"/>
    </row>
    <row r="1133" spans="2:22" x14ac:dyDescent="0.15">
      <c r="B1133" s="194" t="str">
        <f t="shared" si="161"/>
        <v/>
      </c>
      <c r="C1133" s="185" t="str">
        <f t="shared" si="162"/>
        <v/>
      </c>
      <c r="D1133" s="186" t="str">
        <f>IF(B1133="","",IF(variable,IF(OR(B1133=1,B1133&lt;$I$16*periods_per_year),start_rate,MIN($I$17,IF(MOD(B1133-1,$I$19)=0,MAX($I$18,D1132+$I$20),D1132))),start_rate))</f>
        <v/>
      </c>
      <c r="E1133" s="187" t="str">
        <f t="shared" si="163"/>
        <v/>
      </c>
      <c r="F1133" s="187" t="str">
        <f>IF(B1133="","",IF(B1133=nper,J1132+E1133,MIN(J1132+E1133,IF(D1133=D1132,F1132,IF($E$13="Acc Bi-Weekly",ROUND((-PMT(((1+D1133/CP)^(CP/12))-1,(nper-B1133+1)*12/26,J1132))/2,2),IF($E$13="Acc Weekly",ROUND((-PMT(((1+D1133/CP)^(CP/12))-1,(nper-B1133+1)*12/52,J1132))/4,2),ROUND(-PMT(((1+D1133/CP)^(CP/periods_per_year))-1,nper-B1133+1,J1132),2)))))))</f>
        <v/>
      </c>
      <c r="G1133" s="187" t="str">
        <f t="shared" si="164"/>
        <v/>
      </c>
      <c r="H1133" s="188"/>
      <c r="I1133" s="187" t="str">
        <f t="shared" si="165"/>
        <v/>
      </c>
      <c r="J1133" s="187" t="str">
        <f t="shared" si="166"/>
        <v/>
      </c>
      <c r="K1133" s="189" t="str">
        <f t="shared" si="167"/>
        <v/>
      </c>
      <c r="L1133" s="187" t="str">
        <f t="shared" si="168"/>
        <v/>
      </c>
      <c r="M1133" s="187" t="str">
        <f>IF(B1133="","",SUM($L$63:L1133))</f>
        <v/>
      </c>
      <c r="N1133" s="190" t="str">
        <f t="shared" si="169"/>
        <v/>
      </c>
      <c r="O1133" s="191"/>
      <c r="P1133" s="192" t="str">
        <f t="shared" si="170"/>
        <v/>
      </c>
      <c r="Q1133" s="193"/>
      <c r="S1133" s="193"/>
      <c r="T1133" s="193"/>
      <c r="U1133" s="193"/>
      <c r="V1133" s="67"/>
    </row>
    <row r="1134" spans="2:22" x14ac:dyDescent="0.15">
      <c r="B1134" s="194" t="str">
        <f t="shared" si="161"/>
        <v/>
      </c>
      <c r="C1134" s="185" t="str">
        <f t="shared" si="162"/>
        <v/>
      </c>
      <c r="D1134" s="186" t="str">
        <f>IF(B1134="","",IF(variable,IF(OR(B1134=1,B1134&lt;$I$16*periods_per_year),start_rate,MIN($I$17,IF(MOD(B1134-1,$I$19)=0,MAX($I$18,D1133+$I$20),D1133))),start_rate))</f>
        <v/>
      </c>
      <c r="E1134" s="187" t="str">
        <f t="shared" si="163"/>
        <v/>
      </c>
      <c r="F1134" s="187" t="str">
        <f>IF(B1134="","",IF(B1134=nper,J1133+E1134,MIN(J1133+E1134,IF(D1134=D1133,F1133,IF($E$13="Acc Bi-Weekly",ROUND((-PMT(((1+D1134/CP)^(CP/12))-1,(nper-B1134+1)*12/26,J1133))/2,2),IF($E$13="Acc Weekly",ROUND((-PMT(((1+D1134/CP)^(CP/12))-1,(nper-B1134+1)*12/52,J1133))/4,2),ROUND(-PMT(((1+D1134/CP)^(CP/periods_per_year))-1,nper-B1134+1,J1133),2)))))))</f>
        <v/>
      </c>
      <c r="G1134" s="187" t="str">
        <f t="shared" si="164"/>
        <v/>
      </c>
      <c r="H1134" s="188"/>
      <c r="I1134" s="187" t="str">
        <f t="shared" si="165"/>
        <v/>
      </c>
      <c r="J1134" s="187" t="str">
        <f t="shared" si="166"/>
        <v/>
      </c>
      <c r="K1134" s="189" t="str">
        <f t="shared" si="167"/>
        <v/>
      </c>
      <c r="L1134" s="187" t="str">
        <f t="shared" si="168"/>
        <v/>
      </c>
      <c r="M1134" s="187" t="str">
        <f>IF(B1134="","",SUM($L$63:L1134))</f>
        <v/>
      </c>
      <c r="N1134" s="190" t="str">
        <f t="shared" si="169"/>
        <v/>
      </c>
      <c r="O1134" s="191"/>
      <c r="P1134" s="192" t="str">
        <f t="shared" si="170"/>
        <v/>
      </c>
      <c r="Q1134" s="193"/>
      <c r="S1134" s="193"/>
      <c r="T1134" s="193"/>
      <c r="U1134" s="193"/>
      <c r="V1134" s="67"/>
    </row>
    <row r="1135" spans="2:22" x14ac:dyDescent="0.15">
      <c r="B1135" s="194" t="str">
        <f t="shared" si="161"/>
        <v/>
      </c>
      <c r="C1135" s="185" t="str">
        <f t="shared" si="162"/>
        <v/>
      </c>
      <c r="D1135" s="186" t="str">
        <f>IF(B1135="","",IF(variable,IF(OR(B1135=1,B1135&lt;$I$16*periods_per_year),start_rate,MIN($I$17,IF(MOD(B1135-1,$I$19)=0,MAX($I$18,D1134+$I$20),D1134))),start_rate))</f>
        <v/>
      </c>
      <c r="E1135" s="187" t="str">
        <f t="shared" si="163"/>
        <v/>
      </c>
      <c r="F1135" s="187" t="str">
        <f>IF(B1135="","",IF(B1135=nper,J1134+E1135,MIN(J1134+E1135,IF(D1135=D1134,F1134,IF($E$13="Acc Bi-Weekly",ROUND((-PMT(((1+D1135/CP)^(CP/12))-1,(nper-B1135+1)*12/26,J1134))/2,2),IF($E$13="Acc Weekly",ROUND((-PMT(((1+D1135/CP)^(CP/12))-1,(nper-B1135+1)*12/52,J1134))/4,2),ROUND(-PMT(((1+D1135/CP)^(CP/periods_per_year))-1,nper-B1135+1,J1134),2)))))))</f>
        <v/>
      </c>
      <c r="G1135" s="187" t="str">
        <f t="shared" si="164"/>
        <v/>
      </c>
      <c r="H1135" s="188"/>
      <c r="I1135" s="187" t="str">
        <f t="shared" si="165"/>
        <v/>
      </c>
      <c r="J1135" s="187" t="str">
        <f t="shared" si="166"/>
        <v/>
      </c>
      <c r="K1135" s="189" t="str">
        <f t="shared" si="167"/>
        <v/>
      </c>
      <c r="L1135" s="187" t="str">
        <f t="shared" si="168"/>
        <v/>
      </c>
      <c r="M1135" s="187" t="str">
        <f>IF(B1135="","",SUM($L$63:L1135))</f>
        <v/>
      </c>
      <c r="N1135" s="190" t="str">
        <f t="shared" si="169"/>
        <v/>
      </c>
      <c r="O1135" s="191"/>
      <c r="P1135" s="192" t="str">
        <f t="shared" si="170"/>
        <v/>
      </c>
      <c r="Q1135" s="193"/>
      <c r="S1135" s="193"/>
      <c r="T1135" s="193"/>
      <c r="U1135" s="193"/>
      <c r="V1135" s="67"/>
    </row>
    <row r="1136" spans="2:22" x14ac:dyDescent="0.15">
      <c r="B1136" s="194" t="str">
        <f t="shared" si="161"/>
        <v/>
      </c>
      <c r="C1136" s="185" t="str">
        <f t="shared" si="162"/>
        <v/>
      </c>
      <c r="D1136" s="186" t="str">
        <f>IF(B1136="","",IF(variable,IF(OR(B1136=1,B1136&lt;$I$16*periods_per_year),start_rate,MIN($I$17,IF(MOD(B1136-1,$I$19)=0,MAX($I$18,D1135+$I$20),D1135))),start_rate))</f>
        <v/>
      </c>
      <c r="E1136" s="187" t="str">
        <f t="shared" si="163"/>
        <v/>
      </c>
      <c r="F1136" s="187" t="str">
        <f>IF(B1136="","",IF(B1136=nper,J1135+E1136,MIN(J1135+E1136,IF(D1136=D1135,F1135,IF($E$13="Acc Bi-Weekly",ROUND((-PMT(((1+D1136/CP)^(CP/12))-1,(nper-B1136+1)*12/26,J1135))/2,2),IF($E$13="Acc Weekly",ROUND((-PMT(((1+D1136/CP)^(CP/12))-1,(nper-B1136+1)*12/52,J1135))/4,2),ROUND(-PMT(((1+D1136/CP)^(CP/periods_per_year))-1,nper-B1136+1,J1135),2)))))))</f>
        <v/>
      </c>
      <c r="G1136" s="187" t="str">
        <f t="shared" si="164"/>
        <v/>
      </c>
      <c r="H1136" s="188"/>
      <c r="I1136" s="187" t="str">
        <f t="shared" si="165"/>
        <v/>
      </c>
      <c r="J1136" s="187" t="str">
        <f t="shared" si="166"/>
        <v/>
      </c>
      <c r="K1136" s="189" t="str">
        <f t="shared" si="167"/>
        <v/>
      </c>
      <c r="L1136" s="187" t="str">
        <f t="shared" si="168"/>
        <v/>
      </c>
      <c r="M1136" s="187" t="str">
        <f>IF(B1136="","",SUM($L$63:L1136))</f>
        <v/>
      </c>
      <c r="N1136" s="190" t="str">
        <f t="shared" si="169"/>
        <v/>
      </c>
      <c r="O1136" s="191"/>
      <c r="P1136" s="192" t="str">
        <f t="shared" si="170"/>
        <v/>
      </c>
      <c r="Q1136" s="193"/>
      <c r="S1136" s="193"/>
      <c r="T1136" s="193"/>
      <c r="U1136" s="193"/>
      <c r="V1136" s="67"/>
    </row>
    <row r="1137" spans="2:22" x14ac:dyDescent="0.15">
      <c r="B1137" s="194" t="str">
        <f t="shared" si="161"/>
        <v/>
      </c>
      <c r="C1137" s="185" t="str">
        <f t="shared" si="162"/>
        <v/>
      </c>
      <c r="D1137" s="186" t="str">
        <f>IF(B1137="","",IF(variable,IF(OR(B1137=1,B1137&lt;$I$16*periods_per_year),start_rate,MIN($I$17,IF(MOD(B1137-1,$I$19)=0,MAX($I$18,D1136+$I$20),D1136))),start_rate))</f>
        <v/>
      </c>
      <c r="E1137" s="187" t="str">
        <f t="shared" si="163"/>
        <v/>
      </c>
      <c r="F1137" s="187" t="str">
        <f>IF(B1137="","",IF(B1137=nper,J1136+E1137,MIN(J1136+E1137,IF(D1137=D1136,F1136,IF($E$13="Acc Bi-Weekly",ROUND((-PMT(((1+D1137/CP)^(CP/12))-1,(nper-B1137+1)*12/26,J1136))/2,2),IF($E$13="Acc Weekly",ROUND((-PMT(((1+D1137/CP)^(CP/12))-1,(nper-B1137+1)*12/52,J1136))/4,2),ROUND(-PMT(((1+D1137/CP)^(CP/periods_per_year))-1,nper-B1137+1,J1136),2)))))))</f>
        <v/>
      </c>
      <c r="G1137" s="187" t="str">
        <f t="shared" si="164"/>
        <v/>
      </c>
      <c r="H1137" s="188"/>
      <c r="I1137" s="187" t="str">
        <f t="shared" si="165"/>
        <v/>
      </c>
      <c r="J1137" s="187" t="str">
        <f t="shared" si="166"/>
        <v/>
      </c>
      <c r="K1137" s="189" t="str">
        <f t="shared" si="167"/>
        <v/>
      </c>
      <c r="L1137" s="187" t="str">
        <f t="shared" si="168"/>
        <v/>
      </c>
      <c r="M1137" s="187" t="str">
        <f>IF(B1137="","",SUM($L$63:L1137))</f>
        <v/>
      </c>
      <c r="N1137" s="190" t="str">
        <f t="shared" si="169"/>
        <v/>
      </c>
      <c r="O1137" s="191"/>
      <c r="P1137" s="192" t="str">
        <f t="shared" si="170"/>
        <v/>
      </c>
      <c r="Q1137" s="193"/>
      <c r="S1137" s="193"/>
      <c r="T1137" s="193"/>
      <c r="U1137" s="193"/>
      <c r="V1137" s="67"/>
    </row>
    <row r="1138" spans="2:22" x14ac:dyDescent="0.15">
      <c r="B1138" s="194" t="str">
        <f t="shared" si="161"/>
        <v/>
      </c>
      <c r="C1138" s="185" t="str">
        <f t="shared" si="162"/>
        <v/>
      </c>
      <c r="D1138" s="186" t="str">
        <f>IF(B1138="","",IF(variable,IF(OR(B1138=1,B1138&lt;$I$16*periods_per_year),start_rate,MIN($I$17,IF(MOD(B1138-1,$I$19)=0,MAX($I$18,D1137+$I$20),D1137))),start_rate))</f>
        <v/>
      </c>
      <c r="E1138" s="187" t="str">
        <f t="shared" si="163"/>
        <v/>
      </c>
      <c r="F1138" s="187" t="str">
        <f>IF(B1138="","",IF(B1138=nper,J1137+E1138,MIN(J1137+E1138,IF(D1138=D1137,F1137,IF($E$13="Acc Bi-Weekly",ROUND((-PMT(((1+D1138/CP)^(CP/12))-1,(nper-B1138+1)*12/26,J1137))/2,2),IF($E$13="Acc Weekly",ROUND((-PMT(((1+D1138/CP)^(CP/12))-1,(nper-B1138+1)*12/52,J1137))/4,2),ROUND(-PMT(((1+D1138/CP)^(CP/periods_per_year))-1,nper-B1138+1,J1137),2)))))))</f>
        <v/>
      </c>
      <c r="G1138" s="187" t="str">
        <f t="shared" si="164"/>
        <v/>
      </c>
      <c r="H1138" s="188"/>
      <c r="I1138" s="187" t="str">
        <f t="shared" si="165"/>
        <v/>
      </c>
      <c r="J1138" s="187" t="str">
        <f t="shared" si="166"/>
        <v/>
      </c>
      <c r="K1138" s="189" t="str">
        <f t="shared" si="167"/>
        <v/>
      </c>
      <c r="L1138" s="187" t="str">
        <f t="shared" si="168"/>
        <v/>
      </c>
      <c r="M1138" s="187" t="str">
        <f>IF(B1138="","",SUM($L$63:L1138))</f>
        <v/>
      </c>
      <c r="N1138" s="190" t="str">
        <f t="shared" si="169"/>
        <v/>
      </c>
      <c r="O1138" s="191"/>
      <c r="P1138" s="192" t="str">
        <f t="shared" si="170"/>
        <v/>
      </c>
      <c r="Q1138" s="193"/>
      <c r="S1138" s="193"/>
      <c r="T1138" s="193"/>
      <c r="U1138" s="193"/>
      <c r="V1138" s="67"/>
    </row>
    <row r="1139" spans="2:22" x14ac:dyDescent="0.15">
      <c r="B1139" s="194" t="str">
        <f t="shared" si="161"/>
        <v/>
      </c>
      <c r="C1139" s="185" t="str">
        <f t="shared" si="162"/>
        <v/>
      </c>
      <c r="D1139" s="186" t="str">
        <f>IF(B1139="","",IF(variable,IF(OR(B1139=1,B1139&lt;$I$16*periods_per_year),start_rate,MIN($I$17,IF(MOD(B1139-1,$I$19)=0,MAX($I$18,D1138+$I$20),D1138))),start_rate))</f>
        <v/>
      </c>
      <c r="E1139" s="187" t="str">
        <f t="shared" si="163"/>
        <v/>
      </c>
      <c r="F1139" s="187" t="str">
        <f>IF(B1139="","",IF(B1139=nper,J1138+E1139,MIN(J1138+E1139,IF(D1139=D1138,F1138,IF($E$13="Acc Bi-Weekly",ROUND((-PMT(((1+D1139/CP)^(CP/12))-1,(nper-B1139+1)*12/26,J1138))/2,2),IF($E$13="Acc Weekly",ROUND((-PMT(((1+D1139/CP)^(CP/12))-1,(nper-B1139+1)*12/52,J1138))/4,2),ROUND(-PMT(((1+D1139/CP)^(CP/periods_per_year))-1,nper-B1139+1,J1138),2)))))))</f>
        <v/>
      </c>
      <c r="G1139" s="187" t="str">
        <f t="shared" si="164"/>
        <v/>
      </c>
      <c r="H1139" s="188"/>
      <c r="I1139" s="187" t="str">
        <f t="shared" si="165"/>
        <v/>
      </c>
      <c r="J1139" s="187" t="str">
        <f t="shared" si="166"/>
        <v/>
      </c>
      <c r="K1139" s="189" t="str">
        <f t="shared" si="167"/>
        <v/>
      </c>
      <c r="L1139" s="187" t="str">
        <f t="shared" si="168"/>
        <v/>
      </c>
      <c r="M1139" s="187" t="str">
        <f>IF(B1139="","",SUM($L$63:L1139))</f>
        <v/>
      </c>
      <c r="N1139" s="190" t="str">
        <f t="shared" si="169"/>
        <v/>
      </c>
      <c r="O1139" s="191"/>
      <c r="P1139" s="192" t="str">
        <f t="shared" si="170"/>
        <v/>
      </c>
      <c r="Q1139" s="193"/>
      <c r="S1139" s="193"/>
      <c r="T1139" s="193"/>
      <c r="U1139" s="193"/>
      <c r="V1139" s="67"/>
    </row>
    <row r="1140" spans="2:22" x14ac:dyDescent="0.15">
      <c r="B1140" s="194" t="str">
        <f t="shared" si="161"/>
        <v/>
      </c>
      <c r="C1140" s="185" t="str">
        <f t="shared" si="162"/>
        <v/>
      </c>
      <c r="D1140" s="186" t="str">
        <f>IF(B1140="","",IF(variable,IF(OR(B1140=1,B1140&lt;$I$16*periods_per_year),start_rate,MIN($I$17,IF(MOD(B1140-1,$I$19)=0,MAX($I$18,D1139+$I$20),D1139))),start_rate))</f>
        <v/>
      </c>
      <c r="E1140" s="187" t="str">
        <f t="shared" si="163"/>
        <v/>
      </c>
      <c r="F1140" s="187" t="str">
        <f>IF(B1140="","",IF(B1140=nper,J1139+E1140,MIN(J1139+E1140,IF(D1140=D1139,F1139,IF($E$13="Acc Bi-Weekly",ROUND((-PMT(((1+D1140/CP)^(CP/12))-1,(nper-B1140+1)*12/26,J1139))/2,2),IF($E$13="Acc Weekly",ROUND((-PMT(((1+D1140/CP)^(CP/12))-1,(nper-B1140+1)*12/52,J1139))/4,2),ROUND(-PMT(((1+D1140/CP)^(CP/periods_per_year))-1,nper-B1140+1,J1139),2)))))))</f>
        <v/>
      </c>
      <c r="G1140" s="187" t="str">
        <f t="shared" si="164"/>
        <v/>
      </c>
      <c r="H1140" s="188"/>
      <c r="I1140" s="187" t="str">
        <f t="shared" si="165"/>
        <v/>
      </c>
      <c r="J1140" s="187" t="str">
        <f t="shared" si="166"/>
        <v/>
      </c>
      <c r="K1140" s="189" t="str">
        <f t="shared" si="167"/>
        <v/>
      </c>
      <c r="L1140" s="187" t="str">
        <f t="shared" si="168"/>
        <v/>
      </c>
      <c r="M1140" s="187" t="str">
        <f>IF(B1140="","",SUM($L$63:L1140))</f>
        <v/>
      </c>
      <c r="N1140" s="190" t="str">
        <f t="shared" si="169"/>
        <v/>
      </c>
      <c r="O1140" s="191"/>
      <c r="P1140" s="192" t="str">
        <f t="shared" si="170"/>
        <v/>
      </c>
      <c r="Q1140" s="193"/>
      <c r="S1140" s="193"/>
      <c r="T1140" s="193"/>
      <c r="U1140" s="193"/>
      <c r="V1140" s="67"/>
    </row>
    <row r="1141" spans="2:22" x14ac:dyDescent="0.15">
      <c r="B1141" s="194" t="str">
        <f t="shared" si="161"/>
        <v/>
      </c>
      <c r="C1141" s="185" t="str">
        <f t="shared" si="162"/>
        <v/>
      </c>
      <c r="D1141" s="186" t="str">
        <f>IF(B1141="","",IF(variable,IF(OR(B1141=1,B1141&lt;$I$16*periods_per_year),start_rate,MIN($I$17,IF(MOD(B1141-1,$I$19)=0,MAX($I$18,D1140+$I$20),D1140))),start_rate))</f>
        <v/>
      </c>
      <c r="E1141" s="187" t="str">
        <f t="shared" si="163"/>
        <v/>
      </c>
      <c r="F1141" s="187" t="str">
        <f>IF(B1141="","",IF(B1141=nper,J1140+E1141,MIN(J1140+E1141,IF(D1141=D1140,F1140,IF($E$13="Acc Bi-Weekly",ROUND((-PMT(((1+D1141/CP)^(CP/12))-1,(nper-B1141+1)*12/26,J1140))/2,2),IF($E$13="Acc Weekly",ROUND((-PMT(((1+D1141/CP)^(CP/12))-1,(nper-B1141+1)*12/52,J1140))/4,2),ROUND(-PMT(((1+D1141/CP)^(CP/periods_per_year))-1,nper-B1141+1,J1140),2)))))))</f>
        <v/>
      </c>
      <c r="G1141" s="187" t="str">
        <f t="shared" si="164"/>
        <v/>
      </c>
      <c r="H1141" s="188"/>
      <c r="I1141" s="187" t="str">
        <f t="shared" si="165"/>
        <v/>
      </c>
      <c r="J1141" s="187" t="str">
        <f t="shared" si="166"/>
        <v/>
      </c>
      <c r="K1141" s="189" t="str">
        <f t="shared" si="167"/>
        <v/>
      </c>
      <c r="L1141" s="187" t="str">
        <f t="shared" si="168"/>
        <v/>
      </c>
      <c r="M1141" s="187" t="str">
        <f>IF(B1141="","",SUM($L$63:L1141))</f>
        <v/>
      </c>
      <c r="N1141" s="190" t="str">
        <f t="shared" si="169"/>
        <v/>
      </c>
      <c r="O1141" s="191"/>
      <c r="P1141" s="192" t="str">
        <f t="shared" si="170"/>
        <v/>
      </c>
      <c r="Q1141" s="193"/>
      <c r="S1141" s="193"/>
      <c r="T1141" s="193"/>
      <c r="U1141" s="193"/>
      <c r="V1141" s="67"/>
    </row>
    <row r="1142" spans="2:22" x14ac:dyDescent="0.15">
      <c r="B1142" s="194" t="str">
        <f t="shared" si="161"/>
        <v/>
      </c>
      <c r="C1142" s="185" t="str">
        <f t="shared" si="162"/>
        <v/>
      </c>
      <c r="D1142" s="186" t="str">
        <f>IF(B1142="","",IF(variable,IF(OR(B1142=1,B1142&lt;$I$16*periods_per_year),start_rate,MIN($I$17,IF(MOD(B1142-1,$I$19)=0,MAX($I$18,D1141+$I$20),D1141))),start_rate))</f>
        <v/>
      </c>
      <c r="E1142" s="187" t="str">
        <f t="shared" si="163"/>
        <v/>
      </c>
      <c r="F1142" s="187" t="str">
        <f>IF(B1142="","",IF(B1142=nper,J1141+E1142,MIN(J1141+E1142,IF(D1142=D1141,F1141,IF($E$13="Acc Bi-Weekly",ROUND((-PMT(((1+D1142/CP)^(CP/12))-1,(nper-B1142+1)*12/26,J1141))/2,2),IF($E$13="Acc Weekly",ROUND((-PMT(((1+D1142/CP)^(CP/12))-1,(nper-B1142+1)*12/52,J1141))/4,2),ROUND(-PMT(((1+D1142/CP)^(CP/periods_per_year))-1,nper-B1142+1,J1141),2)))))))</f>
        <v/>
      </c>
      <c r="G1142" s="187" t="str">
        <f t="shared" si="164"/>
        <v/>
      </c>
      <c r="H1142" s="188"/>
      <c r="I1142" s="187" t="str">
        <f t="shared" si="165"/>
        <v/>
      </c>
      <c r="J1142" s="187" t="str">
        <f t="shared" si="166"/>
        <v/>
      </c>
      <c r="K1142" s="189" t="str">
        <f t="shared" si="167"/>
        <v/>
      </c>
      <c r="L1142" s="187" t="str">
        <f t="shared" si="168"/>
        <v/>
      </c>
      <c r="M1142" s="187" t="str">
        <f>IF(B1142="","",SUM($L$63:L1142))</f>
        <v/>
      </c>
      <c r="N1142" s="190" t="str">
        <f t="shared" si="169"/>
        <v/>
      </c>
      <c r="O1142" s="191"/>
      <c r="P1142" s="192" t="str">
        <f t="shared" si="170"/>
        <v/>
      </c>
      <c r="Q1142" s="193"/>
      <c r="S1142" s="193"/>
      <c r="T1142" s="193"/>
      <c r="U1142" s="193"/>
      <c r="V1142" s="67"/>
    </row>
    <row r="1143" spans="2:22" x14ac:dyDescent="0.15">
      <c r="B1143" s="194" t="str">
        <f t="shared" si="161"/>
        <v/>
      </c>
      <c r="C1143" s="185" t="str">
        <f t="shared" si="162"/>
        <v/>
      </c>
      <c r="D1143" s="186" t="str">
        <f>IF(B1143="","",IF(variable,IF(OR(B1143=1,B1143&lt;$I$16*periods_per_year),start_rate,MIN($I$17,IF(MOD(B1143-1,$I$19)=0,MAX($I$18,D1142+$I$20),D1142))),start_rate))</f>
        <v/>
      </c>
      <c r="E1143" s="187" t="str">
        <f t="shared" si="163"/>
        <v/>
      </c>
      <c r="F1143" s="187" t="str">
        <f>IF(B1143="","",IF(B1143=nper,J1142+E1143,MIN(J1142+E1143,IF(D1143=D1142,F1142,IF($E$13="Acc Bi-Weekly",ROUND((-PMT(((1+D1143/CP)^(CP/12))-1,(nper-B1143+1)*12/26,J1142))/2,2),IF($E$13="Acc Weekly",ROUND((-PMT(((1+D1143/CP)^(CP/12))-1,(nper-B1143+1)*12/52,J1142))/4,2),ROUND(-PMT(((1+D1143/CP)^(CP/periods_per_year))-1,nper-B1143+1,J1142),2)))))))</f>
        <v/>
      </c>
      <c r="G1143" s="187" t="str">
        <f t="shared" si="164"/>
        <v/>
      </c>
      <c r="H1143" s="188"/>
      <c r="I1143" s="187" t="str">
        <f t="shared" si="165"/>
        <v/>
      </c>
      <c r="J1143" s="187" t="str">
        <f t="shared" si="166"/>
        <v/>
      </c>
      <c r="K1143" s="189" t="str">
        <f t="shared" si="167"/>
        <v/>
      </c>
      <c r="L1143" s="187" t="str">
        <f t="shared" si="168"/>
        <v/>
      </c>
      <c r="M1143" s="187" t="str">
        <f>IF(B1143="","",SUM($L$63:L1143))</f>
        <v/>
      </c>
      <c r="N1143" s="190" t="str">
        <f t="shared" si="169"/>
        <v/>
      </c>
      <c r="O1143" s="191"/>
      <c r="P1143" s="192" t="str">
        <f t="shared" si="170"/>
        <v/>
      </c>
      <c r="Q1143" s="193"/>
      <c r="S1143" s="193"/>
      <c r="T1143" s="193"/>
      <c r="U1143" s="193"/>
      <c r="V1143" s="67"/>
    </row>
    <row r="1144" spans="2:22" x14ac:dyDescent="0.15">
      <c r="B1144" s="194" t="str">
        <f t="shared" si="161"/>
        <v/>
      </c>
      <c r="C1144" s="185" t="str">
        <f t="shared" si="162"/>
        <v/>
      </c>
      <c r="D1144" s="186" t="str">
        <f>IF(B1144="","",IF(variable,IF(OR(B1144=1,B1144&lt;$I$16*periods_per_year),start_rate,MIN($I$17,IF(MOD(B1144-1,$I$19)=0,MAX($I$18,D1143+$I$20),D1143))),start_rate))</f>
        <v/>
      </c>
      <c r="E1144" s="187" t="str">
        <f t="shared" si="163"/>
        <v/>
      </c>
      <c r="F1144" s="187" t="str">
        <f>IF(B1144="","",IF(B1144=nper,J1143+E1144,MIN(J1143+E1144,IF(D1144=D1143,F1143,IF($E$13="Acc Bi-Weekly",ROUND((-PMT(((1+D1144/CP)^(CP/12))-1,(nper-B1144+1)*12/26,J1143))/2,2),IF($E$13="Acc Weekly",ROUND((-PMT(((1+D1144/CP)^(CP/12))-1,(nper-B1144+1)*12/52,J1143))/4,2),ROUND(-PMT(((1+D1144/CP)^(CP/periods_per_year))-1,nper-B1144+1,J1143),2)))))))</f>
        <v/>
      </c>
      <c r="G1144" s="187" t="str">
        <f t="shared" si="164"/>
        <v/>
      </c>
      <c r="H1144" s="188"/>
      <c r="I1144" s="187" t="str">
        <f t="shared" si="165"/>
        <v/>
      </c>
      <c r="J1144" s="187" t="str">
        <f t="shared" si="166"/>
        <v/>
      </c>
      <c r="K1144" s="189" t="str">
        <f t="shared" si="167"/>
        <v/>
      </c>
      <c r="L1144" s="187" t="str">
        <f t="shared" si="168"/>
        <v/>
      </c>
      <c r="M1144" s="187" t="str">
        <f>IF(B1144="","",SUM($L$63:L1144))</f>
        <v/>
      </c>
      <c r="N1144" s="190" t="str">
        <f t="shared" si="169"/>
        <v/>
      </c>
      <c r="O1144" s="191"/>
      <c r="P1144" s="192" t="str">
        <f t="shared" si="170"/>
        <v/>
      </c>
      <c r="Q1144" s="193"/>
      <c r="S1144" s="193"/>
      <c r="T1144" s="193"/>
      <c r="U1144" s="193"/>
      <c r="V1144" s="67"/>
    </row>
    <row r="1145" spans="2:22" x14ac:dyDescent="0.15">
      <c r="B1145" s="194" t="str">
        <f t="shared" si="161"/>
        <v/>
      </c>
      <c r="C1145" s="185" t="str">
        <f t="shared" si="162"/>
        <v/>
      </c>
      <c r="D1145" s="186" t="str">
        <f>IF(B1145="","",IF(variable,IF(OR(B1145=1,B1145&lt;$I$16*periods_per_year),start_rate,MIN($I$17,IF(MOD(B1145-1,$I$19)=0,MAX($I$18,D1144+$I$20),D1144))),start_rate))</f>
        <v/>
      </c>
      <c r="E1145" s="187" t="str">
        <f t="shared" si="163"/>
        <v/>
      </c>
      <c r="F1145" s="187" t="str">
        <f>IF(B1145="","",IF(B1145=nper,J1144+E1145,MIN(J1144+E1145,IF(D1145=D1144,F1144,IF($E$13="Acc Bi-Weekly",ROUND((-PMT(((1+D1145/CP)^(CP/12))-1,(nper-B1145+1)*12/26,J1144))/2,2),IF($E$13="Acc Weekly",ROUND((-PMT(((1+D1145/CP)^(CP/12))-1,(nper-B1145+1)*12/52,J1144))/4,2),ROUND(-PMT(((1+D1145/CP)^(CP/periods_per_year))-1,nper-B1145+1,J1144),2)))))))</f>
        <v/>
      </c>
      <c r="G1145" s="187" t="str">
        <f t="shared" si="164"/>
        <v/>
      </c>
      <c r="H1145" s="188"/>
      <c r="I1145" s="187" t="str">
        <f t="shared" si="165"/>
        <v/>
      </c>
      <c r="J1145" s="187" t="str">
        <f t="shared" si="166"/>
        <v/>
      </c>
      <c r="K1145" s="189" t="str">
        <f t="shared" si="167"/>
        <v/>
      </c>
      <c r="L1145" s="187" t="str">
        <f t="shared" si="168"/>
        <v/>
      </c>
      <c r="M1145" s="187" t="str">
        <f>IF(B1145="","",SUM($L$63:L1145))</f>
        <v/>
      </c>
      <c r="N1145" s="190" t="str">
        <f t="shared" si="169"/>
        <v/>
      </c>
      <c r="O1145" s="191"/>
      <c r="P1145" s="192" t="str">
        <f t="shared" si="170"/>
        <v/>
      </c>
      <c r="Q1145" s="193"/>
      <c r="S1145" s="193"/>
      <c r="T1145" s="193"/>
      <c r="U1145" s="193"/>
      <c r="V1145" s="67"/>
    </row>
    <row r="1146" spans="2:22" x14ac:dyDescent="0.15">
      <c r="B1146" s="194" t="str">
        <f t="shared" si="161"/>
        <v/>
      </c>
      <c r="C1146" s="185" t="str">
        <f t="shared" si="162"/>
        <v/>
      </c>
      <c r="D1146" s="186" t="str">
        <f>IF(B1146="","",IF(variable,IF(OR(B1146=1,B1146&lt;$I$16*periods_per_year),start_rate,MIN($I$17,IF(MOD(B1146-1,$I$19)=0,MAX($I$18,D1145+$I$20),D1145))),start_rate))</f>
        <v/>
      </c>
      <c r="E1146" s="187" t="str">
        <f t="shared" si="163"/>
        <v/>
      </c>
      <c r="F1146" s="187" t="str">
        <f>IF(B1146="","",IF(B1146=nper,J1145+E1146,MIN(J1145+E1146,IF(D1146=D1145,F1145,IF($E$13="Acc Bi-Weekly",ROUND((-PMT(((1+D1146/CP)^(CP/12))-1,(nper-B1146+1)*12/26,J1145))/2,2),IF($E$13="Acc Weekly",ROUND((-PMT(((1+D1146/CP)^(CP/12))-1,(nper-B1146+1)*12/52,J1145))/4,2),ROUND(-PMT(((1+D1146/CP)^(CP/periods_per_year))-1,nper-B1146+1,J1145),2)))))))</f>
        <v/>
      </c>
      <c r="G1146" s="187" t="str">
        <f t="shared" si="164"/>
        <v/>
      </c>
      <c r="H1146" s="188"/>
      <c r="I1146" s="187" t="str">
        <f t="shared" si="165"/>
        <v/>
      </c>
      <c r="J1146" s="187" t="str">
        <f t="shared" si="166"/>
        <v/>
      </c>
      <c r="K1146" s="189" t="str">
        <f t="shared" si="167"/>
        <v/>
      </c>
      <c r="L1146" s="187" t="str">
        <f t="shared" si="168"/>
        <v/>
      </c>
      <c r="M1146" s="187" t="str">
        <f>IF(B1146="","",SUM($L$63:L1146))</f>
        <v/>
      </c>
      <c r="N1146" s="190" t="str">
        <f t="shared" si="169"/>
        <v/>
      </c>
      <c r="O1146" s="191"/>
      <c r="P1146" s="192" t="str">
        <f t="shared" si="170"/>
        <v/>
      </c>
      <c r="Q1146" s="193"/>
      <c r="S1146" s="193"/>
      <c r="T1146" s="193"/>
      <c r="U1146" s="193"/>
      <c r="V1146" s="67"/>
    </row>
    <row r="1147" spans="2:22" x14ac:dyDescent="0.15">
      <c r="B1147" s="194" t="str">
        <f t="shared" si="161"/>
        <v/>
      </c>
      <c r="C1147" s="185" t="str">
        <f t="shared" si="162"/>
        <v/>
      </c>
      <c r="D1147" s="186" t="str">
        <f>IF(B1147="","",IF(variable,IF(OR(B1147=1,B1147&lt;$I$16*periods_per_year),start_rate,MIN($I$17,IF(MOD(B1147-1,$I$19)=0,MAX($I$18,D1146+$I$20),D1146))),start_rate))</f>
        <v/>
      </c>
      <c r="E1147" s="187" t="str">
        <f t="shared" si="163"/>
        <v/>
      </c>
      <c r="F1147" s="187" t="str">
        <f>IF(B1147="","",IF(B1147=nper,J1146+E1147,MIN(J1146+E1147,IF(D1147=D1146,F1146,IF($E$13="Acc Bi-Weekly",ROUND((-PMT(((1+D1147/CP)^(CP/12))-1,(nper-B1147+1)*12/26,J1146))/2,2),IF($E$13="Acc Weekly",ROUND((-PMT(((1+D1147/CP)^(CP/12))-1,(nper-B1147+1)*12/52,J1146))/4,2),ROUND(-PMT(((1+D1147/CP)^(CP/periods_per_year))-1,nper-B1147+1,J1146),2)))))))</f>
        <v/>
      </c>
      <c r="G1147" s="187" t="str">
        <f t="shared" si="164"/>
        <v/>
      </c>
      <c r="H1147" s="188"/>
      <c r="I1147" s="187" t="str">
        <f t="shared" si="165"/>
        <v/>
      </c>
      <c r="J1147" s="187" t="str">
        <f t="shared" si="166"/>
        <v/>
      </c>
      <c r="K1147" s="189" t="str">
        <f t="shared" si="167"/>
        <v/>
      </c>
      <c r="L1147" s="187" t="str">
        <f t="shared" si="168"/>
        <v/>
      </c>
      <c r="M1147" s="187" t="str">
        <f>IF(B1147="","",SUM($L$63:L1147))</f>
        <v/>
      </c>
      <c r="N1147" s="190" t="str">
        <f t="shared" si="169"/>
        <v/>
      </c>
      <c r="O1147" s="191"/>
      <c r="P1147" s="192" t="str">
        <f t="shared" si="170"/>
        <v/>
      </c>
      <c r="Q1147" s="193"/>
      <c r="S1147" s="193"/>
      <c r="T1147" s="193"/>
      <c r="U1147" s="193"/>
      <c r="V1147" s="67"/>
    </row>
    <row r="1148" spans="2:22" x14ac:dyDescent="0.15">
      <c r="B1148" s="194" t="str">
        <f t="shared" si="161"/>
        <v/>
      </c>
      <c r="C1148" s="185" t="str">
        <f t="shared" si="162"/>
        <v/>
      </c>
      <c r="D1148" s="186" t="str">
        <f>IF(B1148="","",IF(variable,IF(OR(B1148=1,B1148&lt;$I$16*periods_per_year),start_rate,MIN($I$17,IF(MOD(B1148-1,$I$19)=0,MAX($I$18,D1147+$I$20),D1147))),start_rate))</f>
        <v/>
      </c>
      <c r="E1148" s="187" t="str">
        <f t="shared" si="163"/>
        <v/>
      </c>
      <c r="F1148" s="187" t="str">
        <f>IF(B1148="","",IF(B1148=nper,J1147+E1148,MIN(J1147+E1148,IF(D1148=D1147,F1147,IF($E$13="Acc Bi-Weekly",ROUND((-PMT(((1+D1148/CP)^(CP/12))-1,(nper-B1148+1)*12/26,J1147))/2,2),IF($E$13="Acc Weekly",ROUND((-PMT(((1+D1148/CP)^(CP/12))-1,(nper-B1148+1)*12/52,J1147))/4,2),ROUND(-PMT(((1+D1148/CP)^(CP/periods_per_year))-1,nper-B1148+1,J1147),2)))))))</f>
        <v/>
      </c>
      <c r="G1148" s="187" t="str">
        <f t="shared" si="164"/>
        <v/>
      </c>
      <c r="H1148" s="188"/>
      <c r="I1148" s="187" t="str">
        <f t="shared" si="165"/>
        <v/>
      </c>
      <c r="J1148" s="187" t="str">
        <f t="shared" si="166"/>
        <v/>
      </c>
      <c r="K1148" s="189" t="str">
        <f t="shared" si="167"/>
        <v/>
      </c>
      <c r="L1148" s="187" t="str">
        <f t="shared" si="168"/>
        <v/>
      </c>
      <c r="M1148" s="187" t="str">
        <f>IF(B1148="","",SUM($L$63:L1148))</f>
        <v/>
      </c>
      <c r="N1148" s="190" t="str">
        <f t="shared" si="169"/>
        <v/>
      </c>
      <c r="O1148" s="191"/>
      <c r="P1148" s="192" t="str">
        <f t="shared" si="170"/>
        <v/>
      </c>
      <c r="Q1148" s="193"/>
      <c r="S1148" s="193"/>
      <c r="T1148" s="193"/>
      <c r="U1148" s="193"/>
      <c r="V1148" s="67"/>
    </row>
    <row r="1149" spans="2:22" x14ac:dyDescent="0.15">
      <c r="B1149" s="194" t="str">
        <f t="shared" si="161"/>
        <v/>
      </c>
      <c r="C1149" s="185" t="str">
        <f t="shared" si="162"/>
        <v/>
      </c>
      <c r="D1149" s="186" t="str">
        <f>IF(B1149="","",IF(variable,IF(OR(B1149=1,B1149&lt;$I$16*periods_per_year),start_rate,MIN($I$17,IF(MOD(B1149-1,$I$19)=0,MAX($I$18,D1148+$I$20),D1148))),start_rate))</f>
        <v/>
      </c>
      <c r="E1149" s="187" t="str">
        <f t="shared" si="163"/>
        <v/>
      </c>
      <c r="F1149" s="187" t="str">
        <f>IF(B1149="","",IF(B1149=nper,J1148+E1149,MIN(J1148+E1149,IF(D1149=D1148,F1148,IF($E$13="Acc Bi-Weekly",ROUND((-PMT(((1+D1149/CP)^(CP/12))-1,(nper-B1149+1)*12/26,J1148))/2,2),IF($E$13="Acc Weekly",ROUND((-PMT(((1+D1149/CP)^(CP/12))-1,(nper-B1149+1)*12/52,J1148))/4,2),ROUND(-PMT(((1+D1149/CP)^(CP/periods_per_year))-1,nper-B1149+1,J1148),2)))))))</f>
        <v/>
      </c>
      <c r="G1149" s="187" t="str">
        <f t="shared" si="164"/>
        <v/>
      </c>
      <c r="H1149" s="188"/>
      <c r="I1149" s="187" t="str">
        <f t="shared" si="165"/>
        <v/>
      </c>
      <c r="J1149" s="187" t="str">
        <f t="shared" si="166"/>
        <v/>
      </c>
      <c r="K1149" s="189" t="str">
        <f t="shared" si="167"/>
        <v/>
      </c>
      <c r="L1149" s="187" t="str">
        <f t="shared" si="168"/>
        <v/>
      </c>
      <c r="M1149" s="187" t="str">
        <f>IF(B1149="","",SUM($L$63:L1149))</f>
        <v/>
      </c>
      <c r="N1149" s="190" t="str">
        <f t="shared" si="169"/>
        <v/>
      </c>
      <c r="O1149" s="191"/>
      <c r="P1149" s="192" t="str">
        <f t="shared" si="170"/>
        <v/>
      </c>
      <c r="Q1149" s="193"/>
      <c r="S1149" s="193"/>
      <c r="T1149" s="193"/>
      <c r="U1149" s="193"/>
      <c r="V1149" s="67"/>
    </row>
    <row r="1150" spans="2:22" x14ac:dyDescent="0.15">
      <c r="B1150" s="194" t="str">
        <f t="shared" si="161"/>
        <v/>
      </c>
      <c r="C1150" s="185" t="str">
        <f t="shared" si="162"/>
        <v/>
      </c>
      <c r="D1150" s="186" t="str">
        <f>IF(B1150="","",IF(variable,IF(OR(B1150=1,B1150&lt;$I$16*periods_per_year),start_rate,MIN($I$17,IF(MOD(B1150-1,$I$19)=0,MAX($I$18,D1149+$I$20),D1149))),start_rate))</f>
        <v/>
      </c>
      <c r="E1150" s="187" t="str">
        <f t="shared" si="163"/>
        <v/>
      </c>
      <c r="F1150" s="187" t="str">
        <f>IF(B1150="","",IF(B1150=nper,J1149+E1150,MIN(J1149+E1150,IF(D1150=D1149,F1149,IF($E$13="Acc Bi-Weekly",ROUND((-PMT(((1+D1150/CP)^(CP/12))-1,(nper-B1150+1)*12/26,J1149))/2,2),IF($E$13="Acc Weekly",ROUND((-PMT(((1+D1150/CP)^(CP/12))-1,(nper-B1150+1)*12/52,J1149))/4,2),ROUND(-PMT(((1+D1150/CP)^(CP/periods_per_year))-1,nper-B1150+1,J1149),2)))))))</f>
        <v/>
      </c>
      <c r="G1150" s="187" t="str">
        <f t="shared" si="164"/>
        <v/>
      </c>
      <c r="H1150" s="188"/>
      <c r="I1150" s="187" t="str">
        <f t="shared" si="165"/>
        <v/>
      </c>
      <c r="J1150" s="187" t="str">
        <f t="shared" si="166"/>
        <v/>
      </c>
      <c r="K1150" s="189" t="str">
        <f t="shared" si="167"/>
        <v/>
      </c>
      <c r="L1150" s="187" t="str">
        <f t="shared" si="168"/>
        <v/>
      </c>
      <c r="M1150" s="187" t="str">
        <f>IF(B1150="","",SUM($L$63:L1150))</f>
        <v/>
      </c>
      <c r="N1150" s="190" t="str">
        <f t="shared" si="169"/>
        <v/>
      </c>
      <c r="O1150" s="191"/>
      <c r="P1150" s="192" t="str">
        <f t="shared" si="170"/>
        <v/>
      </c>
      <c r="Q1150" s="193"/>
      <c r="S1150" s="193"/>
      <c r="T1150" s="193"/>
      <c r="U1150" s="193"/>
      <c r="V1150" s="67"/>
    </row>
    <row r="1151" spans="2:22" x14ac:dyDescent="0.15">
      <c r="B1151" s="194" t="str">
        <f t="shared" ref="B1151:B1214" si="171">IF(J1150="","",IF(OR(B1150&gt;=nper,ROUND(J1150,2)&lt;=0),"",B1150+1))</f>
        <v/>
      </c>
      <c r="C1151" s="185" t="str">
        <f t="shared" ref="C1151:C1214" si="172">IF(B1151="","",IF(OR(periods_per_year=26,periods_per_year=52),IF(periods_per_year=26,IF(B1151=1,fpdate,C1150+14),IF(periods_per_year=52,IF(B1151=1,fpdate,C1150+7),"n/a")),IF(periods_per_year=24,DATE(YEAR(fpdate),MONTH(fpdate)+(B1151-1)/2+IF(AND(DAY(fpdate)&gt;=15,MOD(B1151,2)=0),1,0),IF(MOD(B1151,2)=0,IF(DAY(fpdate)&gt;=15,DAY(fpdate)-14,DAY(fpdate)+14),DAY(fpdate))),IF(DAY(DATE(YEAR(fpdate),MONTH(fpdate)+B1151-1,DAY(fpdate)))&lt;&gt;DAY(fpdate),DATE(YEAR(fpdate),MONTH(fpdate)+B1151,0),DATE(YEAR(fpdate),MONTH(fpdate)+B1151-1,DAY(fpdate))))))</f>
        <v/>
      </c>
      <c r="D1151" s="186" t="str">
        <f>IF(B1151="","",IF(variable,IF(OR(B1151=1,B1151&lt;$I$16*periods_per_year),start_rate,MIN($I$17,IF(MOD(B1151-1,$I$19)=0,MAX($I$18,D1150+$I$20),D1150))),start_rate))</f>
        <v/>
      </c>
      <c r="E1151" s="187" t="str">
        <f t="shared" ref="E1151:E1214" si="173">IF(B1151="","",ROUND((((1+D1151/CP)^(CP/periods_per_year))-1)*J1150,2))</f>
        <v/>
      </c>
      <c r="F1151" s="187" t="str">
        <f>IF(B1151="","",IF(B1151=nper,J1150+E1151,MIN(J1150+E1151,IF(D1151=D1150,F1150,IF($E$13="Acc Bi-Weekly",ROUND((-PMT(((1+D1151/CP)^(CP/12))-1,(nper-B1151+1)*12/26,J1150))/2,2),IF($E$13="Acc Weekly",ROUND((-PMT(((1+D1151/CP)^(CP/12))-1,(nper-B1151+1)*12/52,J1150))/4,2),ROUND(-PMT(((1+D1151/CP)^(CP/periods_per_year))-1,nper-B1151+1,J1150),2)))))))</f>
        <v/>
      </c>
      <c r="G1151" s="187" t="str">
        <f t="shared" ref="G1151:G1214" si="174">IF(B1151="","",IF(J1150&lt;=F1151,0,IF(IF(MOD(B1151,int)=0,$E$25,0)+F1151&gt;=J1150+E1151,J1150+E1151-F1151,IF(MOD(B1151,int)=0,$E$25,0)+IF(IF(MOD(B1151,int)=0,$E$25,0)+IF(MOD(B1151-$E$28,periods_per_year)=0,$E$27,0)+F1151&lt;J1150+E1151,IF(MOD(B1151-$E$28,periods_per_year)=0,$E$27,0),J1150+E1151-IF(MOD(B1151,int)=0,$E$25,0)-F1151))))</f>
        <v/>
      </c>
      <c r="H1151" s="188"/>
      <c r="I1151" s="187" t="str">
        <f t="shared" ref="I1151:I1214" si="175">IF(B1151="","",F1151-E1151+H1151+IF(G1151="",0,G1151))</f>
        <v/>
      </c>
      <c r="J1151" s="187" t="str">
        <f t="shared" ref="J1151:J1214" si="176">IF(B1151="","",J1150-I1151)</f>
        <v/>
      </c>
      <c r="K1151" s="189" t="str">
        <f t="shared" ref="K1151:K1214" si="177">IF(B1151="","",IF(MOD(B1151,periods_per_year)=0,B1151/periods_per_year,""))</f>
        <v/>
      </c>
      <c r="L1151" s="187" t="str">
        <f t="shared" ref="L1151:L1214" si="178">IF(B1151="","",$S$16*E1151)</f>
        <v/>
      </c>
      <c r="M1151" s="187" t="str">
        <f>IF(B1151="","",SUM($L$63:L1151))</f>
        <v/>
      </c>
      <c r="N1151" s="190" t="str">
        <f t="shared" si="169"/>
        <v/>
      </c>
      <c r="O1151" s="191"/>
      <c r="P1151" s="192" t="str">
        <f t="shared" si="170"/>
        <v/>
      </c>
      <c r="Q1151" s="193"/>
      <c r="S1151" s="193"/>
      <c r="T1151" s="193"/>
      <c r="U1151" s="193"/>
      <c r="V1151" s="67"/>
    </row>
    <row r="1152" spans="2:22" x14ac:dyDescent="0.15">
      <c r="B1152" s="194" t="str">
        <f t="shared" si="171"/>
        <v/>
      </c>
      <c r="C1152" s="185" t="str">
        <f t="shared" si="172"/>
        <v/>
      </c>
      <c r="D1152" s="186" t="str">
        <f>IF(B1152="","",IF(variable,IF(OR(B1152=1,B1152&lt;$I$16*periods_per_year),start_rate,MIN($I$17,IF(MOD(B1152-1,$I$19)=0,MAX($I$18,D1151+$I$20),D1151))),start_rate))</f>
        <v/>
      </c>
      <c r="E1152" s="187" t="str">
        <f t="shared" si="173"/>
        <v/>
      </c>
      <c r="F1152" s="187" t="str">
        <f>IF(B1152="","",IF(B1152=nper,J1151+E1152,MIN(J1151+E1152,IF(D1152=D1151,F1151,IF($E$13="Acc Bi-Weekly",ROUND((-PMT(((1+D1152/CP)^(CP/12))-1,(nper-B1152+1)*12/26,J1151))/2,2),IF($E$13="Acc Weekly",ROUND((-PMT(((1+D1152/CP)^(CP/12))-1,(nper-B1152+1)*12/52,J1151))/4,2),ROUND(-PMT(((1+D1152/CP)^(CP/periods_per_year))-1,nper-B1152+1,J1151),2)))))))</f>
        <v/>
      </c>
      <c r="G1152" s="187" t="str">
        <f t="shared" si="174"/>
        <v/>
      </c>
      <c r="H1152" s="188"/>
      <c r="I1152" s="187" t="str">
        <f t="shared" si="175"/>
        <v/>
      </c>
      <c r="J1152" s="187" t="str">
        <f t="shared" si="176"/>
        <v/>
      </c>
      <c r="K1152" s="189" t="str">
        <f t="shared" si="177"/>
        <v/>
      </c>
      <c r="L1152" s="187" t="str">
        <f t="shared" si="178"/>
        <v/>
      </c>
      <c r="M1152" s="187" t="str">
        <f>IF(B1152="","",SUM($L$63:L1152))</f>
        <v/>
      </c>
      <c r="N1152" s="190" t="str">
        <f t="shared" si="169"/>
        <v/>
      </c>
      <c r="O1152" s="191"/>
      <c r="P1152" s="192" t="str">
        <f t="shared" si="170"/>
        <v/>
      </c>
      <c r="Q1152" s="193"/>
      <c r="S1152" s="193"/>
      <c r="T1152" s="193"/>
      <c r="U1152" s="193"/>
      <c r="V1152" s="67"/>
    </row>
    <row r="1153" spans="2:22" x14ac:dyDescent="0.15">
      <c r="B1153" s="194" t="str">
        <f t="shared" si="171"/>
        <v/>
      </c>
      <c r="C1153" s="185" t="str">
        <f t="shared" si="172"/>
        <v/>
      </c>
      <c r="D1153" s="186" t="str">
        <f>IF(B1153="","",IF(variable,IF(OR(B1153=1,B1153&lt;$I$16*periods_per_year),start_rate,MIN($I$17,IF(MOD(B1153-1,$I$19)=0,MAX($I$18,D1152+$I$20),D1152))),start_rate))</f>
        <v/>
      </c>
      <c r="E1153" s="187" t="str">
        <f t="shared" si="173"/>
        <v/>
      </c>
      <c r="F1153" s="187" t="str">
        <f>IF(B1153="","",IF(B1153=nper,J1152+E1153,MIN(J1152+E1153,IF(D1153=D1152,F1152,IF($E$13="Acc Bi-Weekly",ROUND((-PMT(((1+D1153/CP)^(CP/12))-1,(nper-B1153+1)*12/26,J1152))/2,2),IF($E$13="Acc Weekly",ROUND((-PMT(((1+D1153/CP)^(CP/12))-1,(nper-B1153+1)*12/52,J1152))/4,2),ROUND(-PMT(((1+D1153/CP)^(CP/periods_per_year))-1,nper-B1153+1,J1152),2)))))))</f>
        <v/>
      </c>
      <c r="G1153" s="187" t="str">
        <f t="shared" si="174"/>
        <v/>
      </c>
      <c r="H1153" s="188"/>
      <c r="I1153" s="187" t="str">
        <f t="shared" si="175"/>
        <v/>
      </c>
      <c r="J1153" s="187" t="str">
        <f t="shared" si="176"/>
        <v/>
      </c>
      <c r="K1153" s="189" t="str">
        <f t="shared" si="177"/>
        <v/>
      </c>
      <c r="L1153" s="187" t="str">
        <f t="shared" si="178"/>
        <v/>
      </c>
      <c r="M1153" s="187" t="str">
        <f>IF(B1153="","",SUM($L$63:L1153))</f>
        <v/>
      </c>
      <c r="N1153" s="190" t="str">
        <f t="shared" ref="N1153:N1216" si="179">IF(B1153="","",I1153+N1152)</f>
        <v/>
      </c>
      <c r="O1153" s="191"/>
      <c r="P1153" s="192" t="str">
        <f t="shared" si="170"/>
        <v/>
      </c>
      <c r="Q1153" s="193"/>
      <c r="S1153" s="193"/>
      <c r="T1153" s="193"/>
      <c r="U1153" s="193"/>
      <c r="V1153" s="67"/>
    </row>
    <row r="1154" spans="2:22" x14ac:dyDescent="0.15">
      <c r="B1154" s="194" t="str">
        <f t="shared" si="171"/>
        <v/>
      </c>
      <c r="C1154" s="185" t="str">
        <f t="shared" si="172"/>
        <v/>
      </c>
      <c r="D1154" s="186" t="str">
        <f>IF(B1154="","",IF(variable,IF(OR(B1154=1,B1154&lt;$I$16*periods_per_year),start_rate,MIN($I$17,IF(MOD(B1154-1,$I$19)=0,MAX($I$18,D1153+$I$20),D1153))),start_rate))</f>
        <v/>
      </c>
      <c r="E1154" s="187" t="str">
        <f t="shared" si="173"/>
        <v/>
      </c>
      <c r="F1154" s="187" t="str">
        <f>IF(B1154="","",IF(B1154=nper,J1153+E1154,MIN(J1153+E1154,IF(D1154=D1153,F1153,IF($E$13="Acc Bi-Weekly",ROUND((-PMT(((1+D1154/CP)^(CP/12))-1,(nper-B1154+1)*12/26,J1153))/2,2),IF($E$13="Acc Weekly",ROUND((-PMT(((1+D1154/CP)^(CP/12))-1,(nper-B1154+1)*12/52,J1153))/4,2),ROUND(-PMT(((1+D1154/CP)^(CP/periods_per_year))-1,nper-B1154+1,J1153),2)))))))</f>
        <v/>
      </c>
      <c r="G1154" s="187" t="str">
        <f t="shared" si="174"/>
        <v/>
      </c>
      <c r="H1154" s="188"/>
      <c r="I1154" s="187" t="str">
        <f t="shared" si="175"/>
        <v/>
      </c>
      <c r="J1154" s="187" t="str">
        <f t="shared" si="176"/>
        <v/>
      </c>
      <c r="K1154" s="189" t="str">
        <f t="shared" si="177"/>
        <v/>
      </c>
      <c r="L1154" s="187" t="str">
        <f t="shared" si="178"/>
        <v/>
      </c>
      <c r="M1154" s="187" t="str">
        <f>IF(B1154="","",SUM($L$63:L1154))</f>
        <v/>
      </c>
      <c r="N1154" s="190" t="str">
        <f t="shared" si="179"/>
        <v/>
      </c>
      <c r="O1154" s="191"/>
      <c r="P1154" s="192" t="str">
        <f t="shared" si="170"/>
        <v/>
      </c>
      <c r="Q1154" s="193"/>
      <c r="S1154" s="193"/>
      <c r="T1154" s="193"/>
      <c r="U1154" s="193"/>
      <c r="V1154" s="67"/>
    </row>
    <row r="1155" spans="2:22" x14ac:dyDescent="0.15">
      <c r="B1155" s="194" t="str">
        <f t="shared" si="171"/>
        <v/>
      </c>
      <c r="C1155" s="185" t="str">
        <f t="shared" si="172"/>
        <v/>
      </c>
      <c r="D1155" s="186" t="str">
        <f>IF(B1155="","",IF(variable,IF(OR(B1155=1,B1155&lt;$I$16*periods_per_year),start_rate,MIN($I$17,IF(MOD(B1155-1,$I$19)=0,MAX($I$18,D1154+$I$20),D1154))),start_rate))</f>
        <v/>
      </c>
      <c r="E1155" s="187" t="str">
        <f t="shared" si="173"/>
        <v/>
      </c>
      <c r="F1155" s="187" t="str">
        <f>IF(B1155="","",IF(B1155=nper,J1154+E1155,MIN(J1154+E1155,IF(D1155=D1154,F1154,IF($E$13="Acc Bi-Weekly",ROUND((-PMT(((1+D1155/CP)^(CP/12))-1,(nper-B1155+1)*12/26,J1154))/2,2),IF($E$13="Acc Weekly",ROUND((-PMT(((1+D1155/CP)^(CP/12))-1,(nper-B1155+1)*12/52,J1154))/4,2),ROUND(-PMT(((1+D1155/CP)^(CP/periods_per_year))-1,nper-B1155+1,J1154),2)))))))</f>
        <v/>
      </c>
      <c r="G1155" s="187" t="str">
        <f t="shared" si="174"/>
        <v/>
      </c>
      <c r="H1155" s="188"/>
      <c r="I1155" s="187" t="str">
        <f t="shared" si="175"/>
        <v/>
      </c>
      <c r="J1155" s="187" t="str">
        <f t="shared" si="176"/>
        <v/>
      </c>
      <c r="K1155" s="189" t="str">
        <f t="shared" si="177"/>
        <v/>
      </c>
      <c r="L1155" s="187" t="str">
        <f t="shared" si="178"/>
        <v/>
      </c>
      <c r="M1155" s="187" t="str">
        <f>IF(B1155="","",SUM($L$63:L1155))</f>
        <v/>
      </c>
      <c r="N1155" s="190" t="str">
        <f t="shared" si="179"/>
        <v/>
      </c>
      <c r="O1155" s="191"/>
      <c r="P1155" s="192" t="str">
        <f t="shared" si="170"/>
        <v/>
      </c>
      <c r="Q1155" s="193"/>
      <c r="S1155" s="193"/>
      <c r="T1155" s="193"/>
      <c r="U1155" s="193"/>
      <c r="V1155" s="67"/>
    </row>
    <row r="1156" spans="2:22" x14ac:dyDescent="0.15">
      <c r="B1156" s="194" t="str">
        <f t="shared" si="171"/>
        <v/>
      </c>
      <c r="C1156" s="185" t="str">
        <f t="shared" si="172"/>
        <v/>
      </c>
      <c r="D1156" s="186" t="str">
        <f>IF(B1156="","",IF(variable,IF(OR(B1156=1,B1156&lt;$I$16*periods_per_year),start_rate,MIN($I$17,IF(MOD(B1156-1,$I$19)=0,MAX($I$18,D1155+$I$20),D1155))),start_rate))</f>
        <v/>
      </c>
      <c r="E1156" s="187" t="str">
        <f t="shared" si="173"/>
        <v/>
      </c>
      <c r="F1156" s="187" t="str">
        <f>IF(B1156="","",IF(B1156=nper,J1155+E1156,MIN(J1155+E1156,IF(D1156=D1155,F1155,IF($E$13="Acc Bi-Weekly",ROUND((-PMT(((1+D1156/CP)^(CP/12))-1,(nper-B1156+1)*12/26,J1155))/2,2),IF($E$13="Acc Weekly",ROUND((-PMT(((1+D1156/CP)^(CP/12))-1,(nper-B1156+1)*12/52,J1155))/4,2),ROUND(-PMT(((1+D1156/CP)^(CP/periods_per_year))-1,nper-B1156+1,J1155),2)))))))</f>
        <v/>
      </c>
      <c r="G1156" s="187" t="str">
        <f t="shared" si="174"/>
        <v/>
      </c>
      <c r="H1156" s="188"/>
      <c r="I1156" s="187" t="str">
        <f t="shared" si="175"/>
        <v/>
      </c>
      <c r="J1156" s="187" t="str">
        <f t="shared" si="176"/>
        <v/>
      </c>
      <c r="K1156" s="189" t="str">
        <f t="shared" si="177"/>
        <v/>
      </c>
      <c r="L1156" s="187" t="str">
        <f t="shared" si="178"/>
        <v/>
      </c>
      <c r="M1156" s="187" t="str">
        <f>IF(B1156="","",SUM($L$63:L1156))</f>
        <v/>
      </c>
      <c r="N1156" s="190" t="str">
        <f t="shared" si="179"/>
        <v/>
      </c>
      <c r="O1156" s="191"/>
      <c r="P1156" s="192" t="str">
        <f t="shared" si="170"/>
        <v/>
      </c>
      <c r="Q1156" s="193"/>
      <c r="S1156" s="193"/>
      <c r="T1156" s="193"/>
      <c r="U1156" s="193"/>
      <c r="V1156" s="67"/>
    </row>
    <row r="1157" spans="2:22" x14ac:dyDescent="0.15">
      <c r="B1157" s="194" t="str">
        <f t="shared" si="171"/>
        <v/>
      </c>
      <c r="C1157" s="185" t="str">
        <f t="shared" si="172"/>
        <v/>
      </c>
      <c r="D1157" s="186" t="str">
        <f>IF(B1157="","",IF(variable,IF(OR(B1157=1,B1157&lt;$I$16*periods_per_year),start_rate,MIN($I$17,IF(MOD(B1157-1,$I$19)=0,MAX($I$18,D1156+$I$20),D1156))),start_rate))</f>
        <v/>
      </c>
      <c r="E1157" s="187" t="str">
        <f t="shared" si="173"/>
        <v/>
      </c>
      <c r="F1157" s="187" t="str">
        <f>IF(B1157="","",IF(B1157=nper,J1156+E1157,MIN(J1156+E1157,IF(D1157=D1156,F1156,IF($E$13="Acc Bi-Weekly",ROUND((-PMT(((1+D1157/CP)^(CP/12))-1,(nper-B1157+1)*12/26,J1156))/2,2),IF($E$13="Acc Weekly",ROUND((-PMT(((1+D1157/CP)^(CP/12))-1,(nper-B1157+1)*12/52,J1156))/4,2),ROUND(-PMT(((1+D1157/CP)^(CP/periods_per_year))-1,nper-B1157+1,J1156),2)))))))</f>
        <v/>
      </c>
      <c r="G1157" s="187" t="str">
        <f t="shared" si="174"/>
        <v/>
      </c>
      <c r="H1157" s="188"/>
      <c r="I1157" s="187" t="str">
        <f t="shared" si="175"/>
        <v/>
      </c>
      <c r="J1157" s="187" t="str">
        <f t="shared" si="176"/>
        <v/>
      </c>
      <c r="K1157" s="189" t="str">
        <f t="shared" si="177"/>
        <v/>
      </c>
      <c r="L1157" s="187" t="str">
        <f t="shared" si="178"/>
        <v/>
      </c>
      <c r="M1157" s="187" t="str">
        <f>IF(B1157="","",SUM($L$63:L1157))</f>
        <v/>
      </c>
      <c r="N1157" s="190" t="str">
        <f t="shared" si="179"/>
        <v/>
      </c>
      <c r="O1157" s="191"/>
      <c r="P1157" s="192" t="str">
        <f t="shared" si="170"/>
        <v/>
      </c>
      <c r="Q1157" s="193"/>
      <c r="S1157" s="193"/>
      <c r="T1157" s="193"/>
      <c r="U1157" s="193"/>
      <c r="V1157" s="67"/>
    </row>
    <row r="1158" spans="2:22" x14ac:dyDescent="0.15">
      <c r="B1158" s="194" t="str">
        <f t="shared" si="171"/>
        <v/>
      </c>
      <c r="C1158" s="185" t="str">
        <f t="shared" si="172"/>
        <v/>
      </c>
      <c r="D1158" s="186" t="str">
        <f>IF(B1158="","",IF(variable,IF(OR(B1158=1,B1158&lt;$I$16*periods_per_year),start_rate,MIN($I$17,IF(MOD(B1158-1,$I$19)=0,MAX($I$18,D1157+$I$20),D1157))),start_rate))</f>
        <v/>
      </c>
      <c r="E1158" s="187" t="str">
        <f t="shared" si="173"/>
        <v/>
      </c>
      <c r="F1158" s="187" t="str">
        <f>IF(B1158="","",IF(B1158=nper,J1157+E1158,MIN(J1157+E1158,IF(D1158=D1157,F1157,IF($E$13="Acc Bi-Weekly",ROUND((-PMT(((1+D1158/CP)^(CP/12))-1,(nper-B1158+1)*12/26,J1157))/2,2),IF($E$13="Acc Weekly",ROUND((-PMT(((1+D1158/CP)^(CP/12))-1,(nper-B1158+1)*12/52,J1157))/4,2),ROUND(-PMT(((1+D1158/CP)^(CP/periods_per_year))-1,nper-B1158+1,J1157),2)))))))</f>
        <v/>
      </c>
      <c r="G1158" s="187" t="str">
        <f t="shared" si="174"/>
        <v/>
      </c>
      <c r="H1158" s="188"/>
      <c r="I1158" s="187" t="str">
        <f t="shared" si="175"/>
        <v/>
      </c>
      <c r="J1158" s="187" t="str">
        <f t="shared" si="176"/>
        <v/>
      </c>
      <c r="K1158" s="189" t="str">
        <f t="shared" si="177"/>
        <v/>
      </c>
      <c r="L1158" s="187" t="str">
        <f t="shared" si="178"/>
        <v/>
      </c>
      <c r="M1158" s="187" t="str">
        <f>IF(B1158="","",SUM($L$63:L1158))</f>
        <v/>
      </c>
      <c r="N1158" s="190" t="str">
        <f t="shared" si="179"/>
        <v/>
      </c>
      <c r="O1158" s="191"/>
      <c r="P1158" s="192" t="str">
        <f t="shared" si="170"/>
        <v/>
      </c>
      <c r="Q1158" s="193"/>
      <c r="S1158" s="193"/>
      <c r="T1158" s="193"/>
      <c r="U1158" s="193"/>
      <c r="V1158" s="67"/>
    </row>
    <row r="1159" spans="2:22" x14ac:dyDescent="0.15">
      <c r="B1159" s="194" t="str">
        <f t="shared" si="171"/>
        <v/>
      </c>
      <c r="C1159" s="185" t="str">
        <f t="shared" si="172"/>
        <v/>
      </c>
      <c r="D1159" s="186" t="str">
        <f>IF(B1159="","",IF(variable,IF(OR(B1159=1,B1159&lt;$I$16*periods_per_year),start_rate,MIN($I$17,IF(MOD(B1159-1,$I$19)=0,MAX($I$18,D1158+$I$20),D1158))),start_rate))</f>
        <v/>
      </c>
      <c r="E1159" s="187" t="str">
        <f t="shared" si="173"/>
        <v/>
      </c>
      <c r="F1159" s="187" t="str">
        <f>IF(B1159="","",IF(B1159=nper,J1158+E1159,MIN(J1158+E1159,IF(D1159=D1158,F1158,IF($E$13="Acc Bi-Weekly",ROUND((-PMT(((1+D1159/CP)^(CP/12))-1,(nper-B1159+1)*12/26,J1158))/2,2),IF($E$13="Acc Weekly",ROUND((-PMT(((1+D1159/CP)^(CP/12))-1,(nper-B1159+1)*12/52,J1158))/4,2),ROUND(-PMT(((1+D1159/CP)^(CP/periods_per_year))-1,nper-B1159+1,J1158),2)))))))</f>
        <v/>
      </c>
      <c r="G1159" s="187" t="str">
        <f t="shared" si="174"/>
        <v/>
      </c>
      <c r="H1159" s="188"/>
      <c r="I1159" s="187" t="str">
        <f t="shared" si="175"/>
        <v/>
      </c>
      <c r="J1159" s="187" t="str">
        <f t="shared" si="176"/>
        <v/>
      </c>
      <c r="K1159" s="189" t="str">
        <f t="shared" si="177"/>
        <v/>
      </c>
      <c r="L1159" s="187" t="str">
        <f t="shared" si="178"/>
        <v/>
      </c>
      <c r="M1159" s="187" t="str">
        <f>IF(B1159="","",SUM($L$63:L1159))</f>
        <v/>
      </c>
      <c r="N1159" s="190" t="str">
        <f t="shared" si="179"/>
        <v/>
      </c>
      <c r="O1159" s="191"/>
      <c r="P1159" s="192" t="str">
        <f t="shared" si="170"/>
        <v/>
      </c>
      <c r="Q1159" s="193"/>
      <c r="S1159" s="193"/>
      <c r="T1159" s="193"/>
      <c r="U1159" s="193"/>
      <c r="V1159" s="67"/>
    </row>
    <row r="1160" spans="2:22" x14ac:dyDescent="0.15">
      <c r="B1160" s="194" t="str">
        <f t="shared" si="171"/>
        <v/>
      </c>
      <c r="C1160" s="185" t="str">
        <f t="shared" si="172"/>
        <v/>
      </c>
      <c r="D1160" s="186" t="str">
        <f>IF(B1160="","",IF(variable,IF(OR(B1160=1,B1160&lt;$I$16*periods_per_year),start_rate,MIN($I$17,IF(MOD(B1160-1,$I$19)=0,MAX($I$18,D1159+$I$20),D1159))),start_rate))</f>
        <v/>
      </c>
      <c r="E1160" s="187" t="str">
        <f t="shared" si="173"/>
        <v/>
      </c>
      <c r="F1160" s="187" t="str">
        <f>IF(B1160="","",IF(B1160=nper,J1159+E1160,MIN(J1159+E1160,IF(D1160=D1159,F1159,IF($E$13="Acc Bi-Weekly",ROUND((-PMT(((1+D1160/CP)^(CP/12))-1,(nper-B1160+1)*12/26,J1159))/2,2),IF($E$13="Acc Weekly",ROUND((-PMT(((1+D1160/CP)^(CP/12))-1,(nper-B1160+1)*12/52,J1159))/4,2),ROUND(-PMT(((1+D1160/CP)^(CP/periods_per_year))-1,nper-B1160+1,J1159),2)))))))</f>
        <v/>
      </c>
      <c r="G1160" s="187" t="str">
        <f t="shared" si="174"/>
        <v/>
      </c>
      <c r="H1160" s="188"/>
      <c r="I1160" s="187" t="str">
        <f t="shared" si="175"/>
        <v/>
      </c>
      <c r="J1160" s="187" t="str">
        <f t="shared" si="176"/>
        <v/>
      </c>
      <c r="K1160" s="189" t="str">
        <f t="shared" si="177"/>
        <v/>
      </c>
      <c r="L1160" s="187" t="str">
        <f t="shared" si="178"/>
        <v/>
      </c>
      <c r="M1160" s="187" t="str">
        <f>IF(B1160="","",SUM($L$63:L1160))</f>
        <v/>
      </c>
      <c r="N1160" s="190" t="str">
        <f t="shared" si="179"/>
        <v/>
      </c>
      <c r="O1160" s="191"/>
      <c r="P1160" s="192" t="str">
        <f t="shared" si="170"/>
        <v/>
      </c>
      <c r="Q1160" s="193"/>
      <c r="S1160" s="193"/>
      <c r="T1160" s="193"/>
      <c r="U1160" s="193"/>
      <c r="V1160" s="67"/>
    </row>
    <row r="1161" spans="2:22" x14ac:dyDescent="0.15">
      <c r="B1161" s="194" t="str">
        <f t="shared" si="171"/>
        <v/>
      </c>
      <c r="C1161" s="185" t="str">
        <f t="shared" si="172"/>
        <v/>
      </c>
      <c r="D1161" s="186" t="str">
        <f>IF(B1161="","",IF(variable,IF(OR(B1161=1,B1161&lt;$I$16*periods_per_year),start_rate,MIN($I$17,IF(MOD(B1161-1,$I$19)=0,MAX($I$18,D1160+$I$20),D1160))),start_rate))</f>
        <v/>
      </c>
      <c r="E1161" s="187" t="str">
        <f t="shared" si="173"/>
        <v/>
      </c>
      <c r="F1161" s="187" t="str">
        <f>IF(B1161="","",IF(B1161=nper,J1160+E1161,MIN(J1160+E1161,IF(D1161=D1160,F1160,IF($E$13="Acc Bi-Weekly",ROUND((-PMT(((1+D1161/CP)^(CP/12))-1,(nper-B1161+1)*12/26,J1160))/2,2),IF($E$13="Acc Weekly",ROUND((-PMT(((1+D1161/CP)^(CP/12))-1,(nper-B1161+1)*12/52,J1160))/4,2),ROUND(-PMT(((1+D1161/CP)^(CP/periods_per_year))-1,nper-B1161+1,J1160),2)))))))</f>
        <v/>
      </c>
      <c r="G1161" s="187" t="str">
        <f t="shared" si="174"/>
        <v/>
      </c>
      <c r="H1161" s="188"/>
      <c r="I1161" s="187" t="str">
        <f t="shared" si="175"/>
        <v/>
      </c>
      <c r="J1161" s="187" t="str">
        <f t="shared" si="176"/>
        <v/>
      </c>
      <c r="K1161" s="189" t="str">
        <f t="shared" si="177"/>
        <v/>
      </c>
      <c r="L1161" s="187" t="str">
        <f t="shared" si="178"/>
        <v/>
      </c>
      <c r="M1161" s="187" t="str">
        <f>IF(B1161="","",SUM($L$63:L1161))</f>
        <v/>
      </c>
      <c r="N1161" s="190" t="str">
        <f t="shared" si="179"/>
        <v/>
      </c>
      <c r="O1161" s="191"/>
      <c r="P1161" s="192" t="str">
        <f t="shared" si="170"/>
        <v/>
      </c>
      <c r="Q1161" s="193"/>
      <c r="S1161" s="193"/>
      <c r="T1161" s="193"/>
      <c r="U1161" s="193"/>
      <c r="V1161" s="67"/>
    </row>
    <row r="1162" spans="2:22" x14ac:dyDescent="0.15">
      <c r="B1162" s="194" t="str">
        <f t="shared" si="171"/>
        <v/>
      </c>
      <c r="C1162" s="185" t="str">
        <f t="shared" si="172"/>
        <v/>
      </c>
      <c r="D1162" s="186" t="str">
        <f>IF(B1162="","",IF(variable,IF(OR(B1162=1,B1162&lt;$I$16*periods_per_year),start_rate,MIN($I$17,IF(MOD(B1162-1,$I$19)=0,MAX($I$18,D1161+$I$20),D1161))),start_rate))</f>
        <v/>
      </c>
      <c r="E1162" s="187" t="str">
        <f t="shared" si="173"/>
        <v/>
      </c>
      <c r="F1162" s="187" t="str">
        <f>IF(B1162="","",IF(B1162=nper,J1161+E1162,MIN(J1161+E1162,IF(D1162=D1161,F1161,IF($E$13="Acc Bi-Weekly",ROUND((-PMT(((1+D1162/CP)^(CP/12))-1,(nper-B1162+1)*12/26,J1161))/2,2),IF($E$13="Acc Weekly",ROUND((-PMT(((1+D1162/CP)^(CP/12))-1,(nper-B1162+1)*12/52,J1161))/4,2),ROUND(-PMT(((1+D1162/CP)^(CP/periods_per_year))-1,nper-B1162+1,J1161),2)))))))</f>
        <v/>
      </c>
      <c r="G1162" s="187" t="str">
        <f t="shared" si="174"/>
        <v/>
      </c>
      <c r="H1162" s="188"/>
      <c r="I1162" s="187" t="str">
        <f t="shared" si="175"/>
        <v/>
      </c>
      <c r="J1162" s="187" t="str">
        <f t="shared" si="176"/>
        <v/>
      </c>
      <c r="K1162" s="189" t="str">
        <f t="shared" si="177"/>
        <v/>
      </c>
      <c r="L1162" s="187" t="str">
        <f t="shared" si="178"/>
        <v/>
      </c>
      <c r="M1162" s="187" t="str">
        <f>IF(B1162="","",SUM($L$63:L1162))</f>
        <v/>
      </c>
      <c r="N1162" s="190" t="str">
        <f t="shared" si="179"/>
        <v/>
      </c>
      <c r="O1162" s="191"/>
      <c r="P1162" s="192" t="str">
        <f t="shared" si="170"/>
        <v/>
      </c>
      <c r="Q1162" s="193"/>
      <c r="S1162" s="193"/>
      <c r="T1162" s="193"/>
      <c r="U1162" s="193"/>
      <c r="V1162" s="67"/>
    </row>
    <row r="1163" spans="2:22" x14ac:dyDescent="0.15">
      <c r="B1163" s="194" t="str">
        <f t="shared" si="171"/>
        <v/>
      </c>
      <c r="C1163" s="185" t="str">
        <f t="shared" si="172"/>
        <v/>
      </c>
      <c r="D1163" s="186" t="str">
        <f>IF(B1163="","",IF(variable,IF(OR(B1163=1,B1163&lt;$I$16*periods_per_year),start_rate,MIN($I$17,IF(MOD(B1163-1,$I$19)=0,MAX($I$18,D1162+$I$20),D1162))),start_rate))</f>
        <v/>
      </c>
      <c r="E1163" s="187" t="str">
        <f t="shared" si="173"/>
        <v/>
      </c>
      <c r="F1163" s="187" t="str">
        <f>IF(B1163="","",IF(B1163=nper,J1162+E1163,MIN(J1162+E1163,IF(D1163=D1162,F1162,IF($E$13="Acc Bi-Weekly",ROUND((-PMT(((1+D1163/CP)^(CP/12))-1,(nper-B1163+1)*12/26,J1162))/2,2),IF($E$13="Acc Weekly",ROUND((-PMT(((1+D1163/CP)^(CP/12))-1,(nper-B1163+1)*12/52,J1162))/4,2),ROUND(-PMT(((1+D1163/CP)^(CP/periods_per_year))-1,nper-B1163+1,J1162),2)))))))</f>
        <v/>
      </c>
      <c r="G1163" s="187" t="str">
        <f t="shared" si="174"/>
        <v/>
      </c>
      <c r="H1163" s="188"/>
      <c r="I1163" s="187" t="str">
        <f t="shared" si="175"/>
        <v/>
      </c>
      <c r="J1163" s="187" t="str">
        <f t="shared" si="176"/>
        <v/>
      </c>
      <c r="K1163" s="189" t="str">
        <f t="shared" si="177"/>
        <v/>
      </c>
      <c r="L1163" s="187" t="str">
        <f t="shared" si="178"/>
        <v/>
      </c>
      <c r="M1163" s="187" t="str">
        <f>IF(B1163="","",SUM($L$63:L1163))</f>
        <v/>
      </c>
      <c r="N1163" s="190" t="str">
        <f t="shared" si="179"/>
        <v/>
      </c>
      <c r="O1163" s="191"/>
      <c r="P1163" s="192" t="str">
        <f t="shared" ref="P1163:P1226" si="180">IF(B1163="","",IF(K1163="",0,(N1163-N1151)*(1+$E$44)+P1151*(1+$E$44)))</f>
        <v/>
      </c>
      <c r="Q1163" s="193"/>
      <c r="S1163" s="193"/>
      <c r="T1163" s="193"/>
      <c r="U1163" s="193"/>
      <c r="V1163" s="67"/>
    </row>
    <row r="1164" spans="2:22" x14ac:dyDescent="0.15">
      <c r="B1164" s="194" t="str">
        <f t="shared" si="171"/>
        <v/>
      </c>
      <c r="C1164" s="185" t="str">
        <f t="shared" si="172"/>
        <v/>
      </c>
      <c r="D1164" s="186" t="str">
        <f>IF(B1164="","",IF(variable,IF(OR(B1164=1,B1164&lt;$I$16*periods_per_year),start_rate,MIN($I$17,IF(MOD(B1164-1,$I$19)=0,MAX($I$18,D1163+$I$20),D1163))),start_rate))</f>
        <v/>
      </c>
      <c r="E1164" s="187" t="str">
        <f t="shared" si="173"/>
        <v/>
      </c>
      <c r="F1164" s="187" t="str">
        <f>IF(B1164="","",IF(B1164=nper,J1163+E1164,MIN(J1163+E1164,IF(D1164=D1163,F1163,IF($E$13="Acc Bi-Weekly",ROUND((-PMT(((1+D1164/CP)^(CP/12))-1,(nper-B1164+1)*12/26,J1163))/2,2),IF($E$13="Acc Weekly",ROUND((-PMT(((1+D1164/CP)^(CP/12))-1,(nper-B1164+1)*12/52,J1163))/4,2),ROUND(-PMT(((1+D1164/CP)^(CP/periods_per_year))-1,nper-B1164+1,J1163),2)))))))</f>
        <v/>
      </c>
      <c r="G1164" s="187" t="str">
        <f t="shared" si="174"/>
        <v/>
      </c>
      <c r="H1164" s="188"/>
      <c r="I1164" s="187" t="str">
        <f t="shared" si="175"/>
        <v/>
      </c>
      <c r="J1164" s="187" t="str">
        <f t="shared" si="176"/>
        <v/>
      </c>
      <c r="K1164" s="189" t="str">
        <f t="shared" si="177"/>
        <v/>
      </c>
      <c r="L1164" s="187" t="str">
        <f t="shared" si="178"/>
        <v/>
      </c>
      <c r="M1164" s="187" t="str">
        <f>IF(B1164="","",SUM($L$63:L1164))</f>
        <v/>
      </c>
      <c r="N1164" s="190" t="str">
        <f t="shared" si="179"/>
        <v/>
      </c>
      <c r="O1164" s="191"/>
      <c r="P1164" s="192" t="str">
        <f t="shared" si="180"/>
        <v/>
      </c>
      <c r="Q1164" s="193"/>
      <c r="S1164" s="193"/>
      <c r="T1164" s="193"/>
      <c r="U1164" s="193"/>
      <c r="V1164" s="67"/>
    </row>
    <row r="1165" spans="2:22" x14ac:dyDescent="0.15">
      <c r="B1165" s="194" t="str">
        <f t="shared" si="171"/>
        <v/>
      </c>
      <c r="C1165" s="185" t="str">
        <f t="shared" si="172"/>
        <v/>
      </c>
      <c r="D1165" s="186" t="str">
        <f>IF(B1165="","",IF(variable,IF(OR(B1165=1,B1165&lt;$I$16*periods_per_year),start_rate,MIN($I$17,IF(MOD(B1165-1,$I$19)=0,MAX($I$18,D1164+$I$20),D1164))),start_rate))</f>
        <v/>
      </c>
      <c r="E1165" s="187" t="str">
        <f t="shared" si="173"/>
        <v/>
      </c>
      <c r="F1165" s="187" t="str">
        <f>IF(B1165="","",IF(B1165=nper,J1164+E1165,MIN(J1164+E1165,IF(D1165=D1164,F1164,IF($E$13="Acc Bi-Weekly",ROUND((-PMT(((1+D1165/CP)^(CP/12))-1,(nper-B1165+1)*12/26,J1164))/2,2),IF($E$13="Acc Weekly",ROUND((-PMT(((1+D1165/CP)^(CP/12))-1,(nper-B1165+1)*12/52,J1164))/4,2),ROUND(-PMT(((1+D1165/CP)^(CP/periods_per_year))-1,nper-B1165+1,J1164),2)))))))</f>
        <v/>
      </c>
      <c r="G1165" s="187" t="str">
        <f t="shared" si="174"/>
        <v/>
      </c>
      <c r="H1165" s="188"/>
      <c r="I1165" s="187" t="str">
        <f t="shared" si="175"/>
        <v/>
      </c>
      <c r="J1165" s="187" t="str">
        <f t="shared" si="176"/>
        <v/>
      </c>
      <c r="K1165" s="189" t="str">
        <f t="shared" si="177"/>
        <v/>
      </c>
      <c r="L1165" s="187" t="str">
        <f t="shared" si="178"/>
        <v/>
      </c>
      <c r="M1165" s="187" t="str">
        <f>IF(B1165="","",SUM($L$63:L1165))</f>
        <v/>
      </c>
      <c r="N1165" s="190" t="str">
        <f t="shared" si="179"/>
        <v/>
      </c>
      <c r="O1165" s="191"/>
      <c r="P1165" s="192" t="str">
        <f t="shared" si="180"/>
        <v/>
      </c>
      <c r="Q1165" s="193"/>
      <c r="S1165" s="193"/>
      <c r="T1165" s="193"/>
      <c r="U1165" s="193"/>
      <c r="V1165" s="67"/>
    </row>
    <row r="1166" spans="2:22" x14ac:dyDescent="0.15">
      <c r="B1166" s="194" t="str">
        <f t="shared" si="171"/>
        <v/>
      </c>
      <c r="C1166" s="185" t="str">
        <f t="shared" si="172"/>
        <v/>
      </c>
      <c r="D1166" s="186" t="str">
        <f>IF(B1166="","",IF(variable,IF(OR(B1166=1,B1166&lt;$I$16*periods_per_year),start_rate,MIN($I$17,IF(MOD(B1166-1,$I$19)=0,MAX($I$18,D1165+$I$20),D1165))),start_rate))</f>
        <v/>
      </c>
      <c r="E1166" s="187" t="str">
        <f t="shared" si="173"/>
        <v/>
      </c>
      <c r="F1166" s="187" t="str">
        <f>IF(B1166="","",IF(B1166=nper,J1165+E1166,MIN(J1165+E1166,IF(D1166=D1165,F1165,IF($E$13="Acc Bi-Weekly",ROUND((-PMT(((1+D1166/CP)^(CP/12))-1,(nper-B1166+1)*12/26,J1165))/2,2),IF($E$13="Acc Weekly",ROUND((-PMT(((1+D1166/CP)^(CP/12))-1,(nper-B1166+1)*12/52,J1165))/4,2),ROUND(-PMT(((1+D1166/CP)^(CP/periods_per_year))-1,nper-B1166+1,J1165),2)))))))</f>
        <v/>
      </c>
      <c r="G1166" s="187" t="str">
        <f t="shared" si="174"/>
        <v/>
      </c>
      <c r="H1166" s="188"/>
      <c r="I1166" s="187" t="str">
        <f t="shared" si="175"/>
        <v/>
      </c>
      <c r="J1166" s="187" t="str">
        <f t="shared" si="176"/>
        <v/>
      </c>
      <c r="K1166" s="189" t="str">
        <f t="shared" si="177"/>
        <v/>
      </c>
      <c r="L1166" s="187" t="str">
        <f t="shared" si="178"/>
        <v/>
      </c>
      <c r="M1166" s="187" t="str">
        <f>IF(B1166="","",SUM($L$63:L1166))</f>
        <v/>
      </c>
      <c r="N1166" s="190" t="str">
        <f t="shared" si="179"/>
        <v/>
      </c>
      <c r="O1166" s="191"/>
      <c r="P1166" s="192" t="str">
        <f t="shared" si="180"/>
        <v/>
      </c>
      <c r="Q1166" s="193"/>
      <c r="S1166" s="193"/>
      <c r="T1166" s="193"/>
      <c r="U1166" s="193"/>
      <c r="V1166" s="67"/>
    </row>
    <row r="1167" spans="2:22" x14ac:dyDescent="0.15">
      <c r="B1167" s="194" t="str">
        <f t="shared" si="171"/>
        <v/>
      </c>
      <c r="C1167" s="185" t="str">
        <f t="shared" si="172"/>
        <v/>
      </c>
      <c r="D1167" s="186" t="str">
        <f>IF(B1167="","",IF(variable,IF(OR(B1167=1,B1167&lt;$I$16*periods_per_year),start_rate,MIN($I$17,IF(MOD(B1167-1,$I$19)=0,MAX($I$18,D1166+$I$20),D1166))),start_rate))</f>
        <v/>
      </c>
      <c r="E1167" s="187" t="str">
        <f t="shared" si="173"/>
        <v/>
      </c>
      <c r="F1167" s="187" t="str">
        <f>IF(B1167="","",IF(B1167=nper,J1166+E1167,MIN(J1166+E1167,IF(D1167=D1166,F1166,IF($E$13="Acc Bi-Weekly",ROUND((-PMT(((1+D1167/CP)^(CP/12))-1,(nper-B1167+1)*12/26,J1166))/2,2),IF($E$13="Acc Weekly",ROUND((-PMT(((1+D1167/CP)^(CP/12))-1,(nper-B1167+1)*12/52,J1166))/4,2),ROUND(-PMT(((1+D1167/CP)^(CP/periods_per_year))-1,nper-B1167+1,J1166),2)))))))</f>
        <v/>
      </c>
      <c r="G1167" s="187" t="str">
        <f t="shared" si="174"/>
        <v/>
      </c>
      <c r="H1167" s="188"/>
      <c r="I1167" s="187" t="str">
        <f t="shared" si="175"/>
        <v/>
      </c>
      <c r="J1167" s="187" t="str">
        <f t="shared" si="176"/>
        <v/>
      </c>
      <c r="K1167" s="189" t="str">
        <f t="shared" si="177"/>
        <v/>
      </c>
      <c r="L1167" s="187" t="str">
        <f t="shared" si="178"/>
        <v/>
      </c>
      <c r="M1167" s="187" t="str">
        <f>IF(B1167="","",SUM($L$63:L1167))</f>
        <v/>
      </c>
      <c r="N1167" s="190" t="str">
        <f t="shared" si="179"/>
        <v/>
      </c>
      <c r="O1167" s="191"/>
      <c r="P1167" s="192" t="str">
        <f t="shared" si="180"/>
        <v/>
      </c>
      <c r="Q1167" s="193"/>
      <c r="S1167" s="193"/>
      <c r="T1167" s="193"/>
      <c r="U1167" s="193"/>
      <c r="V1167" s="67"/>
    </row>
    <row r="1168" spans="2:22" x14ac:dyDescent="0.15">
      <c r="B1168" s="194" t="str">
        <f t="shared" si="171"/>
        <v/>
      </c>
      <c r="C1168" s="185" t="str">
        <f t="shared" si="172"/>
        <v/>
      </c>
      <c r="D1168" s="186" t="str">
        <f>IF(B1168="","",IF(variable,IF(OR(B1168=1,B1168&lt;$I$16*periods_per_year),start_rate,MIN($I$17,IF(MOD(B1168-1,$I$19)=0,MAX($I$18,D1167+$I$20),D1167))),start_rate))</f>
        <v/>
      </c>
      <c r="E1168" s="187" t="str">
        <f t="shared" si="173"/>
        <v/>
      </c>
      <c r="F1168" s="187" t="str">
        <f>IF(B1168="","",IF(B1168=nper,J1167+E1168,MIN(J1167+E1168,IF(D1168=D1167,F1167,IF($E$13="Acc Bi-Weekly",ROUND((-PMT(((1+D1168/CP)^(CP/12))-1,(nper-B1168+1)*12/26,J1167))/2,2),IF($E$13="Acc Weekly",ROUND((-PMT(((1+D1168/CP)^(CP/12))-1,(nper-B1168+1)*12/52,J1167))/4,2),ROUND(-PMT(((1+D1168/CP)^(CP/periods_per_year))-1,nper-B1168+1,J1167),2)))))))</f>
        <v/>
      </c>
      <c r="G1168" s="187" t="str">
        <f t="shared" si="174"/>
        <v/>
      </c>
      <c r="H1168" s="188"/>
      <c r="I1168" s="187" t="str">
        <f t="shared" si="175"/>
        <v/>
      </c>
      <c r="J1168" s="187" t="str">
        <f t="shared" si="176"/>
        <v/>
      </c>
      <c r="K1168" s="189" t="str">
        <f t="shared" si="177"/>
        <v/>
      </c>
      <c r="L1168" s="187" t="str">
        <f t="shared" si="178"/>
        <v/>
      </c>
      <c r="M1168" s="187" t="str">
        <f>IF(B1168="","",SUM($L$63:L1168))</f>
        <v/>
      </c>
      <c r="N1168" s="190" t="str">
        <f t="shared" si="179"/>
        <v/>
      </c>
      <c r="O1168" s="191"/>
      <c r="P1168" s="192" t="str">
        <f t="shared" si="180"/>
        <v/>
      </c>
      <c r="Q1168" s="193"/>
      <c r="S1168" s="193"/>
      <c r="T1168" s="193"/>
      <c r="U1168" s="193"/>
      <c r="V1168" s="67"/>
    </row>
    <row r="1169" spans="2:22" x14ac:dyDescent="0.15">
      <c r="B1169" s="194" t="str">
        <f t="shared" si="171"/>
        <v/>
      </c>
      <c r="C1169" s="185" t="str">
        <f t="shared" si="172"/>
        <v/>
      </c>
      <c r="D1169" s="186" t="str">
        <f>IF(B1169="","",IF(variable,IF(OR(B1169=1,B1169&lt;$I$16*periods_per_year),start_rate,MIN($I$17,IF(MOD(B1169-1,$I$19)=0,MAX($I$18,D1168+$I$20),D1168))),start_rate))</f>
        <v/>
      </c>
      <c r="E1169" s="187" t="str">
        <f t="shared" si="173"/>
        <v/>
      </c>
      <c r="F1169" s="187" t="str">
        <f>IF(B1169="","",IF(B1169=nper,J1168+E1169,MIN(J1168+E1169,IF(D1169=D1168,F1168,IF($E$13="Acc Bi-Weekly",ROUND((-PMT(((1+D1169/CP)^(CP/12))-1,(nper-B1169+1)*12/26,J1168))/2,2),IF($E$13="Acc Weekly",ROUND((-PMT(((1+D1169/CP)^(CP/12))-1,(nper-B1169+1)*12/52,J1168))/4,2),ROUND(-PMT(((1+D1169/CP)^(CP/periods_per_year))-1,nper-B1169+1,J1168),2)))))))</f>
        <v/>
      </c>
      <c r="G1169" s="187" t="str">
        <f t="shared" si="174"/>
        <v/>
      </c>
      <c r="H1169" s="188"/>
      <c r="I1169" s="187" t="str">
        <f t="shared" si="175"/>
        <v/>
      </c>
      <c r="J1169" s="187" t="str">
        <f t="shared" si="176"/>
        <v/>
      </c>
      <c r="K1169" s="189" t="str">
        <f t="shared" si="177"/>
        <v/>
      </c>
      <c r="L1169" s="187" t="str">
        <f t="shared" si="178"/>
        <v/>
      </c>
      <c r="M1169" s="187" t="str">
        <f>IF(B1169="","",SUM($L$63:L1169))</f>
        <v/>
      </c>
      <c r="N1169" s="190" t="str">
        <f t="shared" si="179"/>
        <v/>
      </c>
      <c r="O1169" s="191"/>
      <c r="P1169" s="192" t="str">
        <f t="shared" si="180"/>
        <v/>
      </c>
      <c r="Q1169" s="193"/>
      <c r="S1169" s="193"/>
      <c r="T1169" s="193"/>
      <c r="U1169" s="193"/>
      <c r="V1169" s="67"/>
    </row>
    <row r="1170" spans="2:22" x14ac:dyDescent="0.15">
      <c r="B1170" s="194" t="str">
        <f t="shared" si="171"/>
        <v/>
      </c>
      <c r="C1170" s="185" t="str">
        <f t="shared" si="172"/>
        <v/>
      </c>
      <c r="D1170" s="186" t="str">
        <f>IF(B1170="","",IF(variable,IF(OR(B1170=1,B1170&lt;$I$16*periods_per_year),start_rate,MIN($I$17,IF(MOD(B1170-1,$I$19)=0,MAX($I$18,D1169+$I$20),D1169))),start_rate))</f>
        <v/>
      </c>
      <c r="E1170" s="187" t="str">
        <f t="shared" si="173"/>
        <v/>
      </c>
      <c r="F1170" s="187" t="str">
        <f>IF(B1170="","",IF(B1170=nper,J1169+E1170,MIN(J1169+E1170,IF(D1170=D1169,F1169,IF($E$13="Acc Bi-Weekly",ROUND((-PMT(((1+D1170/CP)^(CP/12))-1,(nper-B1170+1)*12/26,J1169))/2,2),IF($E$13="Acc Weekly",ROUND((-PMT(((1+D1170/CP)^(CP/12))-1,(nper-B1170+1)*12/52,J1169))/4,2),ROUND(-PMT(((1+D1170/CP)^(CP/periods_per_year))-1,nper-B1170+1,J1169),2)))))))</f>
        <v/>
      </c>
      <c r="G1170" s="187" t="str">
        <f t="shared" si="174"/>
        <v/>
      </c>
      <c r="H1170" s="188"/>
      <c r="I1170" s="187" t="str">
        <f t="shared" si="175"/>
        <v/>
      </c>
      <c r="J1170" s="187" t="str">
        <f t="shared" si="176"/>
        <v/>
      </c>
      <c r="K1170" s="189" t="str">
        <f t="shared" si="177"/>
        <v/>
      </c>
      <c r="L1170" s="187" t="str">
        <f t="shared" si="178"/>
        <v/>
      </c>
      <c r="M1170" s="187" t="str">
        <f>IF(B1170="","",SUM($L$63:L1170))</f>
        <v/>
      </c>
      <c r="N1170" s="190" t="str">
        <f t="shared" si="179"/>
        <v/>
      </c>
      <c r="O1170" s="191"/>
      <c r="P1170" s="192" t="str">
        <f t="shared" si="180"/>
        <v/>
      </c>
      <c r="Q1170" s="193"/>
      <c r="S1170" s="193"/>
      <c r="T1170" s="193"/>
      <c r="U1170" s="193"/>
      <c r="V1170" s="67"/>
    </row>
    <row r="1171" spans="2:22" x14ac:dyDescent="0.15">
      <c r="B1171" s="194" t="str">
        <f t="shared" si="171"/>
        <v/>
      </c>
      <c r="C1171" s="185" t="str">
        <f t="shared" si="172"/>
        <v/>
      </c>
      <c r="D1171" s="186" t="str">
        <f>IF(B1171="","",IF(variable,IF(OR(B1171=1,B1171&lt;$I$16*periods_per_year),start_rate,MIN($I$17,IF(MOD(B1171-1,$I$19)=0,MAX($I$18,D1170+$I$20),D1170))),start_rate))</f>
        <v/>
      </c>
      <c r="E1171" s="187" t="str">
        <f t="shared" si="173"/>
        <v/>
      </c>
      <c r="F1171" s="187" t="str">
        <f>IF(B1171="","",IF(B1171=nper,J1170+E1171,MIN(J1170+E1171,IF(D1171=D1170,F1170,IF($E$13="Acc Bi-Weekly",ROUND((-PMT(((1+D1171/CP)^(CP/12))-1,(nper-B1171+1)*12/26,J1170))/2,2),IF($E$13="Acc Weekly",ROUND((-PMT(((1+D1171/CP)^(CP/12))-1,(nper-B1171+1)*12/52,J1170))/4,2),ROUND(-PMT(((1+D1171/CP)^(CP/periods_per_year))-1,nper-B1171+1,J1170),2)))))))</f>
        <v/>
      </c>
      <c r="G1171" s="187" t="str">
        <f t="shared" si="174"/>
        <v/>
      </c>
      <c r="H1171" s="188"/>
      <c r="I1171" s="187" t="str">
        <f t="shared" si="175"/>
        <v/>
      </c>
      <c r="J1171" s="187" t="str">
        <f t="shared" si="176"/>
        <v/>
      </c>
      <c r="K1171" s="189" t="str">
        <f t="shared" si="177"/>
        <v/>
      </c>
      <c r="L1171" s="187" t="str">
        <f t="shared" si="178"/>
        <v/>
      </c>
      <c r="M1171" s="187" t="str">
        <f>IF(B1171="","",SUM($L$63:L1171))</f>
        <v/>
      </c>
      <c r="N1171" s="190" t="str">
        <f t="shared" si="179"/>
        <v/>
      </c>
      <c r="O1171" s="191"/>
      <c r="P1171" s="192" t="str">
        <f t="shared" si="180"/>
        <v/>
      </c>
      <c r="Q1171" s="193"/>
      <c r="S1171" s="193"/>
      <c r="T1171" s="193"/>
      <c r="U1171" s="193"/>
      <c r="V1171" s="67"/>
    </row>
    <row r="1172" spans="2:22" x14ac:dyDescent="0.15">
      <c r="B1172" s="194" t="str">
        <f t="shared" si="171"/>
        <v/>
      </c>
      <c r="C1172" s="185" t="str">
        <f t="shared" si="172"/>
        <v/>
      </c>
      <c r="D1172" s="186" t="str">
        <f>IF(B1172="","",IF(variable,IF(OR(B1172=1,B1172&lt;$I$16*periods_per_year),start_rate,MIN($I$17,IF(MOD(B1172-1,$I$19)=0,MAX($I$18,D1171+$I$20),D1171))),start_rate))</f>
        <v/>
      </c>
      <c r="E1172" s="187" t="str">
        <f t="shared" si="173"/>
        <v/>
      </c>
      <c r="F1172" s="187" t="str">
        <f>IF(B1172="","",IF(B1172=nper,J1171+E1172,MIN(J1171+E1172,IF(D1172=D1171,F1171,IF($E$13="Acc Bi-Weekly",ROUND((-PMT(((1+D1172/CP)^(CP/12))-1,(nper-B1172+1)*12/26,J1171))/2,2),IF($E$13="Acc Weekly",ROUND((-PMT(((1+D1172/CP)^(CP/12))-1,(nper-B1172+1)*12/52,J1171))/4,2),ROUND(-PMT(((1+D1172/CP)^(CP/periods_per_year))-1,nper-B1172+1,J1171),2)))))))</f>
        <v/>
      </c>
      <c r="G1172" s="187" t="str">
        <f t="shared" si="174"/>
        <v/>
      </c>
      <c r="H1172" s="188"/>
      <c r="I1172" s="187" t="str">
        <f t="shared" si="175"/>
        <v/>
      </c>
      <c r="J1172" s="187" t="str">
        <f t="shared" si="176"/>
        <v/>
      </c>
      <c r="K1172" s="189" t="str">
        <f t="shared" si="177"/>
        <v/>
      </c>
      <c r="L1172" s="187" t="str">
        <f t="shared" si="178"/>
        <v/>
      </c>
      <c r="M1172" s="187" t="str">
        <f>IF(B1172="","",SUM($L$63:L1172))</f>
        <v/>
      </c>
      <c r="N1172" s="190" t="str">
        <f t="shared" si="179"/>
        <v/>
      </c>
      <c r="O1172" s="191"/>
      <c r="P1172" s="192" t="str">
        <f t="shared" si="180"/>
        <v/>
      </c>
      <c r="Q1172" s="193"/>
      <c r="S1172" s="193"/>
      <c r="T1172" s="193"/>
      <c r="U1172" s="193"/>
      <c r="V1172" s="67"/>
    </row>
    <row r="1173" spans="2:22" x14ac:dyDescent="0.15">
      <c r="B1173" s="194" t="str">
        <f t="shared" si="171"/>
        <v/>
      </c>
      <c r="C1173" s="185" t="str">
        <f t="shared" si="172"/>
        <v/>
      </c>
      <c r="D1173" s="186" t="str">
        <f>IF(B1173="","",IF(variable,IF(OR(B1173=1,B1173&lt;$I$16*periods_per_year),start_rate,MIN($I$17,IF(MOD(B1173-1,$I$19)=0,MAX($I$18,D1172+$I$20),D1172))),start_rate))</f>
        <v/>
      </c>
      <c r="E1173" s="187" t="str">
        <f t="shared" si="173"/>
        <v/>
      </c>
      <c r="F1173" s="187" t="str">
        <f>IF(B1173="","",IF(B1173=nper,J1172+E1173,MIN(J1172+E1173,IF(D1173=D1172,F1172,IF($E$13="Acc Bi-Weekly",ROUND((-PMT(((1+D1173/CP)^(CP/12))-1,(nper-B1173+1)*12/26,J1172))/2,2),IF($E$13="Acc Weekly",ROUND((-PMT(((1+D1173/CP)^(CP/12))-1,(nper-B1173+1)*12/52,J1172))/4,2),ROUND(-PMT(((1+D1173/CP)^(CP/periods_per_year))-1,nper-B1173+1,J1172),2)))))))</f>
        <v/>
      </c>
      <c r="G1173" s="187" t="str">
        <f t="shared" si="174"/>
        <v/>
      </c>
      <c r="H1173" s="188"/>
      <c r="I1173" s="187" t="str">
        <f t="shared" si="175"/>
        <v/>
      </c>
      <c r="J1173" s="187" t="str">
        <f t="shared" si="176"/>
        <v/>
      </c>
      <c r="K1173" s="189" t="str">
        <f t="shared" si="177"/>
        <v/>
      </c>
      <c r="L1173" s="187" t="str">
        <f t="shared" si="178"/>
        <v/>
      </c>
      <c r="M1173" s="187" t="str">
        <f>IF(B1173="","",SUM($L$63:L1173))</f>
        <v/>
      </c>
      <c r="N1173" s="190" t="str">
        <f t="shared" si="179"/>
        <v/>
      </c>
      <c r="O1173" s="191"/>
      <c r="P1173" s="192" t="str">
        <f t="shared" si="180"/>
        <v/>
      </c>
      <c r="Q1173" s="193"/>
      <c r="S1173" s="193"/>
      <c r="T1173" s="193"/>
      <c r="U1173" s="193"/>
      <c r="V1173" s="67"/>
    </row>
    <row r="1174" spans="2:22" x14ac:dyDescent="0.15">
      <c r="B1174" s="194" t="str">
        <f t="shared" si="171"/>
        <v/>
      </c>
      <c r="C1174" s="185" t="str">
        <f t="shared" si="172"/>
        <v/>
      </c>
      <c r="D1174" s="186" t="str">
        <f>IF(B1174="","",IF(variable,IF(OR(B1174=1,B1174&lt;$I$16*periods_per_year),start_rate,MIN($I$17,IF(MOD(B1174-1,$I$19)=0,MAX($I$18,D1173+$I$20),D1173))),start_rate))</f>
        <v/>
      </c>
      <c r="E1174" s="187" t="str">
        <f t="shared" si="173"/>
        <v/>
      </c>
      <c r="F1174" s="187" t="str">
        <f>IF(B1174="","",IF(B1174=nper,J1173+E1174,MIN(J1173+E1174,IF(D1174=D1173,F1173,IF($E$13="Acc Bi-Weekly",ROUND((-PMT(((1+D1174/CP)^(CP/12))-1,(nper-B1174+1)*12/26,J1173))/2,2),IF($E$13="Acc Weekly",ROUND((-PMT(((1+D1174/CP)^(CP/12))-1,(nper-B1174+1)*12/52,J1173))/4,2),ROUND(-PMT(((1+D1174/CP)^(CP/periods_per_year))-1,nper-B1174+1,J1173),2)))))))</f>
        <v/>
      </c>
      <c r="G1174" s="187" t="str">
        <f t="shared" si="174"/>
        <v/>
      </c>
      <c r="H1174" s="188"/>
      <c r="I1174" s="187" t="str">
        <f t="shared" si="175"/>
        <v/>
      </c>
      <c r="J1174" s="187" t="str">
        <f t="shared" si="176"/>
        <v/>
      </c>
      <c r="K1174" s="189" t="str">
        <f t="shared" si="177"/>
        <v/>
      </c>
      <c r="L1174" s="187" t="str">
        <f t="shared" si="178"/>
        <v/>
      </c>
      <c r="M1174" s="187" t="str">
        <f>IF(B1174="","",SUM($L$63:L1174))</f>
        <v/>
      </c>
      <c r="N1174" s="190" t="str">
        <f t="shared" si="179"/>
        <v/>
      </c>
      <c r="O1174" s="191"/>
      <c r="P1174" s="192" t="str">
        <f t="shared" si="180"/>
        <v/>
      </c>
      <c r="Q1174" s="193"/>
      <c r="S1174" s="193"/>
      <c r="T1174" s="193"/>
      <c r="U1174" s="193"/>
      <c r="V1174" s="67"/>
    </row>
    <row r="1175" spans="2:22" x14ac:dyDescent="0.15">
      <c r="B1175" s="194" t="str">
        <f t="shared" si="171"/>
        <v/>
      </c>
      <c r="C1175" s="185" t="str">
        <f t="shared" si="172"/>
        <v/>
      </c>
      <c r="D1175" s="186" t="str">
        <f>IF(B1175="","",IF(variable,IF(OR(B1175=1,B1175&lt;$I$16*periods_per_year),start_rate,MIN($I$17,IF(MOD(B1175-1,$I$19)=0,MAX($I$18,D1174+$I$20),D1174))),start_rate))</f>
        <v/>
      </c>
      <c r="E1175" s="187" t="str">
        <f t="shared" si="173"/>
        <v/>
      </c>
      <c r="F1175" s="187" t="str">
        <f>IF(B1175="","",IF(B1175=nper,J1174+E1175,MIN(J1174+E1175,IF(D1175=D1174,F1174,IF($E$13="Acc Bi-Weekly",ROUND((-PMT(((1+D1175/CP)^(CP/12))-1,(nper-B1175+1)*12/26,J1174))/2,2),IF($E$13="Acc Weekly",ROUND((-PMT(((1+D1175/CP)^(CP/12))-1,(nper-B1175+1)*12/52,J1174))/4,2),ROUND(-PMT(((1+D1175/CP)^(CP/periods_per_year))-1,nper-B1175+1,J1174),2)))))))</f>
        <v/>
      </c>
      <c r="G1175" s="187" t="str">
        <f t="shared" si="174"/>
        <v/>
      </c>
      <c r="H1175" s="188"/>
      <c r="I1175" s="187" t="str">
        <f t="shared" si="175"/>
        <v/>
      </c>
      <c r="J1175" s="187" t="str">
        <f t="shared" si="176"/>
        <v/>
      </c>
      <c r="K1175" s="189" t="str">
        <f t="shared" si="177"/>
        <v/>
      </c>
      <c r="L1175" s="187" t="str">
        <f t="shared" si="178"/>
        <v/>
      </c>
      <c r="M1175" s="187" t="str">
        <f>IF(B1175="","",SUM($L$63:L1175))</f>
        <v/>
      </c>
      <c r="N1175" s="190" t="str">
        <f t="shared" si="179"/>
        <v/>
      </c>
      <c r="O1175" s="191"/>
      <c r="P1175" s="192" t="str">
        <f t="shared" si="180"/>
        <v/>
      </c>
      <c r="Q1175" s="193"/>
      <c r="S1175" s="193"/>
      <c r="T1175" s="193"/>
      <c r="U1175" s="193"/>
      <c r="V1175" s="67"/>
    </row>
    <row r="1176" spans="2:22" x14ac:dyDescent="0.15">
      <c r="B1176" s="194" t="str">
        <f t="shared" si="171"/>
        <v/>
      </c>
      <c r="C1176" s="185" t="str">
        <f t="shared" si="172"/>
        <v/>
      </c>
      <c r="D1176" s="186" t="str">
        <f>IF(B1176="","",IF(variable,IF(OR(B1176=1,B1176&lt;$I$16*periods_per_year),start_rate,MIN($I$17,IF(MOD(B1176-1,$I$19)=0,MAX($I$18,D1175+$I$20),D1175))),start_rate))</f>
        <v/>
      </c>
      <c r="E1176" s="187" t="str">
        <f t="shared" si="173"/>
        <v/>
      </c>
      <c r="F1176" s="187" t="str">
        <f>IF(B1176="","",IF(B1176=nper,J1175+E1176,MIN(J1175+E1176,IF(D1176=D1175,F1175,IF($E$13="Acc Bi-Weekly",ROUND((-PMT(((1+D1176/CP)^(CP/12))-1,(nper-B1176+1)*12/26,J1175))/2,2),IF($E$13="Acc Weekly",ROUND((-PMT(((1+D1176/CP)^(CP/12))-1,(nper-B1176+1)*12/52,J1175))/4,2),ROUND(-PMT(((1+D1176/CP)^(CP/periods_per_year))-1,nper-B1176+1,J1175),2)))))))</f>
        <v/>
      </c>
      <c r="G1176" s="187" t="str">
        <f t="shared" si="174"/>
        <v/>
      </c>
      <c r="H1176" s="188"/>
      <c r="I1176" s="187" t="str">
        <f t="shared" si="175"/>
        <v/>
      </c>
      <c r="J1176" s="187" t="str">
        <f t="shared" si="176"/>
        <v/>
      </c>
      <c r="K1176" s="189" t="str">
        <f t="shared" si="177"/>
        <v/>
      </c>
      <c r="L1176" s="187" t="str">
        <f t="shared" si="178"/>
        <v/>
      </c>
      <c r="M1176" s="187" t="str">
        <f>IF(B1176="","",SUM($L$63:L1176))</f>
        <v/>
      </c>
      <c r="N1176" s="190" t="str">
        <f t="shared" si="179"/>
        <v/>
      </c>
      <c r="O1176" s="191"/>
      <c r="P1176" s="192" t="str">
        <f t="shared" si="180"/>
        <v/>
      </c>
      <c r="Q1176" s="193"/>
      <c r="S1176" s="193"/>
      <c r="T1176" s="193"/>
      <c r="U1176" s="193"/>
      <c r="V1176" s="67"/>
    </row>
    <row r="1177" spans="2:22" x14ac:dyDescent="0.15">
      <c r="B1177" s="194" t="str">
        <f t="shared" si="171"/>
        <v/>
      </c>
      <c r="C1177" s="185" t="str">
        <f t="shared" si="172"/>
        <v/>
      </c>
      <c r="D1177" s="186" t="str">
        <f>IF(B1177="","",IF(variable,IF(OR(B1177=1,B1177&lt;$I$16*periods_per_year),start_rate,MIN($I$17,IF(MOD(B1177-1,$I$19)=0,MAX($I$18,D1176+$I$20),D1176))),start_rate))</f>
        <v/>
      </c>
      <c r="E1177" s="187" t="str">
        <f t="shared" si="173"/>
        <v/>
      </c>
      <c r="F1177" s="187" t="str">
        <f>IF(B1177="","",IF(B1177=nper,J1176+E1177,MIN(J1176+E1177,IF(D1177=D1176,F1176,IF($E$13="Acc Bi-Weekly",ROUND((-PMT(((1+D1177/CP)^(CP/12))-1,(nper-B1177+1)*12/26,J1176))/2,2),IF($E$13="Acc Weekly",ROUND((-PMT(((1+D1177/CP)^(CP/12))-1,(nper-B1177+1)*12/52,J1176))/4,2),ROUND(-PMT(((1+D1177/CP)^(CP/periods_per_year))-1,nper-B1177+1,J1176),2)))))))</f>
        <v/>
      </c>
      <c r="G1177" s="187" t="str">
        <f t="shared" si="174"/>
        <v/>
      </c>
      <c r="H1177" s="188"/>
      <c r="I1177" s="187" t="str">
        <f t="shared" si="175"/>
        <v/>
      </c>
      <c r="J1177" s="187" t="str">
        <f t="shared" si="176"/>
        <v/>
      </c>
      <c r="K1177" s="189" t="str">
        <f t="shared" si="177"/>
        <v/>
      </c>
      <c r="L1177" s="187" t="str">
        <f t="shared" si="178"/>
        <v/>
      </c>
      <c r="M1177" s="187" t="str">
        <f>IF(B1177="","",SUM($L$63:L1177))</f>
        <v/>
      </c>
      <c r="N1177" s="190" t="str">
        <f t="shared" si="179"/>
        <v/>
      </c>
      <c r="O1177" s="191"/>
      <c r="P1177" s="192" t="str">
        <f t="shared" si="180"/>
        <v/>
      </c>
      <c r="Q1177" s="193"/>
      <c r="S1177" s="193"/>
      <c r="T1177" s="193"/>
      <c r="U1177" s="193"/>
      <c r="V1177" s="67"/>
    </row>
    <row r="1178" spans="2:22" x14ac:dyDescent="0.15">
      <c r="B1178" s="194" t="str">
        <f t="shared" si="171"/>
        <v/>
      </c>
      <c r="C1178" s="185" t="str">
        <f t="shared" si="172"/>
        <v/>
      </c>
      <c r="D1178" s="186" t="str">
        <f>IF(B1178="","",IF(variable,IF(OR(B1178=1,B1178&lt;$I$16*periods_per_year),start_rate,MIN($I$17,IF(MOD(B1178-1,$I$19)=0,MAX($I$18,D1177+$I$20),D1177))),start_rate))</f>
        <v/>
      </c>
      <c r="E1178" s="187" t="str">
        <f t="shared" si="173"/>
        <v/>
      </c>
      <c r="F1178" s="187" t="str">
        <f>IF(B1178="","",IF(B1178=nper,J1177+E1178,MIN(J1177+E1178,IF(D1178=D1177,F1177,IF($E$13="Acc Bi-Weekly",ROUND((-PMT(((1+D1178/CP)^(CP/12))-1,(nper-B1178+1)*12/26,J1177))/2,2),IF($E$13="Acc Weekly",ROUND((-PMT(((1+D1178/CP)^(CP/12))-1,(nper-B1178+1)*12/52,J1177))/4,2),ROUND(-PMT(((1+D1178/CP)^(CP/periods_per_year))-1,nper-B1178+1,J1177),2)))))))</f>
        <v/>
      </c>
      <c r="G1178" s="187" t="str">
        <f t="shared" si="174"/>
        <v/>
      </c>
      <c r="H1178" s="188"/>
      <c r="I1178" s="187" t="str">
        <f t="shared" si="175"/>
        <v/>
      </c>
      <c r="J1178" s="187" t="str">
        <f t="shared" si="176"/>
        <v/>
      </c>
      <c r="K1178" s="189" t="str">
        <f t="shared" si="177"/>
        <v/>
      </c>
      <c r="L1178" s="187" t="str">
        <f t="shared" si="178"/>
        <v/>
      </c>
      <c r="M1178" s="187" t="str">
        <f>IF(B1178="","",SUM($L$63:L1178))</f>
        <v/>
      </c>
      <c r="N1178" s="190" t="str">
        <f t="shared" si="179"/>
        <v/>
      </c>
      <c r="O1178" s="191"/>
      <c r="P1178" s="192" t="str">
        <f t="shared" si="180"/>
        <v/>
      </c>
      <c r="Q1178" s="193"/>
      <c r="S1178" s="193"/>
      <c r="T1178" s="193"/>
      <c r="U1178" s="193"/>
      <c r="V1178" s="67"/>
    </row>
    <row r="1179" spans="2:22" x14ac:dyDescent="0.15">
      <c r="B1179" s="194" t="str">
        <f t="shared" si="171"/>
        <v/>
      </c>
      <c r="C1179" s="185" t="str">
        <f t="shared" si="172"/>
        <v/>
      </c>
      <c r="D1179" s="186" t="str">
        <f>IF(B1179="","",IF(variable,IF(OR(B1179=1,B1179&lt;$I$16*periods_per_year),start_rate,MIN($I$17,IF(MOD(B1179-1,$I$19)=0,MAX($I$18,D1178+$I$20),D1178))),start_rate))</f>
        <v/>
      </c>
      <c r="E1179" s="187" t="str">
        <f t="shared" si="173"/>
        <v/>
      </c>
      <c r="F1179" s="187" t="str">
        <f>IF(B1179="","",IF(B1179=nper,J1178+E1179,MIN(J1178+E1179,IF(D1179=D1178,F1178,IF($E$13="Acc Bi-Weekly",ROUND((-PMT(((1+D1179/CP)^(CP/12))-1,(nper-B1179+1)*12/26,J1178))/2,2),IF($E$13="Acc Weekly",ROUND((-PMT(((1+D1179/CP)^(CP/12))-1,(nper-B1179+1)*12/52,J1178))/4,2),ROUND(-PMT(((1+D1179/CP)^(CP/periods_per_year))-1,nper-B1179+1,J1178),2)))))))</f>
        <v/>
      </c>
      <c r="G1179" s="187" t="str">
        <f t="shared" si="174"/>
        <v/>
      </c>
      <c r="H1179" s="188"/>
      <c r="I1179" s="187" t="str">
        <f t="shared" si="175"/>
        <v/>
      </c>
      <c r="J1179" s="187" t="str">
        <f t="shared" si="176"/>
        <v/>
      </c>
      <c r="K1179" s="189" t="str">
        <f t="shared" si="177"/>
        <v/>
      </c>
      <c r="L1179" s="187" t="str">
        <f t="shared" si="178"/>
        <v/>
      </c>
      <c r="M1179" s="187" t="str">
        <f>IF(B1179="","",SUM($L$63:L1179))</f>
        <v/>
      </c>
      <c r="N1179" s="190" t="str">
        <f t="shared" si="179"/>
        <v/>
      </c>
      <c r="O1179" s="191"/>
      <c r="P1179" s="192" t="str">
        <f t="shared" si="180"/>
        <v/>
      </c>
      <c r="Q1179" s="193"/>
      <c r="S1179" s="193"/>
      <c r="T1179" s="193"/>
      <c r="U1179" s="193"/>
      <c r="V1179" s="67"/>
    </row>
    <row r="1180" spans="2:22" x14ac:dyDescent="0.15">
      <c r="B1180" s="194" t="str">
        <f t="shared" si="171"/>
        <v/>
      </c>
      <c r="C1180" s="185" t="str">
        <f t="shared" si="172"/>
        <v/>
      </c>
      <c r="D1180" s="186" t="str">
        <f>IF(B1180="","",IF(variable,IF(OR(B1180=1,B1180&lt;$I$16*periods_per_year),start_rate,MIN($I$17,IF(MOD(B1180-1,$I$19)=0,MAX($I$18,D1179+$I$20),D1179))),start_rate))</f>
        <v/>
      </c>
      <c r="E1180" s="187" t="str">
        <f t="shared" si="173"/>
        <v/>
      </c>
      <c r="F1180" s="187" t="str">
        <f>IF(B1180="","",IF(B1180=nper,J1179+E1180,MIN(J1179+E1180,IF(D1180=D1179,F1179,IF($E$13="Acc Bi-Weekly",ROUND((-PMT(((1+D1180/CP)^(CP/12))-1,(nper-B1180+1)*12/26,J1179))/2,2),IF($E$13="Acc Weekly",ROUND((-PMT(((1+D1180/CP)^(CP/12))-1,(nper-B1180+1)*12/52,J1179))/4,2),ROUND(-PMT(((1+D1180/CP)^(CP/periods_per_year))-1,nper-B1180+1,J1179),2)))))))</f>
        <v/>
      </c>
      <c r="G1180" s="187" t="str">
        <f t="shared" si="174"/>
        <v/>
      </c>
      <c r="H1180" s="188"/>
      <c r="I1180" s="187" t="str">
        <f t="shared" si="175"/>
        <v/>
      </c>
      <c r="J1180" s="187" t="str">
        <f t="shared" si="176"/>
        <v/>
      </c>
      <c r="K1180" s="189" t="str">
        <f t="shared" si="177"/>
        <v/>
      </c>
      <c r="L1180" s="187" t="str">
        <f t="shared" si="178"/>
        <v/>
      </c>
      <c r="M1180" s="187" t="str">
        <f>IF(B1180="","",SUM($L$63:L1180))</f>
        <v/>
      </c>
      <c r="N1180" s="190" t="str">
        <f t="shared" si="179"/>
        <v/>
      </c>
      <c r="O1180" s="191"/>
      <c r="P1180" s="192" t="str">
        <f t="shared" si="180"/>
        <v/>
      </c>
      <c r="Q1180" s="193"/>
      <c r="S1180" s="193"/>
      <c r="T1180" s="193"/>
      <c r="U1180" s="193"/>
      <c r="V1180" s="67"/>
    </row>
    <row r="1181" spans="2:22" x14ac:dyDescent="0.15">
      <c r="B1181" s="194" t="str">
        <f t="shared" si="171"/>
        <v/>
      </c>
      <c r="C1181" s="185" t="str">
        <f t="shared" si="172"/>
        <v/>
      </c>
      <c r="D1181" s="186" t="str">
        <f>IF(B1181="","",IF(variable,IF(OR(B1181=1,B1181&lt;$I$16*periods_per_year),start_rate,MIN($I$17,IF(MOD(B1181-1,$I$19)=0,MAX($I$18,D1180+$I$20),D1180))),start_rate))</f>
        <v/>
      </c>
      <c r="E1181" s="187" t="str">
        <f t="shared" si="173"/>
        <v/>
      </c>
      <c r="F1181" s="187" t="str">
        <f>IF(B1181="","",IF(B1181=nper,J1180+E1181,MIN(J1180+E1181,IF(D1181=D1180,F1180,IF($E$13="Acc Bi-Weekly",ROUND((-PMT(((1+D1181/CP)^(CP/12))-1,(nper-B1181+1)*12/26,J1180))/2,2),IF($E$13="Acc Weekly",ROUND((-PMT(((1+D1181/CP)^(CP/12))-1,(nper-B1181+1)*12/52,J1180))/4,2),ROUND(-PMT(((1+D1181/CP)^(CP/periods_per_year))-1,nper-B1181+1,J1180),2)))))))</f>
        <v/>
      </c>
      <c r="G1181" s="187" t="str">
        <f t="shared" si="174"/>
        <v/>
      </c>
      <c r="H1181" s="188"/>
      <c r="I1181" s="187" t="str">
        <f t="shared" si="175"/>
        <v/>
      </c>
      <c r="J1181" s="187" t="str">
        <f t="shared" si="176"/>
        <v/>
      </c>
      <c r="K1181" s="189" t="str">
        <f t="shared" si="177"/>
        <v/>
      </c>
      <c r="L1181" s="187" t="str">
        <f t="shared" si="178"/>
        <v/>
      </c>
      <c r="M1181" s="187" t="str">
        <f>IF(B1181="","",SUM($L$63:L1181))</f>
        <v/>
      </c>
      <c r="N1181" s="190" t="str">
        <f t="shared" si="179"/>
        <v/>
      </c>
      <c r="O1181" s="191"/>
      <c r="P1181" s="192" t="str">
        <f t="shared" si="180"/>
        <v/>
      </c>
      <c r="Q1181" s="193"/>
      <c r="S1181" s="193"/>
      <c r="T1181" s="193"/>
      <c r="U1181" s="193"/>
      <c r="V1181" s="67"/>
    </row>
    <row r="1182" spans="2:22" x14ac:dyDescent="0.15">
      <c r="B1182" s="194" t="str">
        <f t="shared" si="171"/>
        <v/>
      </c>
      <c r="C1182" s="185" t="str">
        <f t="shared" si="172"/>
        <v/>
      </c>
      <c r="D1182" s="186" t="str">
        <f>IF(B1182="","",IF(variable,IF(OR(B1182=1,B1182&lt;$I$16*periods_per_year),start_rate,MIN($I$17,IF(MOD(B1182-1,$I$19)=0,MAX($I$18,D1181+$I$20),D1181))),start_rate))</f>
        <v/>
      </c>
      <c r="E1182" s="187" t="str">
        <f t="shared" si="173"/>
        <v/>
      </c>
      <c r="F1182" s="187" t="str">
        <f>IF(B1182="","",IF(B1182=nper,J1181+E1182,MIN(J1181+E1182,IF(D1182=D1181,F1181,IF($E$13="Acc Bi-Weekly",ROUND((-PMT(((1+D1182/CP)^(CP/12))-1,(nper-B1182+1)*12/26,J1181))/2,2),IF($E$13="Acc Weekly",ROUND((-PMT(((1+D1182/CP)^(CP/12))-1,(nper-B1182+1)*12/52,J1181))/4,2),ROUND(-PMT(((1+D1182/CP)^(CP/periods_per_year))-1,nper-B1182+1,J1181),2)))))))</f>
        <v/>
      </c>
      <c r="G1182" s="187" t="str">
        <f t="shared" si="174"/>
        <v/>
      </c>
      <c r="H1182" s="188"/>
      <c r="I1182" s="187" t="str">
        <f t="shared" si="175"/>
        <v/>
      </c>
      <c r="J1182" s="187" t="str">
        <f t="shared" si="176"/>
        <v/>
      </c>
      <c r="K1182" s="189" t="str">
        <f t="shared" si="177"/>
        <v/>
      </c>
      <c r="L1182" s="187" t="str">
        <f t="shared" si="178"/>
        <v/>
      </c>
      <c r="M1182" s="187" t="str">
        <f>IF(B1182="","",SUM($L$63:L1182))</f>
        <v/>
      </c>
      <c r="N1182" s="190" t="str">
        <f t="shared" si="179"/>
        <v/>
      </c>
      <c r="O1182" s="191"/>
      <c r="P1182" s="192" t="str">
        <f t="shared" si="180"/>
        <v/>
      </c>
      <c r="Q1182" s="193"/>
      <c r="S1182" s="193"/>
      <c r="T1182" s="193"/>
      <c r="U1182" s="193"/>
      <c r="V1182" s="67"/>
    </row>
    <row r="1183" spans="2:22" x14ac:dyDescent="0.15">
      <c r="B1183" s="194" t="str">
        <f t="shared" si="171"/>
        <v/>
      </c>
      <c r="C1183" s="185" t="str">
        <f t="shared" si="172"/>
        <v/>
      </c>
      <c r="D1183" s="186" t="str">
        <f>IF(B1183="","",IF(variable,IF(OR(B1183=1,B1183&lt;$I$16*periods_per_year),start_rate,MIN($I$17,IF(MOD(B1183-1,$I$19)=0,MAX($I$18,D1182+$I$20),D1182))),start_rate))</f>
        <v/>
      </c>
      <c r="E1183" s="187" t="str">
        <f t="shared" si="173"/>
        <v/>
      </c>
      <c r="F1183" s="187" t="str">
        <f>IF(B1183="","",IF(B1183=nper,J1182+E1183,MIN(J1182+E1183,IF(D1183=D1182,F1182,IF($E$13="Acc Bi-Weekly",ROUND((-PMT(((1+D1183/CP)^(CP/12))-1,(nper-B1183+1)*12/26,J1182))/2,2),IF($E$13="Acc Weekly",ROUND((-PMT(((1+D1183/CP)^(CP/12))-1,(nper-B1183+1)*12/52,J1182))/4,2),ROUND(-PMT(((1+D1183/CP)^(CP/periods_per_year))-1,nper-B1183+1,J1182),2)))))))</f>
        <v/>
      </c>
      <c r="G1183" s="187" t="str">
        <f t="shared" si="174"/>
        <v/>
      </c>
      <c r="H1183" s="188"/>
      <c r="I1183" s="187" t="str">
        <f t="shared" si="175"/>
        <v/>
      </c>
      <c r="J1183" s="187" t="str">
        <f t="shared" si="176"/>
        <v/>
      </c>
      <c r="K1183" s="189" t="str">
        <f t="shared" si="177"/>
        <v/>
      </c>
      <c r="L1183" s="187" t="str">
        <f t="shared" si="178"/>
        <v/>
      </c>
      <c r="M1183" s="187" t="str">
        <f>IF(B1183="","",SUM($L$63:L1183))</f>
        <v/>
      </c>
      <c r="N1183" s="190" t="str">
        <f t="shared" si="179"/>
        <v/>
      </c>
      <c r="O1183" s="191"/>
      <c r="P1183" s="192" t="str">
        <f t="shared" si="180"/>
        <v/>
      </c>
      <c r="Q1183" s="193"/>
      <c r="S1183" s="193"/>
      <c r="T1183" s="193"/>
      <c r="U1183" s="193"/>
      <c r="V1183" s="67"/>
    </row>
    <row r="1184" spans="2:22" x14ac:dyDescent="0.15">
      <c r="B1184" s="194" t="str">
        <f t="shared" si="171"/>
        <v/>
      </c>
      <c r="C1184" s="185" t="str">
        <f t="shared" si="172"/>
        <v/>
      </c>
      <c r="D1184" s="186" t="str">
        <f>IF(B1184="","",IF(variable,IF(OR(B1184=1,B1184&lt;$I$16*periods_per_year),start_rate,MIN($I$17,IF(MOD(B1184-1,$I$19)=0,MAX($I$18,D1183+$I$20),D1183))),start_rate))</f>
        <v/>
      </c>
      <c r="E1184" s="187" t="str">
        <f t="shared" si="173"/>
        <v/>
      </c>
      <c r="F1184" s="187" t="str">
        <f>IF(B1184="","",IF(B1184=nper,J1183+E1184,MIN(J1183+E1184,IF(D1184=D1183,F1183,IF($E$13="Acc Bi-Weekly",ROUND((-PMT(((1+D1184/CP)^(CP/12))-1,(nper-B1184+1)*12/26,J1183))/2,2),IF($E$13="Acc Weekly",ROUND((-PMT(((1+D1184/CP)^(CP/12))-1,(nper-B1184+1)*12/52,J1183))/4,2),ROUND(-PMT(((1+D1184/CP)^(CP/periods_per_year))-1,nper-B1184+1,J1183),2)))))))</f>
        <v/>
      </c>
      <c r="G1184" s="187" t="str">
        <f t="shared" si="174"/>
        <v/>
      </c>
      <c r="H1184" s="188"/>
      <c r="I1184" s="187" t="str">
        <f t="shared" si="175"/>
        <v/>
      </c>
      <c r="J1184" s="187" t="str">
        <f t="shared" si="176"/>
        <v/>
      </c>
      <c r="K1184" s="189" t="str">
        <f t="shared" si="177"/>
        <v/>
      </c>
      <c r="L1184" s="187" t="str">
        <f t="shared" si="178"/>
        <v/>
      </c>
      <c r="M1184" s="187" t="str">
        <f>IF(B1184="","",SUM($L$63:L1184))</f>
        <v/>
      </c>
      <c r="N1184" s="190" t="str">
        <f t="shared" si="179"/>
        <v/>
      </c>
      <c r="O1184" s="191"/>
      <c r="P1184" s="192" t="str">
        <f t="shared" si="180"/>
        <v/>
      </c>
      <c r="Q1184" s="193"/>
      <c r="S1184" s="193"/>
      <c r="T1184" s="193"/>
      <c r="U1184" s="193"/>
      <c r="V1184" s="67"/>
    </row>
    <row r="1185" spans="2:22" x14ac:dyDescent="0.15">
      <c r="B1185" s="194" t="str">
        <f t="shared" si="171"/>
        <v/>
      </c>
      <c r="C1185" s="185" t="str">
        <f t="shared" si="172"/>
        <v/>
      </c>
      <c r="D1185" s="186" t="str">
        <f>IF(B1185="","",IF(variable,IF(OR(B1185=1,B1185&lt;$I$16*periods_per_year),start_rate,MIN($I$17,IF(MOD(B1185-1,$I$19)=0,MAX($I$18,D1184+$I$20),D1184))),start_rate))</f>
        <v/>
      </c>
      <c r="E1185" s="187" t="str">
        <f t="shared" si="173"/>
        <v/>
      </c>
      <c r="F1185" s="187" t="str">
        <f>IF(B1185="","",IF(B1185=nper,J1184+E1185,MIN(J1184+E1185,IF(D1185=D1184,F1184,IF($E$13="Acc Bi-Weekly",ROUND((-PMT(((1+D1185/CP)^(CP/12))-1,(nper-B1185+1)*12/26,J1184))/2,2),IF($E$13="Acc Weekly",ROUND((-PMT(((1+D1185/CP)^(CP/12))-1,(nper-B1185+1)*12/52,J1184))/4,2),ROUND(-PMT(((1+D1185/CP)^(CP/periods_per_year))-1,nper-B1185+1,J1184),2)))))))</f>
        <v/>
      </c>
      <c r="G1185" s="187" t="str">
        <f t="shared" si="174"/>
        <v/>
      </c>
      <c r="H1185" s="188"/>
      <c r="I1185" s="187" t="str">
        <f t="shared" si="175"/>
        <v/>
      </c>
      <c r="J1185" s="187" t="str">
        <f t="shared" si="176"/>
        <v/>
      </c>
      <c r="K1185" s="189" t="str">
        <f t="shared" si="177"/>
        <v/>
      </c>
      <c r="L1185" s="187" t="str">
        <f t="shared" si="178"/>
        <v/>
      </c>
      <c r="M1185" s="187" t="str">
        <f>IF(B1185="","",SUM($L$63:L1185))</f>
        <v/>
      </c>
      <c r="N1185" s="190" t="str">
        <f t="shared" si="179"/>
        <v/>
      </c>
      <c r="O1185" s="191"/>
      <c r="P1185" s="192" t="str">
        <f t="shared" si="180"/>
        <v/>
      </c>
      <c r="Q1185" s="193"/>
      <c r="S1185" s="193"/>
      <c r="T1185" s="193"/>
      <c r="U1185" s="193"/>
      <c r="V1185" s="67"/>
    </row>
    <row r="1186" spans="2:22" x14ac:dyDescent="0.15">
      <c r="B1186" s="194" t="str">
        <f t="shared" si="171"/>
        <v/>
      </c>
      <c r="C1186" s="185" t="str">
        <f t="shared" si="172"/>
        <v/>
      </c>
      <c r="D1186" s="186" t="str">
        <f>IF(B1186="","",IF(variable,IF(OR(B1186=1,B1186&lt;$I$16*periods_per_year),start_rate,MIN($I$17,IF(MOD(B1186-1,$I$19)=0,MAX($I$18,D1185+$I$20),D1185))),start_rate))</f>
        <v/>
      </c>
      <c r="E1186" s="187" t="str">
        <f t="shared" si="173"/>
        <v/>
      </c>
      <c r="F1186" s="187" t="str">
        <f>IF(B1186="","",IF(B1186=nper,J1185+E1186,MIN(J1185+E1186,IF(D1186=D1185,F1185,IF($E$13="Acc Bi-Weekly",ROUND((-PMT(((1+D1186/CP)^(CP/12))-1,(nper-B1186+1)*12/26,J1185))/2,2),IF($E$13="Acc Weekly",ROUND((-PMT(((1+D1186/CP)^(CP/12))-1,(nper-B1186+1)*12/52,J1185))/4,2),ROUND(-PMT(((1+D1186/CP)^(CP/periods_per_year))-1,nper-B1186+1,J1185),2)))))))</f>
        <v/>
      </c>
      <c r="G1186" s="187" t="str">
        <f t="shared" si="174"/>
        <v/>
      </c>
      <c r="H1186" s="188"/>
      <c r="I1186" s="187" t="str">
        <f t="shared" si="175"/>
        <v/>
      </c>
      <c r="J1186" s="187" t="str">
        <f t="shared" si="176"/>
        <v/>
      </c>
      <c r="K1186" s="189" t="str">
        <f t="shared" si="177"/>
        <v/>
      </c>
      <c r="L1186" s="187" t="str">
        <f t="shared" si="178"/>
        <v/>
      </c>
      <c r="M1186" s="187" t="str">
        <f>IF(B1186="","",SUM($L$63:L1186))</f>
        <v/>
      </c>
      <c r="N1186" s="190" t="str">
        <f t="shared" si="179"/>
        <v/>
      </c>
      <c r="O1186" s="191"/>
      <c r="P1186" s="192" t="str">
        <f t="shared" si="180"/>
        <v/>
      </c>
      <c r="Q1186" s="193"/>
      <c r="S1186" s="193"/>
      <c r="T1186" s="193"/>
      <c r="U1186" s="193"/>
      <c r="V1186" s="67"/>
    </row>
    <row r="1187" spans="2:22" x14ac:dyDescent="0.15">
      <c r="B1187" s="194" t="str">
        <f t="shared" si="171"/>
        <v/>
      </c>
      <c r="C1187" s="185" t="str">
        <f t="shared" si="172"/>
        <v/>
      </c>
      <c r="D1187" s="186" t="str">
        <f>IF(B1187="","",IF(variable,IF(OR(B1187=1,B1187&lt;$I$16*periods_per_year),start_rate,MIN($I$17,IF(MOD(B1187-1,$I$19)=0,MAX($I$18,D1186+$I$20),D1186))),start_rate))</f>
        <v/>
      </c>
      <c r="E1187" s="187" t="str">
        <f t="shared" si="173"/>
        <v/>
      </c>
      <c r="F1187" s="187" t="str">
        <f>IF(B1187="","",IF(B1187=nper,J1186+E1187,MIN(J1186+E1187,IF(D1187=D1186,F1186,IF($E$13="Acc Bi-Weekly",ROUND((-PMT(((1+D1187/CP)^(CP/12))-1,(nper-B1187+1)*12/26,J1186))/2,2),IF($E$13="Acc Weekly",ROUND((-PMT(((1+D1187/CP)^(CP/12))-1,(nper-B1187+1)*12/52,J1186))/4,2),ROUND(-PMT(((1+D1187/CP)^(CP/periods_per_year))-1,nper-B1187+1,J1186),2)))))))</f>
        <v/>
      </c>
      <c r="G1187" s="187" t="str">
        <f t="shared" si="174"/>
        <v/>
      </c>
      <c r="H1187" s="188"/>
      <c r="I1187" s="187" t="str">
        <f t="shared" si="175"/>
        <v/>
      </c>
      <c r="J1187" s="187" t="str">
        <f t="shared" si="176"/>
        <v/>
      </c>
      <c r="K1187" s="189" t="str">
        <f t="shared" si="177"/>
        <v/>
      </c>
      <c r="L1187" s="187" t="str">
        <f t="shared" si="178"/>
        <v/>
      </c>
      <c r="M1187" s="187" t="str">
        <f>IF(B1187="","",SUM($L$63:L1187))</f>
        <v/>
      </c>
      <c r="N1187" s="190" t="str">
        <f t="shared" si="179"/>
        <v/>
      </c>
      <c r="O1187" s="191"/>
      <c r="P1187" s="192" t="str">
        <f t="shared" si="180"/>
        <v/>
      </c>
      <c r="Q1187" s="193"/>
      <c r="S1187" s="193"/>
      <c r="T1187" s="193"/>
      <c r="U1187" s="193"/>
      <c r="V1187" s="67"/>
    </row>
    <row r="1188" spans="2:22" x14ac:dyDescent="0.15">
      <c r="B1188" s="194" t="str">
        <f t="shared" si="171"/>
        <v/>
      </c>
      <c r="C1188" s="185" t="str">
        <f t="shared" si="172"/>
        <v/>
      </c>
      <c r="D1188" s="186" t="str">
        <f>IF(B1188="","",IF(variable,IF(OR(B1188=1,B1188&lt;$I$16*periods_per_year),start_rate,MIN($I$17,IF(MOD(B1188-1,$I$19)=0,MAX($I$18,D1187+$I$20),D1187))),start_rate))</f>
        <v/>
      </c>
      <c r="E1188" s="187" t="str">
        <f t="shared" si="173"/>
        <v/>
      </c>
      <c r="F1188" s="187" t="str">
        <f>IF(B1188="","",IF(B1188=nper,J1187+E1188,MIN(J1187+E1188,IF(D1188=D1187,F1187,IF($E$13="Acc Bi-Weekly",ROUND((-PMT(((1+D1188/CP)^(CP/12))-1,(nper-B1188+1)*12/26,J1187))/2,2),IF($E$13="Acc Weekly",ROUND((-PMT(((1+D1188/CP)^(CP/12))-1,(nper-B1188+1)*12/52,J1187))/4,2),ROUND(-PMT(((1+D1188/CP)^(CP/periods_per_year))-1,nper-B1188+1,J1187),2)))))))</f>
        <v/>
      </c>
      <c r="G1188" s="187" t="str">
        <f t="shared" si="174"/>
        <v/>
      </c>
      <c r="H1188" s="188"/>
      <c r="I1188" s="187" t="str">
        <f t="shared" si="175"/>
        <v/>
      </c>
      <c r="J1188" s="187" t="str">
        <f t="shared" si="176"/>
        <v/>
      </c>
      <c r="K1188" s="189" t="str">
        <f t="shared" si="177"/>
        <v/>
      </c>
      <c r="L1188" s="187" t="str">
        <f t="shared" si="178"/>
        <v/>
      </c>
      <c r="M1188" s="187" t="str">
        <f>IF(B1188="","",SUM($L$63:L1188))</f>
        <v/>
      </c>
      <c r="N1188" s="190" t="str">
        <f t="shared" si="179"/>
        <v/>
      </c>
      <c r="O1188" s="191"/>
      <c r="P1188" s="192" t="str">
        <f t="shared" si="180"/>
        <v/>
      </c>
      <c r="Q1188" s="193"/>
      <c r="S1188" s="193"/>
      <c r="T1188" s="193"/>
      <c r="U1188" s="193"/>
      <c r="V1188" s="67"/>
    </row>
    <row r="1189" spans="2:22" x14ac:dyDescent="0.15">
      <c r="B1189" s="194" t="str">
        <f t="shared" si="171"/>
        <v/>
      </c>
      <c r="C1189" s="185" t="str">
        <f t="shared" si="172"/>
        <v/>
      </c>
      <c r="D1189" s="186" t="str">
        <f>IF(B1189="","",IF(variable,IF(OR(B1189=1,B1189&lt;$I$16*periods_per_year),start_rate,MIN($I$17,IF(MOD(B1189-1,$I$19)=0,MAX($I$18,D1188+$I$20),D1188))),start_rate))</f>
        <v/>
      </c>
      <c r="E1189" s="187" t="str">
        <f t="shared" si="173"/>
        <v/>
      </c>
      <c r="F1189" s="187" t="str">
        <f>IF(B1189="","",IF(B1189=nper,J1188+E1189,MIN(J1188+E1189,IF(D1189=D1188,F1188,IF($E$13="Acc Bi-Weekly",ROUND((-PMT(((1+D1189/CP)^(CP/12))-1,(nper-B1189+1)*12/26,J1188))/2,2),IF($E$13="Acc Weekly",ROUND((-PMT(((1+D1189/CP)^(CP/12))-1,(nper-B1189+1)*12/52,J1188))/4,2),ROUND(-PMT(((1+D1189/CP)^(CP/periods_per_year))-1,nper-B1189+1,J1188),2)))))))</f>
        <v/>
      </c>
      <c r="G1189" s="187" t="str">
        <f t="shared" si="174"/>
        <v/>
      </c>
      <c r="H1189" s="188"/>
      <c r="I1189" s="187" t="str">
        <f t="shared" si="175"/>
        <v/>
      </c>
      <c r="J1189" s="187" t="str">
        <f t="shared" si="176"/>
        <v/>
      </c>
      <c r="K1189" s="189" t="str">
        <f t="shared" si="177"/>
        <v/>
      </c>
      <c r="L1189" s="187" t="str">
        <f t="shared" si="178"/>
        <v/>
      </c>
      <c r="M1189" s="187" t="str">
        <f>IF(B1189="","",SUM($L$63:L1189))</f>
        <v/>
      </c>
      <c r="N1189" s="190" t="str">
        <f t="shared" si="179"/>
        <v/>
      </c>
      <c r="O1189" s="191"/>
      <c r="P1189" s="192" t="str">
        <f t="shared" si="180"/>
        <v/>
      </c>
      <c r="Q1189" s="193"/>
      <c r="S1189" s="193"/>
      <c r="T1189" s="193"/>
      <c r="U1189" s="193"/>
      <c r="V1189" s="67"/>
    </row>
    <row r="1190" spans="2:22" x14ac:dyDescent="0.15">
      <c r="B1190" s="194" t="str">
        <f t="shared" si="171"/>
        <v/>
      </c>
      <c r="C1190" s="185" t="str">
        <f t="shared" si="172"/>
        <v/>
      </c>
      <c r="D1190" s="186" t="str">
        <f>IF(B1190="","",IF(variable,IF(OR(B1190=1,B1190&lt;$I$16*periods_per_year),start_rate,MIN($I$17,IF(MOD(B1190-1,$I$19)=0,MAX($I$18,D1189+$I$20),D1189))),start_rate))</f>
        <v/>
      </c>
      <c r="E1190" s="187" t="str">
        <f t="shared" si="173"/>
        <v/>
      </c>
      <c r="F1190" s="187" t="str">
        <f>IF(B1190="","",IF(B1190=nper,J1189+E1190,MIN(J1189+E1190,IF(D1190=D1189,F1189,IF($E$13="Acc Bi-Weekly",ROUND((-PMT(((1+D1190/CP)^(CP/12))-1,(nper-B1190+1)*12/26,J1189))/2,2),IF($E$13="Acc Weekly",ROUND((-PMT(((1+D1190/CP)^(CP/12))-1,(nper-B1190+1)*12/52,J1189))/4,2),ROUND(-PMT(((1+D1190/CP)^(CP/periods_per_year))-1,nper-B1190+1,J1189),2)))))))</f>
        <v/>
      </c>
      <c r="G1190" s="187" t="str">
        <f t="shared" si="174"/>
        <v/>
      </c>
      <c r="H1190" s="188"/>
      <c r="I1190" s="187" t="str">
        <f t="shared" si="175"/>
        <v/>
      </c>
      <c r="J1190" s="187" t="str">
        <f t="shared" si="176"/>
        <v/>
      </c>
      <c r="K1190" s="189" t="str">
        <f t="shared" si="177"/>
        <v/>
      </c>
      <c r="L1190" s="187" t="str">
        <f t="shared" si="178"/>
        <v/>
      </c>
      <c r="M1190" s="187" t="str">
        <f>IF(B1190="","",SUM($L$63:L1190))</f>
        <v/>
      </c>
      <c r="N1190" s="190" t="str">
        <f t="shared" si="179"/>
        <v/>
      </c>
      <c r="O1190" s="191"/>
      <c r="P1190" s="192" t="str">
        <f t="shared" si="180"/>
        <v/>
      </c>
      <c r="Q1190" s="193"/>
      <c r="S1190" s="193"/>
      <c r="T1190" s="193"/>
      <c r="U1190" s="193"/>
      <c r="V1190" s="67"/>
    </row>
    <row r="1191" spans="2:22" x14ac:dyDescent="0.15">
      <c r="B1191" s="194" t="str">
        <f t="shared" si="171"/>
        <v/>
      </c>
      <c r="C1191" s="185" t="str">
        <f t="shared" si="172"/>
        <v/>
      </c>
      <c r="D1191" s="186" t="str">
        <f>IF(B1191="","",IF(variable,IF(OR(B1191=1,B1191&lt;$I$16*periods_per_year),start_rate,MIN($I$17,IF(MOD(B1191-1,$I$19)=0,MAX($I$18,D1190+$I$20),D1190))),start_rate))</f>
        <v/>
      </c>
      <c r="E1191" s="187" t="str">
        <f t="shared" si="173"/>
        <v/>
      </c>
      <c r="F1191" s="187" t="str">
        <f>IF(B1191="","",IF(B1191=nper,J1190+E1191,MIN(J1190+E1191,IF(D1191=D1190,F1190,IF($E$13="Acc Bi-Weekly",ROUND((-PMT(((1+D1191/CP)^(CP/12))-1,(nper-B1191+1)*12/26,J1190))/2,2),IF($E$13="Acc Weekly",ROUND((-PMT(((1+D1191/CP)^(CP/12))-1,(nper-B1191+1)*12/52,J1190))/4,2),ROUND(-PMT(((1+D1191/CP)^(CP/periods_per_year))-1,nper-B1191+1,J1190),2)))))))</f>
        <v/>
      </c>
      <c r="G1191" s="187" t="str">
        <f t="shared" si="174"/>
        <v/>
      </c>
      <c r="H1191" s="188"/>
      <c r="I1191" s="187" t="str">
        <f t="shared" si="175"/>
        <v/>
      </c>
      <c r="J1191" s="187" t="str">
        <f t="shared" si="176"/>
        <v/>
      </c>
      <c r="K1191" s="189" t="str">
        <f t="shared" si="177"/>
        <v/>
      </c>
      <c r="L1191" s="187" t="str">
        <f t="shared" si="178"/>
        <v/>
      </c>
      <c r="M1191" s="187" t="str">
        <f>IF(B1191="","",SUM($L$63:L1191))</f>
        <v/>
      </c>
      <c r="N1191" s="190" t="str">
        <f t="shared" si="179"/>
        <v/>
      </c>
      <c r="O1191" s="191"/>
      <c r="P1191" s="192" t="str">
        <f t="shared" si="180"/>
        <v/>
      </c>
      <c r="Q1191" s="193"/>
      <c r="S1191" s="193"/>
      <c r="T1191" s="193"/>
      <c r="U1191" s="193"/>
      <c r="V1191" s="67"/>
    </row>
    <row r="1192" spans="2:22" x14ac:dyDescent="0.15">
      <c r="B1192" s="194" t="str">
        <f t="shared" si="171"/>
        <v/>
      </c>
      <c r="C1192" s="185" t="str">
        <f t="shared" si="172"/>
        <v/>
      </c>
      <c r="D1192" s="186" t="str">
        <f>IF(B1192="","",IF(variable,IF(OR(B1192=1,B1192&lt;$I$16*periods_per_year),start_rate,MIN($I$17,IF(MOD(B1192-1,$I$19)=0,MAX($I$18,D1191+$I$20),D1191))),start_rate))</f>
        <v/>
      </c>
      <c r="E1192" s="187" t="str">
        <f t="shared" si="173"/>
        <v/>
      </c>
      <c r="F1192" s="187" t="str">
        <f>IF(B1192="","",IF(B1192=nper,J1191+E1192,MIN(J1191+E1192,IF(D1192=D1191,F1191,IF($E$13="Acc Bi-Weekly",ROUND((-PMT(((1+D1192/CP)^(CP/12))-1,(nper-B1192+1)*12/26,J1191))/2,2),IF($E$13="Acc Weekly",ROUND((-PMT(((1+D1192/CP)^(CP/12))-1,(nper-B1192+1)*12/52,J1191))/4,2),ROUND(-PMT(((1+D1192/CP)^(CP/periods_per_year))-1,nper-B1192+1,J1191),2)))))))</f>
        <v/>
      </c>
      <c r="G1192" s="187" t="str">
        <f t="shared" si="174"/>
        <v/>
      </c>
      <c r="H1192" s="188"/>
      <c r="I1192" s="187" t="str">
        <f t="shared" si="175"/>
        <v/>
      </c>
      <c r="J1192" s="187" t="str">
        <f t="shared" si="176"/>
        <v/>
      </c>
      <c r="K1192" s="189" t="str">
        <f t="shared" si="177"/>
        <v/>
      </c>
      <c r="L1192" s="187" t="str">
        <f t="shared" si="178"/>
        <v/>
      </c>
      <c r="M1192" s="187" t="str">
        <f>IF(B1192="","",SUM($L$63:L1192))</f>
        <v/>
      </c>
      <c r="N1192" s="190" t="str">
        <f t="shared" si="179"/>
        <v/>
      </c>
      <c r="O1192" s="191"/>
      <c r="P1192" s="192" t="str">
        <f t="shared" si="180"/>
        <v/>
      </c>
      <c r="Q1192" s="193"/>
      <c r="S1192" s="193"/>
      <c r="T1192" s="193"/>
      <c r="U1192" s="193"/>
      <c r="V1192" s="67"/>
    </row>
    <row r="1193" spans="2:22" x14ac:dyDescent="0.15">
      <c r="B1193" s="194" t="str">
        <f t="shared" si="171"/>
        <v/>
      </c>
      <c r="C1193" s="185" t="str">
        <f t="shared" si="172"/>
        <v/>
      </c>
      <c r="D1193" s="186" t="str">
        <f>IF(B1193="","",IF(variable,IF(OR(B1193=1,B1193&lt;$I$16*periods_per_year),start_rate,MIN($I$17,IF(MOD(B1193-1,$I$19)=0,MAX($I$18,D1192+$I$20),D1192))),start_rate))</f>
        <v/>
      </c>
      <c r="E1193" s="187" t="str">
        <f t="shared" si="173"/>
        <v/>
      </c>
      <c r="F1193" s="187" t="str">
        <f>IF(B1193="","",IF(B1193=nper,J1192+E1193,MIN(J1192+E1193,IF(D1193=D1192,F1192,IF($E$13="Acc Bi-Weekly",ROUND((-PMT(((1+D1193/CP)^(CP/12))-1,(nper-B1193+1)*12/26,J1192))/2,2),IF($E$13="Acc Weekly",ROUND((-PMT(((1+D1193/CP)^(CP/12))-1,(nper-B1193+1)*12/52,J1192))/4,2),ROUND(-PMT(((1+D1193/CP)^(CP/periods_per_year))-1,nper-B1193+1,J1192),2)))))))</f>
        <v/>
      </c>
      <c r="G1193" s="187" t="str">
        <f t="shared" si="174"/>
        <v/>
      </c>
      <c r="H1193" s="188"/>
      <c r="I1193" s="187" t="str">
        <f t="shared" si="175"/>
        <v/>
      </c>
      <c r="J1193" s="187" t="str">
        <f t="shared" si="176"/>
        <v/>
      </c>
      <c r="K1193" s="189" t="str">
        <f t="shared" si="177"/>
        <v/>
      </c>
      <c r="L1193" s="187" t="str">
        <f t="shared" si="178"/>
        <v/>
      </c>
      <c r="M1193" s="187" t="str">
        <f>IF(B1193="","",SUM($L$63:L1193))</f>
        <v/>
      </c>
      <c r="N1193" s="190" t="str">
        <f t="shared" si="179"/>
        <v/>
      </c>
      <c r="O1193" s="191"/>
      <c r="P1193" s="192" t="str">
        <f t="shared" si="180"/>
        <v/>
      </c>
      <c r="Q1193" s="193"/>
      <c r="S1193" s="193"/>
      <c r="T1193" s="193"/>
      <c r="U1193" s="193"/>
      <c r="V1193" s="67"/>
    </row>
    <row r="1194" spans="2:22" x14ac:dyDescent="0.15">
      <c r="B1194" s="194" t="str">
        <f t="shared" si="171"/>
        <v/>
      </c>
      <c r="C1194" s="185" t="str">
        <f t="shared" si="172"/>
        <v/>
      </c>
      <c r="D1194" s="186" t="str">
        <f>IF(B1194="","",IF(variable,IF(OR(B1194=1,B1194&lt;$I$16*periods_per_year),start_rate,MIN($I$17,IF(MOD(B1194-1,$I$19)=0,MAX($I$18,D1193+$I$20),D1193))),start_rate))</f>
        <v/>
      </c>
      <c r="E1194" s="187" t="str">
        <f t="shared" si="173"/>
        <v/>
      </c>
      <c r="F1194" s="187" t="str">
        <f>IF(B1194="","",IF(B1194=nper,J1193+E1194,MIN(J1193+E1194,IF(D1194=D1193,F1193,IF($E$13="Acc Bi-Weekly",ROUND((-PMT(((1+D1194/CP)^(CP/12))-1,(nper-B1194+1)*12/26,J1193))/2,2),IF($E$13="Acc Weekly",ROUND((-PMT(((1+D1194/CP)^(CP/12))-1,(nper-B1194+1)*12/52,J1193))/4,2),ROUND(-PMT(((1+D1194/CP)^(CP/periods_per_year))-1,nper-B1194+1,J1193),2)))))))</f>
        <v/>
      </c>
      <c r="G1194" s="187" t="str">
        <f t="shared" si="174"/>
        <v/>
      </c>
      <c r="H1194" s="188"/>
      <c r="I1194" s="187" t="str">
        <f t="shared" si="175"/>
        <v/>
      </c>
      <c r="J1194" s="187" t="str">
        <f t="shared" si="176"/>
        <v/>
      </c>
      <c r="K1194" s="189" t="str">
        <f t="shared" si="177"/>
        <v/>
      </c>
      <c r="L1194" s="187" t="str">
        <f t="shared" si="178"/>
        <v/>
      </c>
      <c r="M1194" s="187" t="str">
        <f>IF(B1194="","",SUM($L$63:L1194))</f>
        <v/>
      </c>
      <c r="N1194" s="190" t="str">
        <f t="shared" si="179"/>
        <v/>
      </c>
      <c r="O1194" s="191"/>
      <c r="P1194" s="192" t="str">
        <f t="shared" si="180"/>
        <v/>
      </c>
      <c r="Q1194" s="193"/>
      <c r="S1194" s="193"/>
      <c r="T1194" s="193"/>
      <c r="U1194" s="193"/>
      <c r="V1194" s="67"/>
    </row>
    <row r="1195" spans="2:22" x14ac:dyDescent="0.15">
      <c r="B1195" s="194" t="str">
        <f t="shared" si="171"/>
        <v/>
      </c>
      <c r="C1195" s="185" t="str">
        <f t="shared" si="172"/>
        <v/>
      </c>
      <c r="D1195" s="186" t="str">
        <f>IF(B1195="","",IF(variable,IF(OR(B1195=1,B1195&lt;$I$16*periods_per_year),start_rate,MIN($I$17,IF(MOD(B1195-1,$I$19)=0,MAX($I$18,D1194+$I$20),D1194))),start_rate))</f>
        <v/>
      </c>
      <c r="E1195" s="187" t="str">
        <f t="shared" si="173"/>
        <v/>
      </c>
      <c r="F1195" s="187" t="str">
        <f>IF(B1195="","",IF(B1195=nper,J1194+E1195,MIN(J1194+E1195,IF(D1195=D1194,F1194,IF($E$13="Acc Bi-Weekly",ROUND((-PMT(((1+D1195/CP)^(CP/12))-1,(nper-B1195+1)*12/26,J1194))/2,2),IF($E$13="Acc Weekly",ROUND((-PMT(((1+D1195/CP)^(CP/12))-1,(nper-B1195+1)*12/52,J1194))/4,2),ROUND(-PMT(((1+D1195/CP)^(CP/periods_per_year))-1,nper-B1195+1,J1194),2)))))))</f>
        <v/>
      </c>
      <c r="G1195" s="187" t="str">
        <f t="shared" si="174"/>
        <v/>
      </c>
      <c r="H1195" s="188"/>
      <c r="I1195" s="187" t="str">
        <f t="shared" si="175"/>
        <v/>
      </c>
      <c r="J1195" s="187" t="str">
        <f t="shared" si="176"/>
        <v/>
      </c>
      <c r="K1195" s="189" t="str">
        <f t="shared" si="177"/>
        <v/>
      </c>
      <c r="L1195" s="187" t="str">
        <f t="shared" si="178"/>
        <v/>
      </c>
      <c r="M1195" s="187" t="str">
        <f>IF(B1195="","",SUM($L$63:L1195))</f>
        <v/>
      </c>
      <c r="N1195" s="190" t="str">
        <f t="shared" si="179"/>
        <v/>
      </c>
      <c r="O1195" s="191"/>
      <c r="P1195" s="192" t="str">
        <f t="shared" si="180"/>
        <v/>
      </c>
      <c r="Q1195" s="193"/>
      <c r="S1195" s="193"/>
      <c r="T1195" s="193"/>
      <c r="U1195" s="193"/>
      <c r="V1195" s="67"/>
    </row>
    <row r="1196" spans="2:22" x14ac:dyDescent="0.15">
      <c r="B1196" s="194" t="str">
        <f t="shared" si="171"/>
        <v/>
      </c>
      <c r="C1196" s="185" t="str">
        <f t="shared" si="172"/>
        <v/>
      </c>
      <c r="D1196" s="186" t="str">
        <f>IF(B1196="","",IF(variable,IF(OR(B1196=1,B1196&lt;$I$16*periods_per_year),start_rate,MIN($I$17,IF(MOD(B1196-1,$I$19)=0,MAX($I$18,D1195+$I$20),D1195))),start_rate))</f>
        <v/>
      </c>
      <c r="E1196" s="187" t="str">
        <f t="shared" si="173"/>
        <v/>
      </c>
      <c r="F1196" s="187" t="str">
        <f>IF(B1196="","",IF(B1196=nper,J1195+E1196,MIN(J1195+E1196,IF(D1196=D1195,F1195,IF($E$13="Acc Bi-Weekly",ROUND((-PMT(((1+D1196/CP)^(CP/12))-1,(nper-B1196+1)*12/26,J1195))/2,2),IF($E$13="Acc Weekly",ROUND((-PMT(((1+D1196/CP)^(CP/12))-1,(nper-B1196+1)*12/52,J1195))/4,2),ROUND(-PMT(((1+D1196/CP)^(CP/periods_per_year))-1,nper-B1196+1,J1195),2)))))))</f>
        <v/>
      </c>
      <c r="G1196" s="187" t="str">
        <f t="shared" si="174"/>
        <v/>
      </c>
      <c r="H1196" s="188"/>
      <c r="I1196" s="187" t="str">
        <f t="shared" si="175"/>
        <v/>
      </c>
      <c r="J1196" s="187" t="str">
        <f t="shared" si="176"/>
        <v/>
      </c>
      <c r="K1196" s="189" t="str">
        <f t="shared" si="177"/>
        <v/>
      </c>
      <c r="L1196" s="187" t="str">
        <f t="shared" si="178"/>
        <v/>
      </c>
      <c r="M1196" s="187" t="str">
        <f>IF(B1196="","",SUM($L$63:L1196))</f>
        <v/>
      </c>
      <c r="N1196" s="190" t="str">
        <f t="shared" si="179"/>
        <v/>
      </c>
      <c r="O1196" s="191"/>
      <c r="P1196" s="192" t="str">
        <f t="shared" si="180"/>
        <v/>
      </c>
      <c r="Q1196" s="193"/>
      <c r="S1196" s="193"/>
      <c r="T1196" s="193"/>
      <c r="U1196" s="193"/>
      <c r="V1196" s="67"/>
    </row>
    <row r="1197" spans="2:22" x14ac:dyDescent="0.15">
      <c r="B1197" s="194" t="str">
        <f t="shared" si="171"/>
        <v/>
      </c>
      <c r="C1197" s="185" t="str">
        <f t="shared" si="172"/>
        <v/>
      </c>
      <c r="D1197" s="186" t="str">
        <f>IF(B1197="","",IF(variable,IF(OR(B1197=1,B1197&lt;$I$16*periods_per_year),start_rate,MIN($I$17,IF(MOD(B1197-1,$I$19)=0,MAX($I$18,D1196+$I$20),D1196))),start_rate))</f>
        <v/>
      </c>
      <c r="E1197" s="187" t="str">
        <f t="shared" si="173"/>
        <v/>
      </c>
      <c r="F1197" s="187" t="str">
        <f>IF(B1197="","",IF(B1197=nper,J1196+E1197,MIN(J1196+E1197,IF(D1197=D1196,F1196,IF($E$13="Acc Bi-Weekly",ROUND((-PMT(((1+D1197/CP)^(CP/12))-1,(nper-B1197+1)*12/26,J1196))/2,2),IF($E$13="Acc Weekly",ROUND((-PMT(((1+D1197/CP)^(CP/12))-1,(nper-B1197+1)*12/52,J1196))/4,2),ROUND(-PMT(((1+D1197/CP)^(CP/periods_per_year))-1,nper-B1197+1,J1196),2)))))))</f>
        <v/>
      </c>
      <c r="G1197" s="187" t="str">
        <f t="shared" si="174"/>
        <v/>
      </c>
      <c r="H1197" s="188"/>
      <c r="I1197" s="187" t="str">
        <f t="shared" si="175"/>
        <v/>
      </c>
      <c r="J1197" s="187" t="str">
        <f t="shared" si="176"/>
        <v/>
      </c>
      <c r="K1197" s="189" t="str">
        <f t="shared" si="177"/>
        <v/>
      </c>
      <c r="L1197" s="187" t="str">
        <f t="shared" si="178"/>
        <v/>
      </c>
      <c r="M1197" s="187" t="str">
        <f>IF(B1197="","",SUM($L$63:L1197))</f>
        <v/>
      </c>
      <c r="N1197" s="190" t="str">
        <f t="shared" si="179"/>
        <v/>
      </c>
      <c r="O1197" s="191"/>
      <c r="P1197" s="192" t="str">
        <f t="shared" si="180"/>
        <v/>
      </c>
      <c r="Q1197" s="193"/>
      <c r="S1197" s="193"/>
      <c r="T1197" s="193"/>
      <c r="U1197" s="193"/>
      <c r="V1197" s="67"/>
    </row>
    <row r="1198" spans="2:22" x14ac:dyDescent="0.15">
      <c r="B1198" s="194" t="str">
        <f t="shared" si="171"/>
        <v/>
      </c>
      <c r="C1198" s="185" t="str">
        <f t="shared" si="172"/>
        <v/>
      </c>
      <c r="D1198" s="186" t="str">
        <f>IF(B1198="","",IF(variable,IF(OR(B1198=1,B1198&lt;$I$16*periods_per_year),start_rate,MIN($I$17,IF(MOD(B1198-1,$I$19)=0,MAX($I$18,D1197+$I$20),D1197))),start_rate))</f>
        <v/>
      </c>
      <c r="E1198" s="187" t="str">
        <f t="shared" si="173"/>
        <v/>
      </c>
      <c r="F1198" s="187" t="str">
        <f>IF(B1198="","",IF(B1198=nper,J1197+E1198,MIN(J1197+E1198,IF(D1198=D1197,F1197,IF($E$13="Acc Bi-Weekly",ROUND((-PMT(((1+D1198/CP)^(CP/12))-1,(nper-B1198+1)*12/26,J1197))/2,2),IF($E$13="Acc Weekly",ROUND((-PMT(((1+D1198/CP)^(CP/12))-1,(nper-B1198+1)*12/52,J1197))/4,2),ROUND(-PMT(((1+D1198/CP)^(CP/periods_per_year))-1,nper-B1198+1,J1197),2)))))))</f>
        <v/>
      </c>
      <c r="G1198" s="187" t="str">
        <f t="shared" si="174"/>
        <v/>
      </c>
      <c r="H1198" s="188"/>
      <c r="I1198" s="187" t="str">
        <f t="shared" si="175"/>
        <v/>
      </c>
      <c r="J1198" s="187" t="str">
        <f t="shared" si="176"/>
        <v/>
      </c>
      <c r="K1198" s="189" t="str">
        <f t="shared" si="177"/>
        <v/>
      </c>
      <c r="L1198" s="187" t="str">
        <f t="shared" si="178"/>
        <v/>
      </c>
      <c r="M1198" s="187" t="str">
        <f>IF(B1198="","",SUM($L$63:L1198))</f>
        <v/>
      </c>
      <c r="N1198" s="190" t="str">
        <f t="shared" si="179"/>
        <v/>
      </c>
      <c r="O1198" s="191"/>
      <c r="P1198" s="192" t="str">
        <f t="shared" si="180"/>
        <v/>
      </c>
      <c r="Q1198" s="193"/>
      <c r="S1198" s="193"/>
      <c r="T1198" s="193"/>
      <c r="U1198" s="193"/>
      <c r="V1198" s="67"/>
    </row>
    <row r="1199" spans="2:22" x14ac:dyDescent="0.15">
      <c r="B1199" s="194" t="str">
        <f t="shared" si="171"/>
        <v/>
      </c>
      <c r="C1199" s="185" t="str">
        <f t="shared" si="172"/>
        <v/>
      </c>
      <c r="D1199" s="186" t="str">
        <f>IF(B1199="","",IF(variable,IF(OR(B1199=1,B1199&lt;$I$16*periods_per_year),start_rate,MIN($I$17,IF(MOD(B1199-1,$I$19)=0,MAX($I$18,D1198+$I$20),D1198))),start_rate))</f>
        <v/>
      </c>
      <c r="E1199" s="187" t="str">
        <f t="shared" si="173"/>
        <v/>
      </c>
      <c r="F1199" s="187" t="str">
        <f>IF(B1199="","",IF(B1199=nper,J1198+E1199,MIN(J1198+E1199,IF(D1199=D1198,F1198,IF($E$13="Acc Bi-Weekly",ROUND((-PMT(((1+D1199/CP)^(CP/12))-1,(nper-B1199+1)*12/26,J1198))/2,2),IF($E$13="Acc Weekly",ROUND((-PMT(((1+D1199/CP)^(CP/12))-1,(nper-B1199+1)*12/52,J1198))/4,2),ROUND(-PMT(((1+D1199/CP)^(CP/periods_per_year))-1,nper-B1199+1,J1198),2)))))))</f>
        <v/>
      </c>
      <c r="G1199" s="187" t="str">
        <f t="shared" si="174"/>
        <v/>
      </c>
      <c r="H1199" s="188"/>
      <c r="I1199" s="187" t="str">
        <f t="shared" si="175"/>
        <v/>
      </c>
      <c r="J1199" s="187" t="str">
        <f t="shared" si="176"/>
        <v/>
      </c>
      <c r="K1199" s="189" t="str">
        <f t="shared" si="177"/>
        <v/>
      </c>
      <c r="L1199" s="187" t="str">
        <f t="shared" si="178"/>
        <v/>
      </c>
      <c r="M1199" s="187" t="str">
        <f>IF(B1199="","",SUM($L$63:L1199))</f>
        <v/>
      </c>
      <c r="N1199" s="190" t="str">
        <f t="shared" si="179"/>
        <v/>
      </c>
      <c r="O1199" s="191"/>
      <c r="P1199" s="192" t="str">
        <f t="shared" si="180"/>
        <v/>
      </c>
      <c r="Q1199" s="193"/>
      <c r="S1199" s="193"/>
      <c r="T1199" s="193"/>
      <c r="U1199" s="193"/>
      <c r="V1199" s="67"/>
    </row>
    <row r="1200" spans="2:22" x14ac:dyDescent="0.15">
      <c r="B1200" s="194" t="str">
        <f t="shared" si="171"/>
        <v/>
      </c>
      <c r="C1200" s="185" t="str">
        <f t="shared" si="172"/>
        <v/>
      </c>
      <c r="D1200" s="186" t="str">
        <f>IF(B1200="","",IF(variable,IF(OR(B1200=1,B1200&lt;$I$16*periods_per_year),start_rate,MIN($I$17,IF(MOD(B1200-1,$I$19)=0,MAX($I$18,D1199+$I$20),D1199))),start_rate))</f>
        <v/>
      </c>
      <c r="E1200" s="187" t="str">
        <f t="shared" si="173"/>
        <v/>
      </c>
      <c r="F1200" s="187" t="str">
        <f>IF(B1200="","",IF(B1200=nper,J1199+E1200,MIN(J1199+E1200,IF(D1200=D1199,F1199,IF($E$13="Acc Bi-Weekly",ROUND((-PMT(((1+D1200/CP)^(CP/12))-1,(nper-B1200+1)*12/26,J1199))/2,2),IF($E$13="Acc Weekly",ROUND((-PMT(((1+D1200/CP)^(CP/12))-1,(nper-B1200+1)*12/52,J1199))/4,2),ROUND(-PMT(((1+D1200/CP)^(CP/periods_per_year))-1,nper-B1200+1,J1199),2)))))))</f>
        <v/>
      </c>
      <c r="G1200" s="187" t="str">
        <f t="shared" si="174"/>
        <v/>
      </c>
      <c r="H1200" s="188"/>
      <c r="I1200" s="187" t="str">
        <f t="shared" si="175"/>
        <v/>
      </c>
      <c r="J1200" s="187" t="str">
        <f t="shared" si="176"/>
        <v/>
      </c>
      <c r="K1200" s="189" t="str">
        <f t="shared" si="177"/>
        <v/>
      </c>
      <c r="L1200" s="187" t="str">
        <f t="shared" si="178"/>
        <v/>
      </c>
      <c r="M1200" s="187" t="str">
        <f>IF(B1200="","",SUM($L$63:L1200))</f>
        <v/>
      </c>
      <c r="N1200" s="190" t="str">
        <f t="shared" si="179"/>
        <v/>
      </c>
      <c r="O1200" s="191"/>
      <c r="P1200" s="192" t="str">
        <f t="shared" si="180"/>
        <v/>
      </c>
      <c r="Q1200" s="193"/>
      <c r="S1200" s="193"/>
      <c r="T1200" s="193"/>
      <c r="U1200" s="193"/>
      <c r="V1200" s="67"/>
    </row>
    <row r="1201" spans="2:22" x14ac:dyDescent="0.15">
      <c r="B1201" s="194" t="str">
        <f t="shared" si="171"/>
        <v/>
      </c>
      <c r="C1201" s="185" t="str">
        <f t="shared" si="172"/>
        <v/>
      </c>
      <c r="D1201" s="186" t="str">
        <f>IF(B1201="","",IF(variable,IF(OR(B1201=1,B1201&lt;$I$16*periods_per_year),start_rate,MIN($I$17,IF(MOD(B1201-1,$I$19)=0,MAX($I$18,D1200+$I$20),D1200))),start_rate))</f>
        <v/>
      </c>
      <c r="E1201" s="187" t="str">
        <f t="shared" si="173"/>
        <v/>
      </c>
      <c r="F1201" s="187" t="str">
        <f>IF(B1201="","",IF(B1201=nper,J1200+E1201,MIN(J1200+E1201,IF(D1201=D1200,F1200,IF($E$13="Acc Bi-Weekly",ROUND((-PMT(((1+D1201/CP)^(CP/12))-1,(nper-B1201+1)*12/26,J1200))/2,2),IF($E$13="Acc Weekly",ROUND((-PMT(((1+D1201/CP)^(CP/12))-1,(nper-B1201+1)*12/52,J1200))/4,2),ROUND(-PMT(((1+D1201/CP)^(CP/periods_per_year))-1,nper-B1201+1,J1200),2)))))))</f>
        <v/>
      </c>
      <c r="G1201" s="187" t="str">
        <f t="shared" si="174"/>
        <v/>
      </c>
      <c r="H1201" s="188"/>
      <c r="I1201" s="187" t="str">
        <f t="shared" si="175"/>
        <v/>
      </c>
      <c r="J1201" s="187" t="str">
        <f t="shared" si="176"/>
        <v/>
      </c>
      <c r="K1201" s="189" t="str">
        <f t="shared" si="177"/>
        <v/>
      </c>
      <c r="L1201" s="187" t="str">
        <f t="shared" si="178"/>
        <v/>
      </c>
      <c r="M1201" s="187" t="str">
        <f>IF(B1201="","",SUM($L$63:L1201))</f>
        <v/>
      </c>
      <c r="N1201" s="190" t="str">
        <f t="shared" si="179"/>
        <v/>
      </c>
      <c r="O1201" s="191"/>
      <c r="P1201" s="192" t="str">
        <f t="shared" si="180"/>
        <v/>
      </c>
      <c r="Q1201" s="193"/>
      <c r="S1201" s="193"/>
      <c r="T1201" s="193"/>
      <c r="U1201" s="193"/>
      <c r="V1201" s="67"/>
    </row>
    <row r="1202" spans="2:22" x14ac:dyDescent="0.15">
      <c r="B1202" s="194" t="str">
        <f t="shared" si="171"/>
        <v/>
      </c>
      <c r="C1202" s="185" t="str">
        <f t="shared" si="172"/>
        <v/>
      </c>
      <c r="D1202" s="186" t="str">
        <f>IF(B1202="","",IF(variable,IF(OR(B1202=1,B1202&lt;$I$16*periods_per_year),start_rate,MIN($I$17,IF(MOD(B1202-1,$I$19)=0,MAX($I$18,D1201+$I$20),D1201))),start_rate))</f>
        <v/>
      </c>
      <c r="E1202" s="187" t="str">
        <f t="shared" si="173"/>
        <v/>
      </c>
      <c r="F1202" s="187" t="str">
        <f>IF(B1202="","",IF(B1202=nper,J1201+E1202,MIN(J1201+E1202,IF(D1202=D1201,F1201,IF($E$13="Acc Bi-Weekly",ROUND((-PMT(((1+D1202/CP)^(CP/12))-1,(nper-B1202+1)*12/26,J1201))/2,2),IF($E$13="Acc Weekly",ROUND((-PMT(((1+D1202/CP)^(CP/12))-1,(nper-B1202+1)*12/52,J1201))/4,2),ROUND(-PMT(((1+D1202/CP)^(CP/periods_per_year))-1,nper-B1202+1,J1201),2)))))))</f>
        <v/>
      </c>
      <c r="G1202" s="187" t="str">
        <f t="shared" si="174"/>
        <v/>
      </c>
      <c r="H1202" s="188"/>
      <c r="I1202" s="187" t="str">
        <f t="shared" si="175"/>
        <v/>
      </c>
      <c r="J1202" s="187" t="str">
        <f t="shared" si="176"/>
        <v/>
      </c>
      <c r="K1202" s="189" t="str">
        <f t="shared" si="177"/>
        <v/>
      </c>
      <c r="L1202" s="187" t="str">
        <f t="shared" si="178"/>
        <v/>
      </c>
      <c r="M1202" s="187" t="str">
        <f>IF(B1202="","",SUM($L$63:L1202))</f>
        <v/>
      </c>
      <c r="N1202" s="190" t="str">
        <f t="shared" si="179"/>
        <v/>
      </c>
      <c r="O1202" s="191"/>
      <c r="P1202" s="192" t="str">
        <f t="shared" si="180"/>
        <v/>
      </c>
      <c r="Q1202" s="193"/>
      <c r="S1202" s="193"/>
      <c r="T1202" s="193"/>
      <c r="U1202" s="193"/>
      <c r="V1202" s="67"/>
    </row>
    <row r="1203" spans="2:22" x14ac:dyDescent="0.15">
      <c r="B1203" s="194" t="str">
        <f t="shared" si="171"/>
        <v/>
      </c>
      <c r="C1203" s="185" t="str">
        <f t="shared" si="172"/>
        <v/>
      </c>
      <c r="D1203" s="186" t="str">
        <f>IF(B1203="","",IF(variable,IF(OR(B1203=1,B1203&lt;$I$16*periods_per_year),start_rate,MIN($I$17,IF(MOD(B1203-1,$I$19)=0,MAX($I$18,D1202+$I$20),D1202))),start_rate))</f>
        <v/>
      </c>
      <c r="E1203" s="187" t="str">
        <f t="shared" si="173"/>
        <v/>
      </c>
      <c r="F1203" s="187" t="str">
        <f>IF(B1203="","",IF(B1203=nper,J1202+E1203,MIN(J1202+E1203,IF(D1203=D1202,F1202,IF($E$13="Acc Bi-Weekly",ROUND((-PMT(((1+D1203/CP)^(CP/12))-1,(nper-B1203+1)*12/26,J1202))/2,2),IF($E$13="Acc Weekly",ROUND((-PMT(((1+D1203/CP)^(CP/12))-1,(nper-B1203+1)*12/52,J1202))/4,2),ROUND(-PMT(((1+D1203/CP)^(CP/periods_per_year))-1,nper-B1203+1,J1202),2)))))))</f>
        <v/>
      </c>
      <c r="G1203" s="187" t="str">
        <f t="shared" si="174"/>
        <v/>
      </c>
      <c r="H1203" s="188"/>
      <c r="I1203" s="187" t="str">
        <f t="shared" si="175"/>
        <v/>
      </c>
      <c r="J1203" s="187" t="str">
        <f t="shared" si="176"/>
        <v/>
      </c>
      <c r="K1203" s="189" t="str">
        <f t="shared" si="177"/>
        <v/>
      </c>
      <c r="L1203" s="187" t="str">
        <f t="shared" si="178"/>
        <v/>
      </c>
      <c r="M1203" s="187" t="str">
        <f>IF(B1203="","",SUM($L$63:L1203))</f>
        <v/>
      </c>
      <c r="N1203" s="190" t="str">
        <f t="shared" si="179"/>
        <v/>
      </c>
      <c r="O1203" s="191"/>
      <c r="P1203" s="192" t="str">
        <f t="shared" si="180"/>
        <v/>
      </c>
      <c r="Q1203" s="193"/>
      <c r="S1203" s="193"/>
      <c r="T1203" s="193"/>
      <c r="U1203" s="193"/>
      <c r="V1203" s="67"/>
    </row>
    <row r="1204" spans="2:22" x14ac:dyDescent="0.15">
      <c r="B1204" s="194" t="str">
        <f t="shared" si="171"/>
        <v/>
      </c>
      <c r="C1204" s="185" t="str">
        <f t="shared" si="172"/>
        <v/>
      </c>
      <c r="D1204" s="186" t="str">
        <f>IF(B1204="","",IF(variable,IF(OR(B1204=1,B1204&lt;$I$16*periods_per_year),start_rate,MIN($I$17,IF(MOD(B1204-1,$I$19)=0,MAX($I$18,D1203+$I$20),D1203))),start_rate))</f>
        <v/>
      </c>
      <c r="E1204" s="187" t="str">
        <f t="shared" si="173"/>
        <v/>
      </c>
      <c r="F1204" s="187" t="str">
        <f>IF(B1204="","",IF(B1204=nper,J1203+E1204,MIN(J1203+E1204,IF(D1204=D1203,F1203,IF($E$13="Acc Bi-Weekly",ROUND((-PMT(((1+D1204/CP)^(CP/12))-1,(nper-B1204+1)*12/26,J1203))/2,2),IF($E$13="Acc Weekly",ROUND((-PMT(((1+D1204/CP)^(CP/12))-1,(nper-B1204+1)*12/52,J1203))/4,2),ROUND(-PMT(((1+D1204/CP)^(CP/periods_per_year))-1,nper-B1204+1,J1203),2)))))))</f>
        <v/>
      </c>
      <c r="G1204" s="187" t="str">
        <f t="shared" si="174"/>
        <v/>
      </c>
      <c r="H1204" s="188"/>
      <c r="I1204" s="187" t="str">
        <f t="shared" si="175"/>
        <v/>
      </c>
      <c r="J1204" s="187" t="str">
        <f t="shared" si="176"/>
        <v/>
      </c>
      <c r="K1204" s="189" t="str">
        <f t="shared" si="177"/>
        <v/>
      </c>
      <c r="L1204" s="187" t="str">
        <f t="shared" si="178"/>
        <v/>
      </c>
      <c r="M1204" s="187" t="str">
        <f>IF(B1204="","",SUM($L$63:L1204))</f>
        <v/>
      </c>
      <c r="N1204" s="190" t="str">
        <f t="shared" si="179"/>
        <v/>
      </c>
      <c r="O1204" s="191"/>
      <c r="P1204" s="192" t="str">
        <f t="shared" si="180"/>
        <v/>
      </c>
      <c r="Q1204" s="193"/>
      <c r="S1204" s="193"/>
      <c r="T1204" s="193"/>
      <c r="U1204" s="193"/>
      <c r="V1204" s="67"/>
    </row>
    <row r="1205" spans="2:22" x14ac:dyDescent="0.15">
      <c r="B1205" s="194" t="str">
        <f t="shared" si="171"/>
        <v/>
      </c>
      <c r="C1205" s="185" t="str">
        <f t="shared" si="172"/>
        <v/>
      </c>
      <c r="D1205" s="186" t="str">
        <f>IF(B1205="","",IF(variable,IF(OR(B1205=1,B1205&lt;$I$16*periods_per_year),start_rate,MIN($I$17,IF(MOD(B1205-1,$I$19)=0,MAX($I$18,D1204+$I$20),D1204))),start_rate))</f>
        <v/>
      </c>
      <c r="E1205" s="187" t="str">
        <f t="shared" si="173"/>
        <v/>
      </c>
      <c r="F1205" s="187" t="str">
        <f>IF(B1205="","",IF(B1205=nper,J1204+E1205,MIN(J1204+E1205,IF(D1205=D1204,F1204,IF($E$13="Acc Bi-Weekly",ROUND((-PMT(((1+D1205/CP)^(CP/12))-1,(nper-B1205+1)*12/26,J1204))/2,2),IF($E$13="Acc Weekly",ROUND((-PMT(((1+D1205/CP)^(CP/12))-1,(nper-B1205+1)*12/52,J1204))/4,2),ROUND(-PMT(((1+D1205/CP)^(CP/periods_per_year))-1,nper-B1205+1,J1204),2)))))))</f>
        <v/>
      </c>
      <c r="G1205" s="187" t="str">
        <f t="shared" si="174"/>
        <v/>
      </c>
      <c r="H1205" s="188"/>
      <c r="I1205" s="187" t="str">
        <f t="shared" si="175"/>
        <v/>
      </c>
      <c r="J1205" s="187" t="str">
        <f t="shared" si="176"/>
        <v/>
      </c>
      <c r="K1205" s="189" t="str">
        <f t="shared" si="177"/>
        <v/>
      </c>
      <c r="L1205" s="187" t="str">
        <f t="shared" si="178"/>
        <v/>
      </c>
      <c r="M1205" s="187" t="str">
        <f>IF(B1205="","",SUM($L$63:L1205))</f>
        <v/>
      </c>
      <c r="N1205" s="190" t="str">
        <f t="shared" si="179"/>
        <v/>
      </c>
      <c r="O1205" s="191"/>
      <c r="P1205" s="192" t="str">
        <f t="shared" si="180"/>
        <v/>
      </c>
      <c r="Q1205" s="193"/>
      <c r="S1205" s="193"/>
      <c r="T1205" s="193"/>
      <c r="U1205" s="193"/>
      <c r="V1205" s="67"/>
    </row>
    <row r="1206" spans="2:22" x14ac:dyDescent="0.15">
      <c r="B1206" s="194" t="str">
        <f t="shared" si="171"/>
        <v/>
      </c>
      <c r="C1206" s="185" t="str">
        <f t="shared" si="172"/>
        <v/>
      </c>
      <c r="D1206" s="186" t="str">
        <f>IF(B1206="","",IF(variable,IF(OR(B1206=1,B1206&lt;$I$16*periods_per_year),start_rate,MIN($I$17,IF(MOD(B1206-1,$I$19)=0,MAX($I$18,D1205+$I$20),D1205))),start_rate))</f>
        <v/>
      </c>
      <c r="E1206" s="187" t="str">
        <f t="shared" si="173"/>
        <v/>
      </c>
      <c r="F1206" s="187" t="str">
        <f>IF(B1206="","",IF(B1206=nper,J1205+E1206,MIN(J1205+E1206,IF(D1206=D1205,F1205,IF($E$13="Acc Bi-Weekly",ROUND((-PMT(((1+D1206/CP)^(CP/12))-1,(nper-B1206+1)*12/26,J1205))/2,2),IF($E$13="Acc Weekly",ROUND((-PMT(((1+D1206/CP)^(CP/12))-1,(nper-B1206+1)*12/52,J1205))/4,2),ROUND(-PMT(((1+D1206/CP)^(CP/periods_per_year))-1,nper-B1206+1,J1205),2)))))))</f>
        <v/>
      </c>
      <c r="G1206" s="187" t="str">
        <f t="shared" si="174"/>
        <v/>
      </c>
      <c r="H1206" s="188"/>
      <c r="I1206" s="187" t="str">
        <f t="shared" si="175"/>
        <v/>
      </c>
      <c r="J1206" s="187" t="str">
        <f t="shared" si="176"/>
        <v/>
      </c>
      <c r="K1206" s="189" t="str">
        <f t="shared" si="177"/>
        <v/>
      </c>
      <c r="L1206" s="187" t="str">
        <f t="shared" si="178"/>
        <v/>
      </c>
      <c r="M1206" s="187" t="str">
        <f>IF(B1206="","",SUM($L$63:L1206))</f>
        <v/>
      </c>
      <c r="N1206" s="190" t="str">
        <f t="shared" si="179"/>
        <v/>
      </c>
      <c r="O1206" s="191"/>
      <c r="P1206" s="192" t="str">
        <f t="shared" si="180"/>
        <v/>
      </c>
      <c r="Q1206" s="193"/>
      <c r="S1206" s="193"/>
      <c r="T1206" s="193"/>
      <c r="U1206" s="193"/>
      <c r="V1206" s="67"/>
    </row>
    <row r="1207" spans="2:22" x14ac:dyDescent="0.15">
      <c r="B1207" s="194" t="str">
        <f t="shared" si="171"/>
        <v/>
      </c>
      <c r="C1207" s="185" t="str">
        <f t="shared" si="172"/>
        <v/>
      </c>
      <c r="D1207" s="186" t="str">
        <f>IF(B1207="","",IF(variable,IF(OR(B1207=1,B1207&lt;$I$16*periods_per_year),start_rate,MIN($I$17,IF(MOD(B1207-1,$I$19)=0,MAX($I$18,D1206+$I$20),D1206))),start_rate))</f>
        <v/>
      </c>
      <c r="E1207" s="187" t="str">
        <f t="shared" si="173"/>
        <v/>
      </c>
      <c r="F1207" s="187" t="str">
        <f>IF(B1207="","",IF(B1207=nper,J1206+E1207,MIN(J1206+E1207,IF(D1207=D1206,F1206,IF($E$13="Acc Bi-Weekly",ROUND((-PMT(((1+D1207/CP)^(CP/12))-1,(nper-B1207+1)*12/26,J1206))/2,2),IF($E$13="Acc Weekly",ROUND((-PMT(((1+D1207/CP)^(CP/12))-1,(nper-B1207+1)*12/52,J1206))/4,2),ROUND(-PMT(((1+D1207/CP)^(CP/periods_per_year))-1,nper-B1207+1,J1206),2)))))))</f>
        <v/>
      </c>
      <c r="G1207" s="187" t="str">
        <f t="shared" si="174"/>
        <v/>
      </c>
      <c r="H1207" s="188"/>
      <c r="I1207" s="187" t="str">
        <f t="shared" si="175"/>
        <v/>
      </c>
      <c r="J1207" s="187" t="str">
        <f t="shared" si="176"/>
        <v/>
      </c>
      <c r="K1207" s="189" t="str">
        <f t="shared" si="177"/>
        <v/>
      </c>
      <c r="L1207" s="187" t="str">
        <f t="shared" si="178"/>
        <v/>
      </c>
      <c r="M1207" s="187" t="str">
        <f>IF(B1207="","",SUM($L$63:L1207))</f>
        <v/>
      </c>
      <c r="N1207" s="190" t="str">
        <f t="shared" si="179"/>
        <v/>
      </c>
      <c r="O1207" s="191"/>
      <c r="P1207" s="192" t="str">
        <f t="shared" si="180"/>
        <v/>
      </c>
      <c r="Q1207" s="193"/>
      <c r="S1207" s="193"/>
      <c r="T1207" s="193"/>
      <c r="U1207" s="193"/>
      <c r="V1207" s="67"/>
    </row>
    <row r="1208" spans="2:22" x14ac:dyDescent="0.15">
      <c r="B1208" s="194" t="str">
        <f t="shared" si="171"/>
        <v/>
      </c>
      <c r="C1208" s="185" t="str">
        <f t="shared" si="172"/>
        <v/>
      </c>
      <c r="D1208" s="186" t="str">
        <f>IF(B1208="","",IF(variable,IF(OR(B1208=1,B1208&lt;$I$16*periods_per_year),start_rate,MIN($I$17,IF(MOD(B1208-1,$I$19)=0,MAX($I$18,D1207+$I$20),D1207))),start_rate))</f>
        <v/>
      </c>
      <c r="E1208" s="187" t="str">
        <f t="shared" si="173"/>
        <v/>
      </c>
      <c r="F1208" s="187" t="str">
        <f>IF(B1208="","",IF(B1208=nper,J1207+E1208,MIN(J1207+E1208,IF(D1208=D1207,F1207,IF($E$13="Acc Bi-Weekly",ROUND((-PMT(((1+D1208/CP)^(CP/12))-1,(nper-B1208+1)*12/26,J1207))/2,2),IF($E$13="Acc Weekly",ROUND((-PMT(((1+D1208/CP)^(CP/12))-1,(nper-B1208+1)*12/52,J1207))/4,2),ROUND(-PMT(((1+D1208/CP)^(CP/periods_per_year))-1,nper-B1208+1,J1207),2)))))))</f>
        <v/>
      </c>
      <c r="G1208" s="187" t="str">
        <f t="shared" si="174"/>
        <v/>
      </c>
      <c r="H1208" s="188"/>
      <c r="I1208" s="187" t="str">
        <f t="shared" si="175"/>
        <v/>
      </c>
      <c r="J1208" s="187" t="str">
        <f t="shared" si="176"/>
        <v/>
      </c>
      <c r="K1208" s="189" t="str">
        <f t="shared" si="177"/>
        <v/>
      </c>
      <c r="L1208" s="187" t="str">
        <f t="shared" si="178"/>
        <v/>
      </c>
      <c r="M1208" s="187" t="str">
        <f>IF(B1208="","",SUM($L$63:L1208))</f>
        <v/>
      </c>
      <c r="N1208" s="190" t="str">
        <f t="shared" si="179"/>
        <v/>
      </c>
      <c r="O1208" s="191"/>
      <c r="P1208" s="192" t="str">
        <f t="shared" si="180"/>
        <v/>
      </c>
      <c r="Q1208" s="193"/>
      <c r="S1208" s="193"/>
      <c r="T1208" s="193"/>
      <c r="U1208" s="193"/>
      <c r="V1208" s="67"/>
    </row>
    <row r="1209" spans="2:22" x14ac:dyDescent="0.15">
      <c r="B1209" s="194" t="str">
        <f t="shared" si="171"/>
        <v/>
      </c>
      <c r="C1209" s="185" t="str">
        <f t="shared" si="172"/>
        <v/>
      </c>
      <c r="D1209" s="186" t="str">
        <f>IF(B1209="","",IF(variable,IF(OR(B1209=1,B1209&lt;$I$16*periods_per_year),start_rate,MIN($I$17,IF(MOD(B1209-1,$I$19)=0,MAX($I$18,D1208+$I$20),D1208))),start_rate))</f>
        <v/>
      </c>
      <c r="E1209" s="187" t="str">
        <f t="shared" si="173"/>
        <v/>
      </c>
      <c r="F1209" s="187" t="str">
        <f>IF(B1209="","",IF(B1209=nper,J1208+E1209,MIN(J1208+E1209,IF(D1209=D1208,F1208,IF($E$13="Acc Bi-Weekly",ROUND((-PMT(((1+D1209/CP)^(CP/12))-1,(nper-B1209+1)*12/26,J1208))/2,2),IF($E$13="Acc Weekly",ROUND((-PMT(((1+D1209/CP)^(CP/12))-1,(nper-B1209+1)*12/52,J1208))/4,2),ROUND(-PMT(((1+D1209/CP)^(CP/periods_per_year))-1,nper-B1209+1,J1208),2)))))))</f>
        <v/>
      </c>
      <c r="G1209" s="187" t="str">
        <f t="shared" si="174"/>
        <v/>
      </c>
      <c r="H1209" s="188"/>
      <c r="I1209" s="187" t="str">
        <f t="shared" si="175"/>
        <v/>
      </c>
      <c r="J1209" s="187" t="str">
        <f t="shared" si="176"/>
        <v/>
      </c>
      <c r="K1209" s="189" t="str">
        <f t="shared" si="177"/>
        <v/>
      </c>
      <c r="L1209" s="187" t="str">
        <f t="shared" si="178"/>
        <v/>
      </c>
      <c r="M1209" s="187" t="str">
        <f>IF(B1209="","",SUM($L$63:L1209))</f>
        <v/>
      </c>
      <c r="N1209" s="190" t="str">
        <f t="shared" si="179"/>
        <v/>
      </c>
      <c r="O1209" s="191"/>
      <c r="P1209" s="192" t="str">
        <f t="shared" si="180"/>
        <v/>
      </c>
      <c r="Q1209" s="193"/>
      <c r="S1209" s="193"/>
      <c r="T1209" s="193"/>
      <c r="U1209" s="193"/>
      <c r="V1209" s="67"/>
    </row>
    <row r="1210" spans="2:22" x14ac:dyDescent="0.15">
      <c r="B1210" s="194" t="str">
        <f t="shared" si="171"/>
        <v/>
      </c>
      <c r="C1210" s="185" t="str">
        <f t="shared" si="172"/>
        <v/>
      </c>
      <c r="D1210" s="186" t="str">
        <f>IF(B1210="","",IF(variable,IF(OR(B1210=1,B1210&lt;$I$16*periods_per_year),start_rate,MIN($I$17,IF(MOD(B1210-1,$I$19)=0,MAX($I$18,D1209+$I$20),D1209))),start_rate))</f>
        <v/>
      </c>
      <c r="E1210" s="187" t="str">
        <f t="shared" si="173"/>
        <v/>
      </c>
      <c r="F1210" s="187" t="str">
        <f>IF(B1210="","",IF(B1210=nper,J1209+E1210,MIN(J1209+E1210,IF(D1210=D1209,F1209,IF($E$13="Acc Bi-Weekly",ROUND((-PMT(((1+D1210/CP)^(CP/12))-1,(nper-B1210+1)*12/26,J1209))/2,2),IF($E$13="Acc Weekly",ROUND((-PMT(((1+D1210/CP)^(CP/12))-1,(nper-B1210+1)*12/52,J1209))/4,2),ROUND(-PMT(((1+D1210/CP)^(CP/periods_per_year))-1,nper-B1210+1,J1209),2)))))))</f>
        <v/>
      </c>
      <c r="G1210" s="187" t="str">
        <f t="shared" si="174"/>
        <v/>
      </c>
      <c r="H1210" s="188"/>
      <c r="I1210" s="187" t="str">
        <f t="shared" si="175"/>
        <v/>
      </c>
      <c r="J1210" s="187" t="str">
        <f t="shared" si="176"/>
        <v/>
      </c>
      <c r="K1210" s="189" t="str">
        <f t="shared" si="177"/>
        <v/>
      </c>
      <c r="L1210" s="187" t="str">
        <f t="shared" si="178"/>
        <v/>
      </c>
      <c r="M1210" s="187" t="str">
        <f>IF(B1210="","",SUM($L$63:L1210))</f>
        <v/>
      </c>
      <c r="N1210" s="190" t="str">
        <f t="shared" si="179"/>
        <v/>
      </c>
      <c r="O1210" s="191"/>
      <c r="P1210" s="192" t="str">
        <f t="shared" si="180"/>
        <v/>
      </c>
      <c r="Q1210" s="193"/>
      <c r="S1210" s="193"/>
      <c r="T1210" s="193"/>
      <c r="U1210" s="193"/>
      <c r="V1210" s="67"/>
    </row>
    <row r="1211" spans="2:22" x14ac:dyDescent="0.15">
      <c r="B1211" s="194" t="str">
        <f t="shared" si="171"/>
        <v/>
      </c>
      <c r="C1211" s="185" t="str">
        <f t="shared" si="172"/>
        <v/>
      </c>
      <c r="D1211" s="186" t="str">
        <f>IF(B1211="","",IF(variable,IF(OR(B1211=1,B1211&lt;$I$16*periods_per_year),start_rate,MIN($I$17,IF(MOD(B1211-1,$I$19)=0,MAX($I$18,D1210+$I$20),D1210))),start_rate))</f>
        <v/>
      </c>
      <c r="E1211" s="187" t="str">
        <f t="shared" si="173"/>
        <v/>
      </c>
      <c r="F1211" s="187" t="str">
        <f>IF(B1211="","",IF(B1211=nper,J1210+E1211,MIN(J1210+E1211,IF(D1211=D1210,F1210,IF($E$13="Acc Bi-Weekly",ROUND((-PMT(((1+D1211/CP)^(CP/12))-1,(nper-B1211+1)*12/26,J1210))/2,2),IF($E$13="Acc Weekly",ROUND((-PMT(((1+D1211/CP)^(CP/12))-1,(nper-B1211+1)*12/52,J1210))/4,2),ROUND(-PMT(((1+D1211/CP)^(CP/periods_per_year))-1,nper-B1211+1,J1210),2)))))))</f>
        <v/>
      </c>
      <c r="G1211" s="187" t="str">
        <f t="shared" si="174"/>
        <v/>
      </c>
      <c r="H1211" s="188"/>
      <c r="I1211" s="187" t="str">
        <f t="shared" si="175"/>
        <v/>
      </c>
      <c r="J1211" s="187" t="str">
        <f t="shared" si="176"/>
        <v/>
      </c>
      <c r="K1211" s="189" t="str">
        <f t="shared" si="177"/>
        <v/>
      </c>
      <c r="L1211" s="187" t="str">
        <f t="shared" si="178"/>
        <v/>
      </c>
      <c r="M1211" s="187" t="str">
        <f>IF(B1211="","",SUM($L$63:L1211))</f>
        <v/>
      </c>
      <c r="N1211" s="190" t="str">
        <f t="shared" si="179"/>
        <v/>
      </c>
      <c r="O1211" s="191"/>
      <c r="P1211" s="192" t="str">
        <f t="shared" si="180"/>
        <v/>
      </c>
      <c r="Q1211" s="193"/>
      <c r="S1211" s="193"/>
      <c r="T1211" s="193"/>
      <c r="U1211" s="193"/>
      <c r="V1211" s="67"/>
    </row>
    <row r="1212" spans="2:22" x14ac:dyDescent="0.15">
      <c r="B1212" s="194" t="str">
        <f t="shared" si="171"/>
        <v/>
      </c>
      <c r="C1212" s="185" t="str">
        <f t="shared" si="172"/>
        <v/>
      </c>
      <c r="D1212" s="186" t="str">
        <f>IF(B1212="","",IF(variable,IF(OR(B1212=1,B1212&lt;$I$16*periods_per_year),start_rate,MIN($I$17,IF(MOD(B1212-1,$I$19)=0,MAX($I$18,D1211+$I$20),D1211))),start_rate))</f>
        <v/>
      </c>
      <c r="E1212" s="187" t="str">
        <f t="shared" si="173"/>
        <v/>
      </c>
      <c r="F1212" s="187" t="str">
        <f>IF(B1212="","",IF(B1212=nper,J1211+E1212,MIN(J1211+E1212,IF(D1212=D1211,F1211,IF($E$13="Acc Bi-Weekly",ROUND((-PMT(((1+D1212/CP)^(CP/12))-1,(nper-B1212+1)*12/26,J1211))/2,2),IF($E$13="Acc Weekly",ROUND((-PMT(((1+D1212/CP)^(CP/12))-1,(nper-B1212+1)*12/52,J1211))/4,2),ROUND(-PMT(((1+D1212/CP)^(CP/periods_per_year))-1,nper-B1212+1,J1211),2)))))))</f>
        <v/>
      </c>
      <c r="G1212" s="187" t="str">
        <f t="shared" si="174"/>
        <v/>
      </c>
      <c r="H1212" s="188"/>
      <c r="I1212" s="187" t="str">
        <f t="shared" si="175"/>
        <v/>
      </c>
      <c r="J1212" s="187" t="str">
        <f t="shared" si="176"/>
        <v/>
      </c>
      <c r="K1212" s="189" t="str">
        <f t="shared" si="177"/>
        <v/>
      </c>
      <c r="L1212" s="187" t="str">
        <f t="shared" si="178"/>
        <v/>
      </c>
      <c r="M1212" s="187" t="str">
        <f>IF(B1212="","",SUM($L$63:L1212))</f>
        <v/>
      </c>
      <c r="N1212" s="190" t="str">
        <f t="shared" si="179"/>
        <v/>
      </c>
      <c r="O1212" s="191"/>
      <c r="P1212" s="192" t="str">
        <f t="shared" si="180"/>
        <v/>
      </c>
      <c r="Q1212" s="193"/>
      <c r="S1212" s="193"/>
      <c r="T1212" s="193"/>
      <c r="U1212" s="193"/>
      <c r="V1212" s="67"/>
    </row>
    <row r="1213" spans="2:22" x14ac:dyDescent="0.15">
      <c r="B1213" s="194" t="str">
        <f t="shared" si="171"/>
        <v/>
      </c>
      <c r="C1213" s="185" t="str">
        <f t="shared" si="172"/>
        <v/>
      </c>
      <c r="D1213" s="186" t="str">
        <f>IF(B1213="","",IF(variable,IF(OR(B1213=1,B1213&lt;$I$16*periods_per_year),start_rate,MIN($I$17,IF(MOD(B1213-1,$I$19)=0,MAX($I$18,D1212+$I$20),D1212))),start_rate))</f>
        <v/>
      </c>
      <c r="E1213" s="187" t="str">
        <f t="shared" si="173"/>
        <v/>
      </c>
      <c r="F1213" s="187" t="str">
        <f>IF(B1213="","",IF(B1213=nper,J1212+E1213,MIN(J1212+E1213,IF(D1213=D1212,F1212,IF($E$13="Acc Bi-Weekly",ROUND((-PMT(((1+D1213/CP)^(CP/12))-1,(nper-B1213+1)*12/26,J1212))/2,2),IF($E$13="Acc Weekly",ROUND((-PMT(((1+D1213/CP)^(CP/12))-1,(nper-B1213+1)*12/52,J1212))/4,2),ROUND(-PMT(((1+D1213/CP)^(CP/periods_per_year))-1,nper-B1213+1,J1212),2)))))))</f>
        <v/>
      </c>
      <c r="G1213" s="187" t="str">
        <f t="shared" si="174"/>
        <v/>
      </c>
      <c r="H1213" s="188"/>
      <c r="I1213" s="187" t="str">
        <f t="shared" si="175"/>
        <v/>
      </c>
      <c r="J1213" s="187" t="str">
        <f t="shared" si="176"/>
        <v/>
      </c>
      <c r="K1213" s="189" t="str">
        <f t="shared" si="177"/>
        <v/>
      </c>
      <c r="L1213" s="187" t="str">
        <f t="shared" si="178"/>
        <v/>
      </c>
      <c r="M1213" s="187" t="str">
        <f>IF(B1213="","",SUM($L$63:L1213))</f>
        <v/>
      </c>
      <c r="N1213" s="190" t="str">
        <f t="shared" si="179"/>
        <v/>
      </c>
      <c r="O1213" s="191"/>
      <c r="P1213" s="192" t="str">
        <f t="shared" si="180"/>
        <v/>
      </c>
      <c r="Q1213" s="193"/>
      <c r="S1213" s="193"/>
      <c r="T1213" s="193"/>
      <c r="U1213" s="193"/>
      <c r="V1213" s="67"/>
    </row>
    <row r="1214" spans="2:22" x14ac:dyDescent="0.15">
      <c r="B1214" s="194" t="str">
        <f t="shared" si="171"/>
        <v/>
      </c>
      <c r="C1214" s="185" t="str">
        <f t="shared" si="172"/>
        <v/>
      </c>
      <c r="D1214" s="186" t="str">
        <f>IF(B1214="","",IF(variable,IF(OR(B1214=1,B1214&lt;$I$16*periods_per_year),start_rate,MIN($I$17,IF(MOD(B1214-1,$I$19)=0,MAX($I$18,D1213+$I$20),D1213))),start_rate))</f>
        <v/>
      </c>
      <c r="E1214" s="187" t="str">
        <f t="shared" si="173"/>
        <v/>
      </c>
      <c r="F1214" s="187" t="str">
        <f>IF(B1214="","",IF(B1214=nper,J1213+E1214,MIN(J1213+E1214,IF(D1214=D1213,F1213,IF($E$13="Acc Bi-Weekly",ROUND((-PMT(((1+D1214/CP)^(CP/12))-1,(nper-B1214+1)*12/26,J1213))/2,2),IF($E$13="Acc Weekly",ROUND((-PMT(((1+D1214/CP)^(CP/12))-1,(nper-B1214+1)*12/52,J1213))/4,2),ROUND(-PMT(((1+D1214/CP)^(CP/periods_per_year))-1,nper-B1214+1,J1213),2)))))))</f>
        <v/>
      </c>
      <c r="G1214" s="187" t="str">
        <f t="shared" si="174"/>
        <v/>
      </c>
      <c r="H1214" s="188"/>
      <c r="I1214" s="187" t="str">
        <f t="shared" si="175"/>
        <v/>
      </c>
      <c r="J1214" s="187" t="str">
        <f t="shared" si="176"/>
        <v/>
      </c>
      <c r="K1214" s="189" t="str">
        <f t="shared" si="177"/>
        <v/>
      </c>
      <c r="L1214" s="187" t="str">
        <f t="shared" si="178"/>
        <v/>
      </c>
      <c r="M1214" s="187" t="str">
        <f>IF(B1214="","",SUM($L$63:L1214))</f>
        <v/>
      </c>
      <c r="N1214" s="190" t="str">
        <f t="shared" si="179"/>
        <v/>
      </c>
      <c r="O1214" s="191"/>
      <c r="P1214" s="192" t="str">
        <f t="shared" si="180"/>
        <v/>
      </c>
      <c r="Q1214" s="193"/>
      <c r="S1214" s="193"/>
      <c r="T1214" s="193"/>
      <c r="U1214" s="193"/>
      <c r="V1214" s="67"/>
    </row>
    <row r="1215" spans="2:22" x14ac:dyDescent="0.15">
      <c r="B1215" s="194" t="str">
        <f t="shared" ref="B1215:B1278" si="181">IF(J1214="","",IF(OR(B1214&gt;=nper,ROUND(J1214,2)&lt;=0),"",B1214+1))</f>
        <v/>
      </c>
      <c r="C1215" s="185" t="str">
        <f t="shared" ref="C1215:C1278" si="182">IF(B1215="","",IF(OR(periods_per_year=26,periods_per_year=52),IF(periods_per_year=26,IF(B1215=1,fpdate,C1214+14),IF(periods_per_year=52,IF(B1215=1,fpdate,C1214+7),"n/a")),IF(periods_per_year=24,DATE(YEAR(fpdate),MONTH(fpdate)+(B1215-1)/2+IF(AND(DAY(fpdate)&gt;=15,MOD(B1215,2)=0),1,0),IF(MOD(B1215,2)=0,IF(DAY(fpdate)&gt;=15,DAY(fpdate)-14,DAY(fpdate)+14),DAY(fpdate))),IF(DAY(DATE(YEAR(fpdate),MONTH(fpdate)+B1215-1,DAY(fpdate)))&lt;&gt;DAY(fpdate),DATE(YEAR(fpdate),MONTH(fpdate)+B1215,0),DATE(YEAR(fpdate),MONTH(fpdate)+B1215-1,DAY(fpdate))))))</f>
        <v/>
      </c>
      <c r="D1215" s="186" t="str">
        <f>IF(B1215="","",IF(variable,IF(OR(B1215=1,B1215&lt;$I$16*periods_per_year),start_rate,MIN($I$17,IF(MOD(B1215-1,$I$19)=0,MAX($I$18,D1214+$I$20),D1214))),start_rate))</f>
        <v/>
      </c>
      <c r="E1215" s="187" t="str">
        <f t="shared" ref="E1215:E1278" si="183">IF(B1215="","",ROUND((((1+D1215/CP)^(CP/periods_per_year))-1)*J1214,2))</f>
        <v/>
      </c>
      <c r="F1215" s="187" t="str">
        <f>IF(B1215="","",IF(B1215=nper,J1214+E1215,MIN(J1214+E1215,IF(D1215=D1214,F1214,IF($E$13="Acc Bi-Weekly",ROUND((-PMT(((1+D1215/CP)^(CP/12))-1,(nper-B1215+1)*12/26,J1214))/2,2),IF($E$13="Acc Weekly",ROUND((-PMT(((1+D1215/CP)^(CP/12))-1,(nper-B1215+1)*12/52,J1214))/4,2),ROUND(-PMT(((1+D1215/CP)^(CP/periods_per_year))-1,nper-B1215+1,J1214),2)))))))</f>
        <v/>
      </c>
      <c r="G1215" s="187" t="str">
        <f t="shared" ref="G1215:G1278" si="184">IF(B1215="","",IF(J1214&lt;=F1215,0,IF(IF(MOD(B1215,int)=0,$E$25,0)+F1215&gt;=J1214+E1215,J1214+E1215-F1215,IF(MOD(B1215,int)=0,$E$25,0)+IF(IF(MOD(B1215,int)=0,$E$25,0)+IF(MOD(B1215-$E$28,periods_per_year)=0,$E$27,0)+F1215&lt;J1214+E1215,IF(MOD(B1215-$E$28,periods_per_year)=0,$E$27,0),J1214+E1215-IF(MOD(B1215,int)=0,$E$25,0)-F1215))))</f>
        <v/>
      </c>
      <c r="H1215" s="188"/>
      <c r="I1215" s="187" t="str">
        <f t="shared" ref="I1215:I1278" si="185">IF(B1215="","",F1215-E1215+H1215+IF(G1215="",0,G1215))</f>
        <v/>
      </c>
      <c r="J1215" s="187" t="str">
        <f t="shared" ref="J1215:J1278" si="186">IF(B1215="","",J1214-I1215)</f>
        <v/>
      </c>
      <c r="K1215" s="189" t="str">
        <f t="shared" ref="K1215:K1278" si="187">IF(B1215="","",IF(MOD(B1215,periods_per_year)=0,B1215/periods_per_year,""))</f>
        <v/>
      </c>
      <c r="L1215" s="187" t="str">
        <f t="shared" ref="L1215:L1278" si="188">IF(B1215="","",$S$16*E1215)</f>
        <v/>
      </c>
      <c r="M1215" s="187" t="str">
        <f>IF(B1215="","",SUM($L$63:L1215))</f>
        <v/>
      </c>
      <c r="N1215" s="190" t="str">
        <f t="shared" si="179"/>
        <v/>
      </c>
      <c r="O1215" s="191"/>
      <c r="P1215" s="192" t="str">
        <f t="shared" si="180"/>
        <v/>
      </c>
      <c r="Q1215" s="193"/>
      <c r="S1215" s="193"/>
      <c r="T1215" s="193"/>
      <c r="U1215" s="193"/>
      <c r="V1215" s="67"/>
    </row>
    <row r="1216" spans="2:22" x14ac:dyDescent="0.15">
      <c r="B1216" s="194" t="str">
        <f t="shared" si="181"/>
        <v/>
      </c>
      <c r="C1216" s="185" t="str">
        <f t="shared" si="182"/>
        <v/>
      </c>
      <c r="D1216" s="186" t="str">
        <f>IF(B1216="","",IF(variable,IF(OR(B1216=1,B1216&lt;$I$16*periods_per_year),start_rate,MIN($I$17,IF(MOD(B1216-1,$I$19)=0,MAX($I$18,D1215+$I$20),D1215))),start_rate))</f>
        <v/>
      </c>
      <c r="E1216" s="187" t="str">
        <f t="shared" si="183"/>
        <v/>
      </c>
      <c r="F1216" s="187" t="str">
        <f>IF(B1216="","",IF(B1216=nper,J1215+E1216,MIN(J1215+E1216,IF(D1216=D1215,F1215,IF($E$13="Acc Bi-Weekly",ROUND((-PMT(((1+D1216/CP)^(CP/12))-1,(nper-B1216+1)*12/26,J1215))/2,2),IF($E$13="Acc Weekly",ROUND((-PMT(((1+D1216/CP)^(CP/12))-1,(nper-B1216+1)*12/52,J1215))/4,2),ROUND(-PMT(((1+D1216/CP)^(CP/periods_per_year))-1,nper-B1216+1,J1215),2)))))))</f>
        <v/>
      </c>
      <c r="G1216" s="187" t="str">
        <f t="shared" si="184"/>
        <v/>
      </c>
      <c r="H1216" s="188"/>
      <c r="I1216" s="187" t="str">
        <f t="shared" si="185"/>
        <v/>
      </c>
      <c r="J1216" s="187" t="str">
        <f t="shared" si="186"/>
        <v/>
      </c>
      <c r="K1216" s="189" t="str">
        <f t="shared" si="187"/>
        <v/>
      </c>
      <c r="L1216" s="187" t="str">
        <f t="shared" si="188"/>
        <v/>
      </c>
      <c r="M1216" s="187" t="str">
        <f>IF(B1216="","",SUM($L$63:L1216))</f>
        <v/>
      </c>
      <c r="N1216" s="190" t="str">
        <f t="shared" si="179"/>
        <v/>
      </c>
      <c r="O1216" s="191"/>
      <c r="P1216" s="192" t="str">
        <f t="shared" si="180"/>
        <v/>
      </c>
      <c r="Q1216" s="193"/>
      <c r="S1216" s="193"/>
      <c r="T1216" s="193"/>
      <c r="U1216" s="193"/>
      <c r="V1216" s="67"/>
    </row>
    <row r="1217" spans="2:22" x14ac:dyDescent="0.15">
      <c r="B1217" s="194" t="str">
        <f t="shared" si="181"/>
        <v/>
      </c>
      <c r="C1217" s="185" t="str">
        <f t="shared" si="182"/>
        <v/>
      </c>
      <c r="D1217" s="186" t="str">
        <f>IF(B1217="","",IF(variable,IF(OR(B1217=1,B1217&lt;$I$16*periods_per_year),start_rate,MIN($I$17,IF(MOD(B1217-1,$I$19)=0,MAX($I$18,D1216+$I$20),D1216))),start_rate))</f>
        <v/>
      </c>
      <c r="E1217" s="187" t="str">
        <f t="shared" si="183"/>
        <v/>
      </c>
      <c r="F1217" s="187" t="str">
        <f>IF(B1217="","",IF(B1217=nper,J1216+E1217,MIN(J1216+E1217,IF(D1217=D1216,F1216,IF($E$13="Acc Bi-Weekly",ROUND((-PMT(((1+D1217/CP)^(CP/12))-1,(nper-B1217+1)*12/26,J1216))/2,2),IF($E$13="Acc Weekly",ROUND((-PMT(((1+D1217/CP)^(CP/12))-1,(nper-B1217+1)*12/52,J1216))/4,2),ROUND(-PMT(((1+D1217/CP)^(CP/periods_per_year))-1,nper-B1217+1,J1216),2)))))))</f>
        <v/>
      </c>
      <c r="G1217" s="187" t="str">
        <f t="shared" si="184"/>
        <v/>
      </c>
      <c r="H1217" s="188"/>
      <c r="I1217" s="187" t="str">
        <f t="shared" si="185"/>
        <v/>
      </c>
      <c r="J1217" s="187" t="str">
        <f t="shared" si="186"/>
        <v/>
      </c>
      <c r="K1217" s="189" t="str">
        <f t="shared" si="187"/>
        <v/>
      </c>
      <c r="L1217" s="187" t="str">
        <f t="shared" si="188"/>
        <v/>
      </c>
      <c r="M1217" s="187" t="str">
        <f>IF(B1217="","",SUM($L$63:L1217))</f>
        <v/>
      </c>
      <c r="N1217" s="190" t="str">
        <f t="shared" ref="N1217:N1280" si="189">IF(B1217="","",I1217+N1216)</f>
        <v/>
      </c>
      <c r="O1217" s="191"/>
      <c r="P1217" s="192" t="str">
        <f t="shared" si="180"/>
        <v/>
      </c>
      <c r="Q1217" s="193"/>
      <c r="S1217" s="193"/>
      <c r="T1217" s="193"/>
      <c r="U1217" s="193"/>
      <c r="V1217" s="67"/>
    </row>
    <row r="1218" spans="2:22" x14ac:dyDescent="0.15">
      <c r="B1218" s="194" t="str">
        <f t="shared" si="181"/>
        <v/>
      </c>
      <c r="C1218" s="185" t="str">
        <f t="shared" si="182"/>
        <v/>
      </c>
      <c r="D1218" s="186" t="str">
        <f>IF(B1218="","",IF(variable,IF(OR(B1218=1,B1218&lt;$I$16*periods_per_year),start_rate,MIN($I$17,IF(MOD(B1218-1,$I$19)=0,MAX($I$18,D1217+$I$20),D1217))),start_rate))</f>
        <v/>
      </c>
      <c r="E1218" s="187" t="str">
        <f t="shared" si="183"/>
        <v/>
      </c>
      <c r="F1218" s="187" t="str">
        <f>IF(B1218="","",IF(B1218=nper,J1217+E1218,MIN(J1217+E1218,IF(D1218=D1217,F1217,IF($E$13="Acc Bi-Weekly",ROUND((-PMT(((1+D1218/CP)^(CP/12))-1,(nper-B1218+1)*12/26,J1217))/2,2),IF($E$13="Acc Weekly",ROUND((-PMT(((1+D1218/CP)^(CP/12))-1,(nper-B1218+1)*12/52,J1217))/4,2),ROUND(-PMT(((1+D1218/CP)^(CP/periods_per_year))-1,nper-B1218+1,J1217),2)))))))</f>
        <v/>
      </c>
      <c r="G1218" s="187" t="str">
        <f t="shared" si="184"/>
        <v/>
      </c>
      <c r="H1218" s="188"/>
      <c r="I1218" s="187" t="str">
        <f t="shared" si="185"/>
        <v/>
      </c>
      <c r="J1218" s="187" t="str">
        <f t="shared" si="186"/>
        <v/>
      </c>
      <c r="K1218" s="189" t="str">
        <f t="shared" si="187"/>
        <v/>
      </c>
      <c r="L1218" s="187" t="str">
        <f t="shared" si="188"/>
        <v/>
      </c>
      <c r="M1218" s="187" t="str">
        <f>IF(B1218="","",SUM($L$63:L1218))</f>
        <v/>
      </c>
      <c r="N1218" s="190" t="str">
        <f t="shared" si="189"/>
        <v/>
      </c>
      <c r="O1218" s="191"/>
      <c r="P1218" s="192" t="str">
        <f t="shared" si="180"/>
        <v/>
      </c>
      <c r="Q1218" s="193"/>
      <c r="S1218" s="193"/>
      <c r="T1218" s="193"/>
      <c r="U1218" s="193"/>
      <c r="V1218" s="67"/>
    </row>
    <row r="1219" spans="2:22" x14ac:dyDescent="0.15">
      <c r="B1219" s="194" t="str">
        <f t="shared" si="181"/>
        <v/>
      </c>
      <c r="C1219" s="185" t="str">
        <f t="shared" si="182"/>
        <v/>
      </c>
      <c r="D1219" s="186" t="str">
        <f>IF(B1219="","",IF(variable,IF(OR(B1219=1,B1219&lt;$I$16*periods_per_year),start_rate,MIN($I$17,IF(MOD(B1219-1,$I$19)=0,MAX($I$18,D1218+$I$20),D1218))),start_rate))</f>
        <v/>
      </c>
      <c r="E1219" s="187" t="str">
        <f t="shared" si="183"/>
        <v/>
      </c>
      <c r="F1219" s="187" t="str">
        <f>IF(B1219="","",IF(B1219=nper,J1218+E1219,MIN(J1218+E1219,IF(D1219=D1218,F1218,IF($E$13="Acc Bi-Weekly",ROUND((-PMT(((1+D1219/CP)^(CP/12))-1,(nper-B1219+1)*12/26,J1218))/2,2),IF($E$13="Acc Weekly",ROUND((-PMT(((1+D1219/CP)^(CP/12))-1,(nper-B1219+1)*12/52,J1218))/4,2),ROUND(-PMT(((1+D1219/CP)^(CP/periods_per_year))-1,nper-B1219+1,J1218),2)))))))</f>
        <v/>
      </c>
      <c r="G1219" s="187" t="str">
        <f t="shared" si="184"/>
        <v/>
      </c>
      <c r="H1219" s="188"/>
      <c r="I1219" s="187" t="str">
        <f t="shared" si="185"/>
        <v/>
      </c>
      <c r="J1219" s="187" t="str">
        <f t="shared" si="186"/>
        <v/>
      </c>
      <c r="K1219" s="189" t="str">
        <f t="shared" si="187"/>
        <v/>
      </c>
      <c r="L1219" s="187" t="str">
        <f t="shared" si="188"/>
        <v/>
      </c>
      <c r="M1219" s="187" t="str">
        <f>IF(B1219="","",SUM($L$63:L1219))</f>
        <v/>
      </c>
      <c r="N1219" s="190" t="str">
        <f t="shared" si="189"/>
        <v/>
      </c>
      <c r="O1219" s="191"/>
      <c r="P1219" s="192" t="str">
        <f t="shared" si="180"/>
        <v/>
      </c>
      <c r="Q1219" s="193"/>
      <c r="S1219" s="193"/>
      <c r="T1219" s="193"/>
      <c r="U1219" s="193"/>
      <c r="V1219" s="67"/>
    </row>
    <row r="1220" spans="2:22" x14ac:dyDescent="0.15">
      <c r="B1220" s="194" t="str">
        <f t="shared" si="181"/>
        <v/>
      </c>
      <c r="C1220" s="185" t="str">
        <f t="shared" si="182"/>
        <v/>
      </c>
      <c r="D1220" s="186" t="str">
        <f>IF(B1220="","",IF(variable,IF(OR(B1220=1,B1220&lt;$I$16*periods_per_year),start_rate,MIN($I$17,IF(MOD(B1220-1,$I$19)=0,MAX($I$18,D1219+$I$20),D1219))),start_rate))</f>
        <v/>
      </c>
      <c r="E1220" s="187" t="str">
        <f t="shared" si="183"/>
        <v/>
      </c>
      <c r="F1220" s="187" t="str">
        <f>IF(B1220="","",IF(B1220=nper,J1219+E1220,MIN(J1219+E1220,IF(D1220=D1219,F1219,IF($E$13="Acc Bi-Weekly",ROUND((-PMT(((1+D1220/CP)^(CP/12))-1,(nper-B1220+1)*12/26,J1219))/2,2),IF($E$13="Acc Weekly",ROUND((-PMT(((1+D1220/CP)^(CP/12))-1,(nper-B1220+1)*12/52,J1219))/4,2),ROUND(-PMT(((1+D1220/CP)^(CP/periods_per_year))-1,nper-B1220+1,J1219),2)))))))</f>
        <v/>
      </c>
      <c r="G1220" s="187" t="str">
        <f t="shared" si="184"/>
        <v/>
      </c>
      <c r="H1220" s="188"/>
      <c r="I1220" s="187" t="str">
        <f t="shared" si="185"/>
        <v/>
      </c>
      <c r="J1220" s="187" t="str">
        <f t="shared" si="186"/>
        <v/>
      </c>
      <c r="K1220" s="189" t="str">
        <f t="shared" si="187"/>
        <v/>
      </c>
      <c r="L1220" s="187" t="str">
        <f t="shared" si="188"/>
        <v/>
      </c>
      <c r="M1220" s="187" t="str">
        <f>IF(B1220="","",SUM($L$63:L1220))</f>
        <v/>
      </c>
      <c r="N1220" s="190" t="str">
        <f t="shared" si="189"/>
        <v/>
      </c>
      <c r="O1220" s="191"/>
      <c r="P1220" s="192" t="str">
        <f t="shared" si="180"/>
        <v/>
      </c>
      <c r="Q1220" s="193"/>
      <c r="S1220" s="193"/>
      <c r="T1220" s="193"/>
      <c r="U1220" s="193"/>
      <c r="V1220" s="67"/>
    </row>
    <row r="1221" spans="2:22" x14ac:dyDescent="0.15">
      <c r="B1221" s="194" t="str">
        <f t="shared" si="181"/>
        <v/>
      </c>
      <c r="C1221" s="185" t="str">
        <f t="shared" si="182"/>
        <v/>
      </c>
      <c r="D1221" s="186" t="str">
        <f>IF(B1221="","",IF(variable,IF(OR(B1221=1,B1221&lt;$I$16*periods_per_year),start_rate,MIN($I$17,IF(MOD(B1221-1,$I$19)=0,MAX($I$18,D1220+$I$20),D1220))),start_rate))</f>
        <v/>
      </c>
      <c r="E1221" s="187" t="str">
        <f t="shared" si="183"/>
        <v/>
      </c>
      <c r="F1221" s="187" t="str">
        <f>IF(B1221="","",IF(B1221=nper,J1220+E1221,MIN(J1220+E1221,IF(D1221=D1220,F1220,IF($E$13="Acc Bi-Weekly",ROUND((-PMT(((1+D1221/CP)^(CP/12))-1,(nper-B1221+1)*12/26,J1220))/2,2),IF($E$13="Acc Weekly",ROUND((-PMT(((1+D1221/CP)^(CP/12))-1,(nper-B1221+1)*12/52,J1220))/4,2),ROUND(-PMT(((1+D1221/CP)^(CP/periods_per_year))-1,nper-B1221+1,J1220),2)))))))</f>
        <v/>
      </c>
      <c r="G1221" s="187" t="str">
        <f t="shared" si="184"/>
        <v/>
      </c>
      <c r="H1221" s="188"/>
      <c r="I1221" s="187" t="str">
        <f t="shared" si="185"/>
        <v/>
      </c>
      <c r="J1221" s="187" t="str">
        <f t="shared" si="186"/>
        <v/>
      </c>
      <c r="K1221" s="189" t="str">
        <f t="shared" si="187"/>
        <v/>
      </c>
      <c r="L1221" s="187" t="str">
        <f t="shared" si="188"/>
        <v/>
      </c>
      <c r="M1221" s="187" t="str">
        <f>IF(B1221="","",SUM($L$63:L1221))</f>
        <v/>
      </c>
      <c r="N1221" s="190" t="str">
        <f t="shared" si="189"/>
        <v/>
      </c>
      <c r="O1221" s="191"/>
      <c r="P1221" s="192" t="str">
        <f t="shared" si="180"/>
        <v/>
      </c>
      <c r="Q1221" s="193"/>
      <c r="S1221" s="193"/>
      <c r="T1221" s="193"/>
      <c r="U1221" s="193"/>
      <c r="V1221" s="67"/>
    </row>
    <row r="1222" spans="2:22" x14ac:dyDescent="0.15">
      <c r="B1222" s="194" t="str">
        <f t="shared" si="181"/>
        <v/>
      </c>
      <c r="C1222" s="185" t="str">
        <f t="shared" si="182"/>
        <v/>
      </c>
      <c r="D1222" s="186" t="str">
        <f>IF(B1222="","",IF(variable,IF(OR(B1222=1,B1222&lt;$I$16*periods_per_year),start_rate,MIN($I$17,IF(MOD(B1222-1,$I$19)=0,MAX($I$18,D1221+$I$20),D1221))),start_rate))</f>
        <v/>
      </c>
      <c r="E1222" s="187" t="str">
        <f t="shared" si="183"/>
        <v/>
      </c>
      <c r="F1222" s="187" t="str">
        <f>IF(B1222="","",IF(B1222=nper,J1221+E1222,MIN(J1221+E1222,IF(D1222=D1221,F1221,IF($E$13="Acc Bi-Weekly",ROUND((-PMT(((1+D1222/CP)^(CP/12))-1,(nper-B1222+1)*12/26,J1221))/2,2),IF($E$13="Acc Weekly",ROUND((-PMT(((1+D1222/CP)^(CP/12))-1,(nper-B1222+1)*12/52,J1221))/4,2),ROUND(-PMT(((1+D1222/CP)^(CP/periods_per_year))-1,nper-B1222+1,J1221),2)))))))</f>
        <v/>
      </c>
      <c r="G1222" s="187" t="str">
        <f t="shared" si="184"/>
        <v/>
      </c>
      <c r="H1222" s="188"/>
      <c r="I1222" s="187" t="str">
        <f t="shared" si="185"/>
        <v/>
      </c>
      <c r="J1222" s="187" t="str">
        <f t="shared" si="186"/>
        <v/>
      </c>
      <c r="K1222" s="189" t="str">
        <f t="shared" si="187"/>
        <v/>
      </c>
      <c r="L1222" s="187" t="str">
        <f t="shared" si="188"/>
        <v/>
      </c>
      <c r="M1222" s="187" t="str">
        <f>IF(B1222="","",SUM($L$63:L1222))</f>
        <v/>
      </c>
      <c r="N1222" s="190" t="str">
        <f t="shared" si="189"/>
        <v/>
      </c>
      <c r="O1222" s="191"/>
      <c r="P1222" s="192" t="str">
        <f t="shared" si="180"/>
        <v/>
      </c>
      <c r="Q1222" s="193"/>
      <c r="S1222" s="193"/>
      <c r="T1222" s="193"/>
      <c r="U1222" s="193"/>
      <c r="V1222" s="67"/>
    </row>
    <row r="1223" spans="2:22" x14ac:dyDescent="0.15">
      <c r="B1223" s="194" t="str">
        <f t="shared" si="181"/>
        <v/>
      </c>
      <c r="C1223" s="185" t="str">
        <f t="shared" si="182"/>
        <v/>
      </c>
      <c r="D1223" s="186" t="str">
        <f>IF(B1223="","",IF(variable,IF(OR(B1223=1,B1223&lt;$I$16*periods_per_year),start_rate,MIN($I$17,IF(MOD(B1223-1,$I$19)=0,MAX($I$18,D1222+$I$20),D1222))),start_rate))</f>
        <v/>
      </c>
      <c r="E1223" s="187" t="str">
        <f t="shared" si="183"/>
        <v/>
      </c>
      <c r="F1223" s="187" t="str">
        <f>IF(B1223="","",IF(B1223=nper,J1222+E1223,MIN(J1222+E1223,IF(D1223=D1222,F1222,IF($E$13="Acc Bi-Weekly",ROUND((-PMT(((1+D1223/CP)^(CP/12))-1,(nper-B1223+1)*12/26,J1222))/2,2),IF($E$13="Acc Weekly",ROUND((-PMT(((1+D1223/CP)^(CP/12))-1,(nper-B1223+1)*12/52,J1222))/4,2),ROUND(-PMT(((1+D1223/CP)^(CP/periods_per_year))-1,nper-B1223+1,J1222),2)))))))</f>
        <v/>
      </c>
      <c r="G1223" s="187" t="str">
        <f t="shared" si="184"/>
        <v/>
      </c>
      <c r="H1223" s="188"/>
      <c r="I1223" s="187" t="str">
        <f t="shared" si="185"/>
        <v/>
      </c>
      <c r="J1223" s="187" t="str">
        <f t="shared" si="186"/>
        <v/>
      </c>
      <c r="K1223" s="189" t="str">
        <f t="shared" si="187"/>
        <v/>
      </c>
      <c r="L1223" s="187" t="str">
        <f t="shared" si="188"/>
        <v/>
      </c>
      <c r="M1223" s="187" t="str">
        <f>IF(B1223="","",SUM($L$63:L1223))</f>
        <v/>
      </c>
      <c r="N1223" s="190" t="str">
        <f t="shared" si="189"/>
        <v/>
      </c>
      <c r="O1223" s="191"/>
      <c r="P1223" s="192" t="str">
        <f t="shared" si="180"/>
        <v/>
      </c>
      <c r="Q1223" s="193"/>
      <c r="S1223" s="193"/>
      <c r="T1223" s="193"/>
      <c r="U1223" s="193"/>
      <c r="V1223" s="67"/>
    </row>
    <row r="1224" spans="2:22" x14ac:dyDescent="0.15">
      <c r="B1224" s="194" t="str">
        <f t="shared" si="181"/>
        <v/>
      </c>
      <c r="C1224" s="185" t="str">
        <f t="shared" si="182"/>
        <v/>
      </c>
      <c r="D1224" s="186" t="str">
        <f>IF(B1224="","",IF(variable,IF(OR(B1224=1,B1224&lt;$I$16*periods_per_year),start_rate,MIN($I$17,IF(MOD(B1224-1,$I$19)=0,MAX($I$18,D1223+$I$20),D1223))),start_rate))</f>
        <v/>
      </c>
      <c r="E1224" s="187" t="str">
        <f t="shared" si="183"/>
        <v/>
      </c>
      <c r="F1224" s="187" t="str">
        <f>IF(B1224="","",IF(B1224=nper,J1223+E1224,MIN(J1223+E1224,IF(D1224=D1223,F1223,IF($E$13="Acc Bi-Weekly",ROUND((-PMT(((1+D1224/CP)^(CP/12))-1,(nper-B1224+1)*12/26,J1223))/2,2),IF($E$13="Acc Weekly",ROUND((-PMT(((1+D1224/CP)^(CP/12))-1,(nper-B1224+1)*12/52,J1223))/4,2),ROUND(-PMT(((1+D1224/CP)^(CP/periods_per_year))-1,nper-B1224+1,J1223),2)))))))</f>
        <v/>
      </c>
      <c r="G1224" s="187" t="str">
        <f t="shared" si="184"/>
        <v/>
      </c>
      <c r="H1224" s="188"/>
      <c r="I1224" s="187" t="str">
        <f t="shared" si="185"/>
        <v/>
      </c>
      <c r="J1224" s="187" t="str">
        <f t="shared" si="186"/>
        <v/>
      </c>
      <c r="K1224" s="189" t="str">
        <f t="shared" si="187"/>
        <v/>
      </c>
      <c r="L1224" s="187" t="str">
        <f t="shared" si="188"/>
        <v/>
      </c>
      <c r="M1224" s="187" t="str">
        <f>IF(B1224="","",SUM($L$63:L1224))</f>
        <v/>
      </c>
      <c r="N1224" s="190" t="str">
        <f t="shared" si="189"/>
        <v/>
      </c>
      <c r="O1224" s="191"/>
      <c r="P1224" s="192" t="str">
        <f t="shared" si="180"/>
        <v/>
      </c>
      <c r="Q1224" s="193"/>
      <c r="S1224" s="193"/>
      <c r="T1224" s="193"/>
      <c r="U1224" s="193"/>
      <c r="V1224" s="67"/>
    </row>
    <row r="1225" spans="2:22" x14ac:dyDescent="0.15">
      <c r="B1225" s="194" t="str">
        <f t="shared" si="181"/>
        <v/>
      </c>
      <c r="C1225" s="185" t="str">
        <f t="shared" si="182"/>
        <v/>
      </c>
      <c r="D1225" s="186" t="str">
        <f>IF(B1225="","",IF(variable,IF(OR(B1225=1,B1225&lt;$I$16*periods_per_year),start_rate,MIN($I$17,IF(MOD(B1225-1,$I$19)=0,MAX($I$18,D1224+$I$20),D1224))),start_rate))</f>
        <v/>
      </c>
      <c r="E1225" s="187" t="str">
        <f t="shared" si="183"/>
        <v/>
      </c>
      <c r="F1225" s="187" t="str">
        <f>IF(B1225="","",IF(B1225=nper,J1224+E1225,MIN(J1224+E1225,IF(D1225=D1224,F1224,IF($E$13="Acc Bi-Weekly",ROUND((-PMT(((1+D1225/CP)^(CP/12))-1,(nper-B1225+1)*12/26,J1224))/2,2),IF($E$13="Acc Weekly",ROUND((-PMT(((1+D1225/CP)^(CP/12))-1,(nper-B1225+1)*12/52,J1224))/4,2),ROUND(-PMT(((1+D1225/CP)^(CP/periods_per_year))-1,nper-B1225+1,J1224),2)))))))</f>
        <v/>
      </c>
      <c r="G1225" s="187" t="str">
        <f t="shared" si="184"/>
        <v/>
      </c>
      <c r="H1225" s="188"/>
      <c r="I1225" s="187" t="str">
        <f t="shared" si="185"/>
        <v/>
      </c>
      <c r="J1225" s="187" t="str">
        <f t="shared" si="186"/>
        <v/>
      </c>
      <c r="K1225" s="189" t="str">
        <f t="shared" si="187"/>
        <v/>
      </c>
      <c r="L1225" s="187" t="str">
        <f t="shared" si="188"/>
        <v/>
      </c>
      <c r="M1225" s="187" t="str">
        <f>IF(B1225="","",SUM($L$63:L1225))</f>
        <v/>
      </c>
      <c r="N1225" s="190" t="str">
        <f t="shared" si="189"/>
        <v/>
      </c>
      <c r="O1225" s="191"/>
      <c r="P1225" s="192" t="str">
        <f t="shared" si="180"/>
        <v/>
      </c>
      <c r="Q1225" s="193"/>
      <c r="S1225" s="193"/>
      <c r="T1225" s="193"/>
      <c r="U1225" s="193"/>
      <c r="V1225" s="67"/>
    </row>
    <row r="1226" spans="2:22" x14ac:dyDescent="0.15">
      <c r="B1226" s="194" t="str">
        <f t="shared" si="181"/>
        <v/>
      </c>
      <c r="C1226" s="185" t="str">
        <f t="shared" si="182"/>
        <v/>
      </c>
      <c r="D1226" s="186" t="str">
        <f>IF(B1226="","",IF(variable,IF(OR(B1226=1,B1226&lt;$I$16*periods_per_year),start_rate,MIN($I$17,IF(MOD(B1226-1,$I$19)=0,MAX($I$18,D1225+$I$20),D1225))),start_rate))</f>
        <v/>
      </c>
      <c r="E1226" s="187" t="str">
        <f t="shared" si="183"/>
        <v/>
      </c>
      <c r="F1226" s="187" t="str">
        <f>IF(B1226="","",IF(B1226=nper,J1225+E1226,MIN(J1225+E1226,IF(D1226=D1225,F1225,IF($E$13="Acc Bi-Weekly",ROUND((-PMT(((1+D1226/CP)^(CP/12))-1,(nper-B1226+1)*12/26,J1225))/2,2),IF($E$13="Acc Weekly",ROUND((-PMT(((1+D1226/CP)^(CP/12))-1,(nper-B1226+1)*12/52,J1225))/4,2),ROUND(-PMT(((1+D1226/CP)^(CP/periods_per_year))-1,nper-B1226+1,J1225),2)))))))</f>
        <v/>
      </c>
      <c r="G1226" s="187" t="str">
        <f t="shared" si="184"/>
        <v/>
      </c>
      <c r="H1226" s="188"/>
      <c r="I1226" s="187" t="str">
        <f t="shared" si="185"/>
        <v/>
      </c>
      <c r="J1226" s="187" t="str">
        <f t="shared" si="186"/>
        <v/>
      </c>
      <c r="K1226" s="189" t="str">
        <f t="shared" si="187"/>
        <v/>
      </c>
      <c r="L1226" s="187" t="str">
        <f t="shared" si="188"/>
        <v/>
      </c>
      <c r="M1226" s="187" t="str">
        <f>IF(B1226="","",SUM($L$63:L1226))</f>
        <v/>
      </c>
      <c r="N1226" s="190" t="str">
        <f t="shared" si="189"/>
        <v/>
      </c>
      <c r="O1226" s="191"/>
      <c r="P1226" s="192" t="str">
        <f t="shared" si="180"/>
        <v/>
      </c>
      <c r="Q1226" s="193"/>
      <c r="S1226" s="193"/>
      <c r="T1226" s="193"/>
      <c r="U1226" s="193"/>
      <c r="V1226" s="67"/>
    </row>
    <row r="1227" spans="2:22" x14ac:dyDescent="0.15">
      <c r="B1227" s="194" t="str">
        <f t="shared" si="181"/>
        <v/>
      </c>
      <c r="C1227" s="185" t="str">
        <f t="shared" si="182"/>
        <v/>
      </c>
      <c r="D1227" s="186" t="str">
        <f>IF(B1227="","",IF(variable,IF(OR(B1227=1,B1227&lt;$I$16*periods_per_year),start_rate,MIN($I$17,IF(MOD(B1227-1,$I$19)=0,MAX($I$18,D1226+$I$20),D1226))),start_rate))</f>
        <v/>
      </c>
      <c r="E1227" s="187" t="str">
        <f t="shared" si="183"/>
        <v/>
      </c>
      <c r="F1227" s="187" t="str">
        <f>IF(B1227="","",IF(B1227=nper,J1226+E1227,MIN(J1226+E1227,IF(D1227=D1226,F1226,IF($E$13="Acc Bi-Weekly",ROUND((-PMT(((1+D1227/CP)^(CP/12))-1,(nper-B1227+1)*12/26,J1226))/2,2),IF($E$13="Acc Weekly",ROUND((-PMT(((1+D1227/CP)^(CP/12))-1,(nper-B1227+1)*12/52,J1226))/4,2),ROUND(-PMT(((1+D1227/CP)^(CP/periods_per_year))-1,nper-B1227+1,J1226),2)))))))</f>
        <v/>
      </c>
      <c r="G1227" s="187" t="str">
        <f t="shared" si="184"/>
        <v/>
      </c>
      <c r="H1227" s="188"/>
      <c r="I1227" s="187" t="str">
        <f t="shared" si="185"/>
        <v/>
      </c>
      <c r="J1227" s="187" t="str">
        <f t="shared" si="186"/>
        <v/>
      </c>
      <c r="K1227" s="189" t="str">
        <f t="shared" si="187"/>
        <v/>
      </c>
      <c r="L1227" s="187" t="str">
        <f t="shared" si="188"/>
        <v/>
      </c>
      <c r="M1227" s="187" t="str">
        <f>IF(B1227="","",SUM($L$63:L1227))</f>
        <v/>
      </c>
      <c r="N1227" s="190" t="str">
        <f t="shared" si="189"/>
        <v/>
      </c>
      <c r="O1227" s="191"/>
      <c r="P1227" s="192" t="str">
        <f t="shared" ref="P1227:P1290" si="190">IF(B1227="","",IF(K1227="",0,(N1227-N1215)*(1+$E$44)+P1215*(1+$E$44)))</f>
        <v/>
      </c>
      <c r="Q1227" s="193"/>
      <c r="S1227" s="193"/>
      <c r="T1227" s="193"/>
      <c r="U1227" s="193"/>
      <c r="V1227" s="67"/>
    </row>
    <row r="1228" spans="2:22" x14ac:dyDescent="0.15">
      <c r="B1228" s="194" t="str">
        <f t="shared" si="181"/>
        <v/>
      </c>
      <c r="C1228" s="185" t="str">
        <f t="shared" si="182"/>
        <v/>
      </c>
      <c r="D1228" s="186" t="str">
        <f>IF(B1228="","",IF(variable,IF(OR(B1228=1,B1228&lt;$I$16*periods_per_year),start_rate,MIN($I$17,IF(MOD(B1228-1,$I$19)=0,MAX($I$18,D1227+$I$20),D1227))),start_rate))</f>
        <v/>
      </c>
      <c r="E1228" s="187" t="str">
        <f t="shared" si="183"/>
        <v/>
      </c>
      <c r="F1228" s="187" t="str">
        <f>IF(B1228="","",IF(B1228=nper,J1227+E1228,MIN(J1227+E1228,IF(D1228=D1227,F1227,IF($E$13="Acc Bi-Weekly",ROUND((-PMT(((1+D1228/CP)^(CP/12))-1,(nper-B1228+1)*12/26,J1227))/2,2),IF($E$13="Acc Weekly",ROUND((-PMT(((1+D1228/CP)^(CP/12))-1,(nper-B1228+1)*12/52,J1227))/4,2),ROUND(-PMT(((1+D1228/CP)^(CP/periods_per_year))-1,nper-B1228+1,J1227),2)))))))</f>
        <v/>
      </c>
      <c r="G1228" s="187" t="str">
        <f t="shared" si="184"/>
        <v/>
      </c>
      <c r="H1228" s="188"/>
      <c r="I1228" s="187" t="str">
        <f t="shared" si="185"/>
        <v/>
      </c>
      <c r="J1228" s="187" t="str">
        <f t="shared" si="186"/>
        <v/>
      </c>
      <c r="K1228" s="189" t="str">
        <f t="shared" si="187"/>
        <v/>
      </c>
      <c r="L1228" s="187" t="str">
        <f t="shared" si="188"/>
        <v/>
      </c>
      <c r="M1228" s="187" t="str">
        <f>IF(B1228="","",SUM($L$63:L1228))</f>
        <v/>
      </c>
      <c r="N1228" s="190" t="str">
        <f t="shared" si="189"/>
        <v/>
      </c>
      <c r="O1228" s="191"/>
      <c r="P1228" s="192" t="str">
        <f t="shared" si="190"/>
        <v/>
      </c>
      <c r="Q1228" s="193"/>
      <c r="S1228" s="193"/>
      <c r="T1228" s="193"/>
      <c r="U1228" s="193"/>
      <c r="V1228" s="67"/>
    </row>
    <row r="1229" spans="2:22" x14ac:dyDescent="0.15">
      <c r="B1229" s="194" t="str">
        <f t="shared" si="181"/>
        <v/>
      </c>
      <c r="C1229" s="185" t="str">
        <f t="shared" si="182"/>
        <v/>
      </c>
      <c r="D1229" s="186" t="str">
        <f>IF(B1229="","",IF(variable,IF(OR(B1229=1,B1229&lt;$I$16*periods_per_year),start_rate,MIN($I$17,IF(MOD(B1229-1,$I$19)=0,MAX($I$18,D1228+$I$20),D1228))),start_rate))</f>
        <v/>
      </c>
      <c r="E1229" s="187" t="str">
        <f t="shared" si="183"/>
        <v/>
      </c>
      <c r="F1229" s="187" t="str">
        <f>IF(B1229="","",IF(B1229=nper,J1228+E1229,MIN(J1228+E1229,IF(D1229=D1228,F1228,IF($E$13="Acc Bi-Weekly",ROUND((-PMT(((1+D1229/CP)^(CP/12))-1,(nper-B1229+1)*12/26,J1228))/2,2),IF($E$13="Acc Weekly",ROUND((-PMT(((1+D1229/CP)^(CP/12))-1,(nper-B1229+1)*12/52,J1228))/4,2),ROUND(-PMT(((1+D1229/CP)^(CP/periods_per_year))-1,nper-B1229+1,J1228),2)))))))</f>
        <v/>
      </c>
      <c r="G1229" s="187" t="str">
        <f t="shared" si="184"/>
        <v/>
      </c>
      <c r="H1229" s="188"/>
      <c r="I1229" s="187" t="str">
        <f t="shared" si="185"/>
        <v/>
      </c>
      <c r="J1229" s="187" t="str">
        <f t="shared" si="186"/>
        <v/>
      </c>
      <c r="K1229" s="189" t="str">
        <f t="shared" si="187"/>
        <v/>
      </c>
      <c r="L1229" s="187" t="str">
        <f t="shared" si="188"/>
        <v/>
      </c>
      <c r="M1229" s="187" t="str">
        <f>IF(B1229="","",SUM($L$63:L1229))</f>
        <v/>
      </c>
      <c r="N1229" s="190" t="str">
        <f t="shared" si="189"/>
        <v/>
      </c>
      <c r="O1229" s="191"/>
      <c r="P1229" s="192" t="str">
        <f t="shared" si="190"/>
        <v/>
      </c>
      <c r="Q1229" s="193"/>
      <c r="S1229" s="193"/>
      <c r="T1229" s="193"/>
      <c r="U1229" s="193"/>
      <c r="V1229" s="67"/>
    </row>
    <row r="1230" spans="2:22" x14ac:dyDescent="0.15">
      <c r="B1230" s="194" t="str">
        <f t="shared" si="181"/>
        <v/>
      </c>
      <c r="C1230" s="185" t="str">
        <f t="shared" si="182"/>
        <v/>
      </c>
      <c r="D1230" s="186" t="str">
        <f>IF(B1230="","",IF(variable,IF(OR(B1230=1,B1230&lt;$I$16*periods_per_year),start_rate,MIN($I$17,IF(MOD(B1230-1,$I$19)=0,MAX($I$18,D1229+$I$20),D1229))),start_rate))</f>
        <v/>
      </c>
      <c r="E1230" s="187" t="str">
        <f t="shared" si="183"/>
        <v/>
      </c>
      <c r="F1230" s="187" t="str">
        <f>IF(B1230="","",IF(B1230=nper,J1229+E1230,MIN(J1229+E1230,IF(D1230=D1229,F1229,IF($E$13="Acc Bi-Weekly",ROUND((-PMT(((1+D1230/CP)^(CP/12))-1,(nper-B1230+1)*12/26,J1229))/2,2),IF($E$13="Acc Weekly",ROUND((-PMT(((1+D1230/CP)^(CP/12))-1,(nper-B1230+1)*12/52,J1229))/4,2),ROUND(-PMT(((1+D1230/CP)^(CP/periods_per_year))-1,nper-B1230+1,J1229),2)))))))</f>
        <v/>
      </c>
      <c r="G1230" s="187" t="str">
        <f t="shared" si="184"/>
        <v/>
      </c>
      <c r="H1230" s="188"/>
      <c r="I1230" s="187" t="str">
        <f t="shared" si="185"/>
        <v/>
      </c>
      <c r="J1230" s="187" t="str">
        <f t="shared" si="186"/>
        <v/>
      </c>
      <c r="K1230" s="189" t="str">
        <f t="shared" si="187"/>
        <v/>
      </c>
      <c r="L1230" s="187" t="str">
        <f t="shared" si="188"/>
        <v/>
      </c>
      <c r="M1230" s="187" t="str">
        <f>IF(B1230="","",SUM($L$63:L1230))</f>
        <v/>
      </c>
      <c r="N1230" s="190" t="str">
        <f t="shared" si="189"/>
        <v/>
      </c>
      <c r="O1230" s="191"/>
      <c r="P1230" s="192" t="str">
        <f t="shared" si="190"/>
        <v/>
      </c>
      <c r="Q1230" s="193"/>
      <c r="S1230" s="193"/>
      <c r="T1230" s="193"/>
      <c r="U1230" s="193"/>
      <c r="V1230" s="67"/>
    </row>
    <row r="1231" spans="2:22" x14ac:dyDescent="0.15">
      <c r="B1231" s="194" t="str">
        <f t="shared" si="181"/>
        <v/>
      </c>
      <c r="C1231" s="185" t="str">
        <f t="shared" si="182"/>
        <v/>
      </c>
      <c r="D1231" s="186" t="str">
        <f>IF(B1231="","",IF(variable,IF(OR(B1231=1,B1231&lt;$I$16*periods_per_year),start_rate,MIN($I$17,IF(MOD(B1231-1,$I$19)=0,MAX($I$18,D1230+$I$20),D1230))),start_rate))</f>
        <v/>
      </c>
      <c r="E1231" s="187" t="str">
        <f t="shared" si="183"/>
        <v/>
      </c>
      <c r="F1231" s="187" t="str">
        <f>IF(B1231="","",IF(B1231=nper,J1230+E1231,MIN(J1230+E1231,IF(D1231=D1230,F1230,IF($E$13="Acc Bi-Weekly",ROUND((-PMT(((1+D1231/CP)^(CP/12))-1,(nper-B1231+1)*12/26,J1230))/2,2),IF($E$13="Acc Weekly",ROUND((-PMT(((1+D1231/CP)^(CP/12))-1,(nper-B1231+1)*12/52,J1230))/4,2),ROUND(-PMT(((1+D1231/CP)^(CP/periods_per_year))-1,nper-B1231+1,J1230),2)))))))</f>
        <v/>
      </c>
      <c r="G1231" s="187" t="str">
        <f t="shared" si="184"/>
        <v/>
      </c>
      <c r="H1231" s="188"/>
      <c r="I1231" s="187" t="str">
        <f t="shared" si="185"/>
        <v/>
      </c>
      <c r="J1231" s="187" t="str">
        <f t="shared" si="186"/>
        <v/>
      </c>
      <c r="K1231" s="189" t="str">
        <f t="shared" si="187"/>
        <v/>
      </c>
      <c r="L1231" s="187" t="str">
        <f t="shared" si="188"/>
        <v/>
      </c>
      <c r="M1231" s="187" t="str">
        <f>IF(B1231="","",SUM($L$63:L1231))</f>
        <v/>
      </c>
      <c r="N1231" s="190" t="str">
        <f t="shared" si="189"/>
        <v/>
      </c>
      <c r="O1231" s="191"/>
      <c r="P1231" s="192" t="str">
        <f t="shared" si="190"/>
        <v/>
      </c>
      <c r="Q1231" s="193"/>
      <c r="S1231" s="193"/>
      <c r="T1231" s="193"/>
      <c r="U1231" s="193"/>
      <c r="V1231" s="67"/>
    </row>
    <row r="1232" spans="2:22" x14ac:dyDescent="0.15">
      <c r="B1232" s="194" t="str">
        <f t="shared" si="181"/>
        <v/>
      </c>
      <c r="C1232" s="185" t="str">
        <f t="shared" si="182"/>
        <v/>
      </c>
      <c r="D1232" s="186" t="str">
        <f>IF(B1232="","",IF(variable,IF(OR(B1232=1,B1232&lt;$I$16*periods_per_year),start_rate,MIN($I$17,IF(MOD(B1232-1,$I$19)=0,MAX($I$18,D1231+$I$20),D1231))),start_rate))</f>
        <v/>
      </c>
      <c r="E1232" s="187" t="str">
        <f t="shared" si="183"/>
        <v/>
      </c>
      <c r="F1232" s="187" t="str">
        <f>IF(B1232="","",IF(B1232=nper,J1231+E1232,MIN(J1231+E1232,IF(D1232=D1231,F1231,IF($E$13="Acc Bi-Weekly",ROUND((-PMT(((1+D1232/CP)^(CP/12))-1,(nper-B1232+1)*12/26,J1231))/2,2),IF($E$13="Acc Weekly",ROUND((-PMT(((1+D1232/CP)^(CP/12))-1,(nper-B1232+1)*12/52,J1231))/4,2),ROUND(-PMT(((1+D1232/CP)^(CP/periods_per_year))-1,nper-B1232+1,J1231),2)))))))</f>
        <v/>
      </c>
      <c r="G1232" s="187" t="str">
        <f t="shared" si="184"/>
        <v/>
      </c>
      <c r="H1232" s="188"/>
      <c r="I1232" s="187" t="str">
        <f t="shared" si="185"/>
        <v/>
      </c>
      <c r="J1232" s="187" t="str">
        <f t="shared" si="186"/>
        <v/>
      </c>
      <c r="K1232" s="189" t="str">
        <f t="shared" si="187"/>
        <v/>
      </c>
      <c r="L1232" s="187" t="str">
        <f t="shared" si="188"/>
        <v/>
      </c>
      <c r="M1232" s="187" t="str">
        <f>IF(B1232="","",SUM($L$63:L1232))</f>
        <v/>
      </c>
      <c r="N1232" s="190" t="str">
        <f t="shared" si="189"/>
        <v/>
      </c>
      <c r="O1232" s="191"/>
      <c r="P1232" s="192" t="str">
        <f t="shared" si="190"/>
        <v/>
      </c>
      <c r="Q1232" s="193"/>
      <c r="S1232" s="193"/>
      <c r="T1232" s="193"/>
      <c r="U1232" s="193"/>
      <c r="V1232" s="67"/>
    </row>
    <row r="1233" spans="2:22" x14ac:dyDescent="0.15">
      <c r="B1233" s="194" t="str">
        <f t="shared" si="181"/>
        <v/>
      </c>
      <c r="C1233" s="185" t="str">
        <f t="shared" si="182"/>
        <v/>
      </c>
      <c r="D1233" s="186" t="str">
        <f>IF(B1233="","",IF(variable,IF(OR(B1233=1,B1233&lt;$I$16*periods_per_year),start_rate,MIN($I$17,IF(MOD(B1233-1,$I$19)=0,MAX($I$18,D1232+$I$20),D1232))),start_rate))</f>
        <v/>
      </c>
      <c r="E1233" s="187" t="str">
        <f t="shared" si="183"/>
        <v/>
      </c>
      <c r="F1233" s="187" t="str">
        <f>IF(B1233="","",IF(B1233=nper,J1232+E1233,MIN(J1232+E1233,IF(D1233=D1232,F1232,IF($E$13="Acc Bi-Weekly",ROUND((-PMT(((1+D1233/CP)^(CP/12))-1,(nper-B1233+1)*12/26,J1232))/2,2),IF($E$13="Acc Weekly",ROUND((-PMT(((1+D1233/CP)^(CP/12))-1,(nper-B1233+1)*12/52,J1232))/4,2),ROUND(-PMT(((1+D1233/CP)^(CP/periods_per_year))-1,nper-B1233+1,J1232),2)))))))</f>
        <v/>
      </c>
      <c r="G1233" s="187" t="str">
        <f t="shared" si="184"/>
        <v/>
      </c>
      <c r="H1233" s="188"/>
      <c r="I1233" s="187" t="str">
        <f t="shared" si="185"/>
        <v/>
      </c>
      <c r="J1233" s="187" t="str">
        <f t="shared" si="186"/>
        <v/>
      </c>
      <c r="K1233" s="189" t="str">
        <f t="shared" si="187"/>
        <v/>
      </c>
      <c r="L1233" s="187" t="str">
        <f t="shared" si="188"/>
        <v/>
      </c>
      <c r="M1233" s="187" t="str">
        <f>IF(B1233="","",SUM($L$63:L1233))</f>
        <v/>
      </c>
      <c r="N1233" s="190" t="str">
        <f t="shared" si="189"/>
        <v/>
      </c>
      <c r="O1233" s="191"/>
      <c r="P1233" s="192" t="str">
        <f t="shared" si="190"/>
        <v/>
      </c>
      <c r="Q1233" s="193"/>
      <c r="S1233" s="193"/>
      <c r="T1233" s="193"/>
      <c r="U1233" s="193"/>
      <c r="V1233" s="67"/>
    </row>
    <row r="1234" spans="2:22" x14ac:dyDescent="0.15">
      <c r="B1234" s="194" t="str">
        <f t="shared" si="181"/>
        <v/>
      </c>
      <c r="C1234" s="185" t="str">
        <f t="shared" si="182"/>
        <v/>
      </c>
      <c r="D1234" s="186" t="str">
        <f>IF(B1234="","",IF(variable,IF(OR(B1234=1,B1234&lt;$I$16*periods_per_year),start_rate,MIN($I$17,IF(MOD(B1234-1,$I$19)=0,MAX($I$18,D1233+$I$20),D1233))),start_rate))</f>
        <v/>
      </c>
      <c r="E1234" s="187" t="str">
        <f t="shared" si="183"/>
        <v/>
      </c>
      <c r="F1234" s="187" t="str">
        <f>IF(B1234="","",IF(B1234=nper,J1233+E1234,MIN(J1233+E1234,IF(D1234=D1233,F1233,IF($E$13="Acc Bi-Weekly",ROUND((-PMT(((1+D1234/CP)^(CP/12))-1,(nper-B1234+1)*12/26,J1233))/2,2),IF($E$13="Acc Weekly",ROUND((-PMT(((1+D1234/CP)^(CP/12))-1,(nper-B1234+1)*12/52,J1233))/4,2),ROUND(-PMT(((1+D1234/CP)^(CP/periods_per_year))-1,nper-B1234+1,J1233),2)))))))</f>
        <v/>
      </c>
      <c r="G1234" s="187" t="str">
        <f t="shared" si="184"/>
        <v/>
      </c>
      <c r="H1234" s="188"/>
      <c r="I1234" s="187" t="str">
        <f t="shared" si="185"/>
        <v/>
      </c>
      <c r="J1234" s="187" t="str">
        <f t="shared" si="186"/>
        <v/>
      </c>
      <c r="K1234" s="189" t="str">
        <f t="shared" si="187"/>
        <v/>
      </c>
      <c r="L1234" s="187" t="str">
        <f t="shared" si="188"/>
        <v/>
      </c>
      <c r="M1234" s="187" t="str">
        <f>IF(B1234="","",SUM($L$63:L1234))</f>
        <v/>
      </c>
      <c r="N1234" s="190" t="str">
        <f t="shared" si="189"/>
        <v/>
      </c>
      <c r="O1234" s="191"/>
      <c r="P1234" s="192" t="str">
        <f t="shared" si="190"/>
        <v/>
      </c>
      <c r="Q1234" s="193"/>
      <c r="S1234" s="193"/>
      <c r="T1234" s="193"/>
      <c r="U1234" s="193"/>
      <c r="V1234" s="67"/>
    </row>
    <row r="1235" spans="2:22" x14ac:dyDescent="0.15">
      <c r="B1235" s="194" t="str">
        <f t="shared" si="181"/>
        <v/>
      </c>
      <c r="C1235" s="185" t="str">
        <f t="shared" si="182"/>
        <v/>
      </c>
      <c r="D1235" s="186" t="str">
        <f>IF(B1235="","",IF(variable,IF(OR(B1235=1,B1235&lt;$I$16*periods_per_year),start_rate,MIN($I$17,IF(MOD(B1235-1,$I$19)=0,MAX($I$18,D1234+$I$20),D1234))),start_rate))</f>
        <v/>
      </c>
      <c r="E1235" s="187" t="str">
        <f t="shared" si="183"/>
        <v/>
      </c>
      <c r="F1235" s="187" t="str">
        <f>IF(B1235="","",IF(B1235=nper,J1234+E1235,MIN(J1234+E1235,IF(D1235=D1234,F1234,IF($E$13="Acc Bi-Weekly",ROUND((-PMT(((1+D1235/CP)^(CP/12))-1,(nper-B1235+1)*12/26,J1234))/2,2),IF($E$13="Acc Weekly",ROUND((-PMT(((1+D1235/CP)^(CP/12))-1,(nper-B1235+1)*12/52,J1234))/4,2),ROUND(-PMT(((1+D1235/CP)^(CP/periods_per_year))-1,nper-B1235+1,J1234),2)))))))</f>
        <v/>
      </c>
      <c r="G1235" s="187" t="str">
        <f t="shared" si="184"/>
        <v/>
      </c>
      <c r="H1235" s="188"/>
      <c r="I1235" s="187" t="str">
        <f t="shared" si="185"/>
        <v/>
      </c>
      <c r="J1235" s="187" t="str">
        <f t="shared" si="186"/>
        <v/>
      </c>
      <c r="K1235" s="189" t="str">
        <f t="shared" si="187"/>
        <v/>
      </c>
      <c r="L1235" s="187" t="str">
        <f t="shared" si="188"/>
        <v/>
      </c>
      <c r="M1235" s="187" t="str">
        <f>IF(B1235="","",SUM($L$63:L1235))</f>
        <v/>
      </c>
      <c r="N1235" s="190" t="str">
        <f t="shared" si="189"/>
        <v/>
      </c>
      <c r="O1235" s="191"/>
      <c r="P1235" s="192" t="str">
        <f t="shared" si="190"/>
        <v/>
      </c>
      <c r="Q1235" s="193"/>
      <c r="S1235" s="193"/>
      <c r="T1235" s="193"/>
      <c r="U1235" s="193"/>
      <c r="V1235" s="67"/>
    </row>
    <row r="1236" spans="2:22" x14ac:dyDescent="0.15">
      <c r="B1236" s="194" t="str">
        <f t="shared" si="181"/>
        <v/>
      </c>
      <c r="C1236" s="185" t="str">
        <f t="shared" si="182"/>
        <v/>
      </c>
      <c r="D1236" s="186" t="str">
        <f>IF(B1236="","",IF(variable,IF(OR(B1236=1,B1236&lt;$I$16*periods_per_year),start_rate,MIN($I$17,IF(MOD(B1236-1,$I$19)=0,MAX($I$18,D1235+$I$20),D1235))),start_rate))</f>
        <v/>
      </c>
      <c r="E1236" s="187" t="str">
        <f t="shared" si="183"/>
        <v/>
      </c>
      <c r="F1236" s="187" t="str">
        <f>IF(B1236="","",IF(B1236=nper,J1235+E1236,MIN(J1235+E1236,IF(D1236=D1235,F1235,IF($E$13="Acc Bi-Weekly",ROUND((-PMT(((1+D1236/CP)^(CP/12))-1,(nper-B1236+1)*12/26,J1235))/2,2),IF($E$13="Acc Weekly",ROUND((-PMT(((1+D1236/CP)^(CP/12))-1,(nper-B1236+1)*12/52,J1235))/4,2),ROUND(-PMT(((1+D1236/CP)^(CP/periods_per_year))-1,nper-B1236+1,J1235),2)))))))</f>
        <v/>
      </c>
      <c r="G1236" s="187" t="str">
        <f t="shared" si="184"/>
        <v/>
      </c>
      <c r="H1236" s="188"/>
      <c r="I1236" s="187" t="str">
        <f t="shared" si="185"/>
        <v/>
      </c>
      <c r="J1236" s="187" t="str">
        <f t="shared" si="186"/>
        <v/>
      </c>
      <c r="K1236" s="189" t="str">
        <f t="shared" si="187"/>
        <v/>
      </c>
      <c r="L1236" s="187" t="str">
        <f t="shared" si="188"/>
        <v/>
      </c>
      <c r="M1236" s="187" t="str">
        <f>IF(B1236="","",SUM($L$63:L1236))</f>
        <v/>
      </c>
      <c r="N1236" s="190" t="str">
        <f t="shared" si="189"/>
        <v/>
      </c>
      <c r="O1236" s="191"/>
      <c r="P1236" s="192" t="str">
        <f t="shared" si="190"/>
        <v/>
      </c>
      <c r="Q1236" s="193"/>
      <c r="S1236" s="193"/>
      <c r="T1236" s="193"/>
      <c r="U1236" s="193"/>
      <c r="V1236" s="67"/>
    </row>
    <row r="1237" spans="2:22" x14ac:dyDescent="0.15">
      <c r="B1237" s="194" t="str">
        <f t="shared" si="181"/>
        <v/>
      </c>
      <c r="C1237" s="185" t="str">
        <f t="shared" si="182"/>
        <v/>
      </c>
      <c r="D1237" s="186" t="str">
        <f>IF(B1237="","",IF(variable,IF(OR(B1237=1,B1237&lt;$I$16*periods_per_year),start_rate,MIN($I$17,IF(MOD(B1237-1,$I$19)=0,MAX($I$18,D1236+$I$20),D1236))),start_rate))</f>
        <v/>
      </c>
      <c r="E1237" s="187" t="str">
        <f t="shared" si="183"/>
        <v/>
      </c>
      <c r="F1237" s="187" t="str">
        <f>IF(B1237="","",IF(B1237=nper,J1236+E1237,MIN(J1236+E1237,IF(D1237=D1236,F1236,IF($E$13="Acc Bi-Weekly",ROUND((-PMT(((1+D1237/CP)^(CP/12))-1,(nper-B1237+1)*12/26,J1236))/2,2),IF($E$13="Acc Weekly",ROUND((-PMT(((1+D1237/CP)^(CP/12))-1,(nper-B1237+1)*12/52,J1236))/4,2),ROUND(-PMT(((1+D1237/CP)^(CP/periods_per_year))-1,nper-B1237+1,J1236),2)))))))</f>
        <v/>
      </c>
      <c r="G1237" s="187" t="str">
        <f t="shared" si="184"/>
        <v/>
      </c>
      <c r="H1237" s="188"/>
      <c r="I1237" s="187" t="str">
        <f t="shared" si="185"/>
        <v/>
      </c>
      <c r="J1237" s="187" t="str">
        <f t="shared" si="186"/>
        <v/>
      </c>
      <c r="K1237" s="189" t="str">
        <f t="shared" si="187"/>
        <v/>
      </c>
      <c r="L1237" s="187" t="str">
        <f t="shared" si="188"/>
        <v/>
      </c>
      <c r="M1237" s="187" t="str">
        <f>IF(B1237="","",SUM($L$63:L1237))</f>
        <v/>
      </c>
      <c r="N1237" s="190" t="str">
        <f t="shared" si="189"/>
        <v/>
      </c>
      <c r="O1237" s="191"/>
      <c r="P1237" s="192" t="str">
        <f t="shared" si="190"/>
        <v/>
      </c>
      <c r="Q1237" s="193"/>
      <c r="S1237" s="193"/>
      <c r="T1237" s="193"/>
      <c r="U1237" s="193"/>
      <c r="V1237" s="67"/>
    </row>
    <row r="1238" spans="2:22" x14ac:dyDescent="0.15">
      <c r="B1238" s="194" t="str">
        <f t="shared" si="181"/>
        <v/>
      </c>
      <c r="C1238" s="185" t="str">
        <f t="shared" si="182"/>
        <v/>
      </c>
      <c r="D1238" s="186" t="str">
        <f>IF(B1238="","",IF(variable,IF(OR(B1238=1,B1238&lt;$I$16*periods_per_year),start_rate,MIN($I$17,IF(MOD(B1238-1,$I$19)=0,MAX($I$18,D1237+$I$20),D1237))),start_rate))</f>
        <v/>
      </c>
      <c r="E1238" s="187" t="str">
        <f t="shared" si="183"/>
        <v/>
      </c>
      <c r="F1238" s="187" t="str">
        <f>IF(B1238="","",IF(B1238=nper,J1237+E1238,MIN(J1237+E1238,IF(D1238=D1237,F1237,IF($E$13="Acc Bi-Weekly",ROUND((-PMT(((1+D1238/CP)^(CP/12))-1,(nper-B1238+1)*12/26,J1237))/2,2),IF($E$13="Acc Weekly",ROUND((-PMT(((1+D1238/CP)^(CP/12))-1,(nper-B1238+1)*12/52,J1237))/4,2),ROUND(-PMT(((1+D1238/CP)^(CP/periods_per_year))-1,nper-B1238+1,J1237),2)))))))</f>
        <v/>
      </c>
      <c r="G1238" s="187" t="str">
        <f t="shared" si="184"/>
        <v/>
      </c>
      <c r="H1238" s="188"/>
      <c r="I1238" s="187" t="str">
        <f t="shared" si="185"/>
        <v/>
      </c>
      <c r="J1238" s="187" t="str">
        <f t="shared" si="186"/>
        <v/>
      </c>
      <c r="K1238" s="189" t="str">
        <f t="shared" si="187"/>
        <v/>
      </c>
      <c r="L1238" s="187" t="str">
        <f t="shared" si="188"/>
        <v/>
      </c>
      <c r="M1238" s="187" t="str">
        <f>IF(B1238="","",SUM($L$63:L1238))</f>
        <v/>
      </c>
      <c r="N1238" s="190" t="str">
        <f t="shared" si="189"/>
        <v/>
      </c>
      <c r="O1238" s="191"/>
      <c r="P1238" s="192" t="str">
        <f t="shared" si="190"/>
        <v/>
      </c>
      <c r="Q1238" s="193"/>
      <c r="S1238" s="193"/>
      <c r="T1238" s="193"/>
      <c r="U1238" s="193"/>
      <c r="V1238" s="67"/>
    </row>
    <row r="1239" spans="2:22" x14ac:dyDescent="0.15">
      <c r="B1239" s="194" t="str">
        <f t="shared" si="181"/>
        <v/>
      </c>
      <c r="C1239" s="185" t="str">
        <f t="shared" si="182"/>
        <v/>
      </c>
      <c r="D1239" s="186" t="str">
        <f>IF(B1239="","",IF(variable,IF(OR(B1239=1,B1239&lt;$I$16*periods_per_year),start_rate,MIN($I$17,IF(MOD(B1239-1,$I$19)=0,MAX($I$18,D1238+$I$20),D1238))),start_rate))</f>
        <v/>
      </c>
      <c r="E1239" s="187" t="str">
        <f t="shared" si="183"/>
        <v/>
      </c>
      <c r="F1239" s="187" t="str">
        <f>IF(B1239="","",IF(B1239=nper,J1238+E1239,MIN(J1238+E1239,IF(D1239=D1238,F1238,IF($E$13="Acc Bi-Weekly",ROUND((-PMT(((1+D1239/CP)^(CP/12))-1,(nper-B1239+1)*12/26,J1238))/2,2),IF($E$13="Acc Weekly",ROUND((-PMT(((1+D1239/CP)^(CP/12))-1,(nper-B1239+1)*12/52,J1238))/4,2),ROUND(-PMT(((1+D1239/CP)^(CP/periods_per_year))-1,nper-B1239+1,J1238),2)))))))</f>
        <v/>
      </c>
      <c r="G1239" s="187" t="str">
        <f t="shared" si="184"/>
        <v/>
      </c>
      <c r="H1239" s="188"/>
      <c r="I1239" s="187" t="str">
        <f t="shared" si="185"/>
        <v/>
      </c>
      <c r="J1239" s="187" t="str">
        <f t="shared" si="186"/>
        <v/>
      </c>
      <c r="K1239" s="189" t="str">
        <f t="shared" si="187"/>
        <v/>
      </c>
      <c r="L1239" s="187" t="str">
        <f t="shared" si="188"/>
        <v/>
      </c>
      <c r="M1239" s="187" t="str">
        <f>IF(B1239="","",SUM($L$63:L1239))</f>
        <v/>
      </c>
      <c r="N1239" s="190" t="str">
        <f t="shared" si="189"/>
        <v/>
      </c>
      <c r="O1239" s="191"/>
      <c r="P1239" s="192" t="str">
        <f t="shared" si="190"/>
        <v/>
      </c>
      <c r="Q1239" s="193"/>
      <c r="S1239" s="193"/>
      <c r="T1239" s="193"/>
      <c r="U1239" s="193"/>
      <c r="V1239" s="67"/>
    </row>
    <row r="1240" spans="2:22" x14ac:dyDescent="0.15">
      <c r="B1240" s="194" t="str">
        <f t="shared" si="181"/>
        <v/>
      </c>
      <c r="C1240" s="185" t="str">
        <f t="shared" si="182"/>
        <v/>
      </c>
      <c r="D1240" s="186" t="str">
        <f>IF(B1240="","",IF(variable,IF(OR(B1240=1,B1240&lt;$I$16*periods_per_year),start_rate,MIN($I$17,IF(MOD(B1240-1,$I$19)=0,MAX($I$18,D1239+$I$20),D1239))),start_rate))</f>
        <v/>
      </c>
      <c r="E1240" s="187" t="str">
        <f t="shared" si="183"/>
        <v/>
      </c>
      <c r="F1240" s="187" t="str">
        <f>IF(B1240="","",IF(B1240=nper,J1239+E1240,MIN(J1239+E1240,IF(D1240=D1239,F1239,IF($E$13="Acc Bi-Weekly",ROUND((-PMT(((1+D1240/CP)^(CP/12))-1,(nper-B1240+1)*12/26,J1239))/2,2),IF($E$13="Acc Weekly",ROUND((-PMT(((1+D1240/CP)^(CP/12))-1,(nper-B1240+1)*12/52,J1239))/4,2),ROUND(-PMT(((1+D1240/CP)^(CP/periods_per_year))-1,nper-B1240+1,J1239),2)))))))</f>
        <v/>
      </c>
      <c r="G1240" s="187" t="str">
        <f t="shared" si="184"/>
        <v/>
      </c>
      <c r="H1240" s="188"/>
      <c r="I1240" s="187" t="str">
        <f t="shared" si="185"/>
        <v/>
      </c>
      <c r="J1240" s="187" t="str">
        <f t="shared" si="186"/>
        <v/>
      </c>
      <c r="K1240" s="189" t="str">
        <f t="shared" si="187"/>
        <v/>
      </c>
      <c r="L1240" s="187" t="str">
        <f t="shared" si="188"/>
        <v/>
      </c>
      <c r="M1240" s="187" t="str">
        <f>IF(B1240="","",SUM($L$63:L1240))</f>
        <v/>
      </c>
      <c r="N1240" s="190" t="str">
        <f t="shared" si="189"/>
        <v/>
      </c>
      <c r="O1240" s="191"/>
      <c r="P1240" s="192" t="str">
        <f t="shared" si="190"/>
        <v/>
      </c>
      <c r="Q1240" s="193"/>
      <c r="S1240" s="193"/>
      <c r="T1240" s="193"/>
      <c r="U1240" s="193"/>
      <c r="V1240" s="67"/>
    </row>
    <row r="1241" spans="2:22" x14ac:dyDescent="0.15">
      <c r="B1241" s="194" t="str">
        <f t="shared" si="181"/>
        <v/>
      </c>
      <c r="C1241" s="185" t="str">
        <f t="shared" si="182"/>
        <v/>
      </c>
      <c r="D1241" s="186" t="str">
        <f>IF(B1241="","",IF(variable,IF(OR(B1241=1,B1241&lt;$I$16*periods_per_year),start_rate,MIN($I$17,IF(MOD(B1241-1,$I$19)=0,MAX($I$18,D1240+$I$20),D1240))),start_rate))</f>
        <v/>
      </c>
      <c r="E1241" s="187" t="str">
        <f t="shared" si="183"/>
        <v/>
      </c>
      <c r="F1241" s="187" t="str">
        <f>IF(B1241="","",IF(B1241=nper,J1240+E1241,MIN(J1240+E1241,IF(D1241=D1240,F1240,IF($E$13="Acc Bi-Weekly",ROUND((-PMT(((1+D1241/CP)^(CP/12))-1,(nper-B1241+1)*12/26,J1240))/2,2),IF($E$13="Acc Weekly",ROUND((-PMT(((1+D1241/CP)^(CP/12))-1,(nper-B1241+1)*12/52,J1240))/4,2),ROUND(-PMT(((1+D1241/CP)^(CP/periods_per_year))-1,nper-B1241+1,J1240),2)))))))</f>
        <v/>
      </c>
      <c r="G1241" s="187" t="str">
        <f t="shared" si="184"/>
        <v/>
      </c>
      <c r="H1241" s="188"/>
      <c r="I1241" s="187" t="str">
        <f t="shared" si="185"/>
        <v/>
      </c>
      <c r="J1241" s="187" t="str">
        <f t="shared" si="186"/>
        <v/>
      </c>
      <c r="K1241" s="189" t="str">
        <f t="shared" si="187"/>
        <v/>
      </c>
      <c r="L1241" s="187" t="str">
        <f t="shared" si="188"/>
        <v/>
      </c>
      <c r="M1241" s="187" t="str">
        <f>IF(B1241="","",SUM($L$63:L1241))</f>
        <v/>
      </c>
      <c r="N1241" s="190" t="str">
        <f t="shared" si="189"/>
        <v/>
      </c>
      <c r="O1241" s="191"/>
      <c r="P1241" s="192" t="str">
        <f t="shared" si="190"/>
        <v/>
      </c>
      <c r="Q1241" s="193"/>
      <c r="S1241" s="193"/>
      <c r="T1241" s="193"/>
      <c r="U1241" s="193"/>
      <c r="V1241" s="67"/>
    </row>
    <row r="1242" spans="2:22" x14ac:dyDescent="0.15">
      <c r="B1242" s="194" t="str">
        <f t="shared" si="181"/>
        <v/>
      </c>
      <c r="C1242" s="185" t="str">
        <f t="shared" si="182"/>
        <v/>
      </c>
      <c r="D1242" s="186" t="str">
        <f>IF(B1242="","",IF(variable,IF(OR(B1242=1,B1242&lt;$I$16*periods_per_year),start_rate,MIN($I$17,IF(MOD(B1242-1,$I$19)=0,MAX($I$18,D1241+$I$20),D1241))),start_rate))</f>
        <v/>
      </c>
      <c r="E1242" s="187" t="str">
        <f t="shared" si="183"/>
        <v/>
      </c>
      <c r="F1242" s="187" t="str">
        <f>IF(B1242="","",IF(B1242=nper,J1241+E1242,MIN(J1241+E1242,IF(D1242=D1241,F1241,IF($E$13="Acc Bi-Weekly",ROUND((-PMT(((1+D1242/CP)^(CP/12))-1,(nper-B1242+1)*12/26,J1241))/2,2),IF($E$13="Acc Weekly",ROUND((-PMT(((1+D1242/CP)^(CP/12))-1,(nper-B1242+1)*12/52,J1241))/4,2),ROUND(-PMT(((1+D1242/CP)^(CP/periods_per_year))-1,nper-B1242+1,J1241),2)))))))</f>
        <v/>
      </c>
      <c r="G1242" s="187" t="str">
        <f t="shared" si="184"/>
        <v/>
      </c>
      <c r="H1242" s="188"/>
      <c r="I1242" s="187" t="str">
        <f t="shared" si="185"/>
        <v/>
      </c>
      <c r="J1242" s="187" t="str">
        <f t="shared" si="186"/>
        <v/>
      </c>
      <c r="K1242" s="189" t="str">
        <f t="shared" si="187"/>
        <v/>
      </c>
      <c r="L1242" s="187" t="str">
        <f t="shared" si="188"/>
        <v/>
      </c>
      <c r="M1242" s="187" t="str">
        <f>IF(B1242="","",SUM($L$63:L1242))</f>
        <v/>
      </c>
      <c r="N1242" s="190" t="str">
        <f t="shared" si="189"/>
        <v/>
      </c>
      <c r="O1242" s="191"/>
      <c r="P1242" s="192" t="str">
        <f t="shared" si="190"/>
        <v/>
      </c>
      <c r="Q1242" s="193"/>
      <c r="S1242" s="193"/>
      <c r="T1242" s="193"/>
      <c r="U1242" s="193"/>
      <c r="V1242" s="67"/>
    </row>
    <row r="1243" spans="2:22" x14ac:dyDescent="0.15">
      <c r="B1243" s="194" t="str">
        <f t="shared" si="181"/>
        <v/>
      </c>
      <c r="C1243" s="185" t="str">
        <f t="shared" si="182"/>
        <v/>
      </c>
      <c r="D1243" s="186" t="str">
        <f>IF(B1243="","",IF(variable,IF(OR(B1243=1,B1243&lt;$I$16*periods_per_year),start_rate,MIN($I$17,IF(MOD(B1243-1,$I$19)=0,MAX($I$18,D1242+$I$20),D1242))),start_rate))</f>
        <v/>
      </c>
      <c r="E1243" s="187" t="str">
        <f t="shared" si="183"/>
        <v/>
      </c>
      <c r="F1243" s="187" t="str">
        <f>IF(B1243="","",IF(B1243=nper,J1242+E1243,MIN(J1242+E1243,IF(D1243=D1242,F1242,IF($E$13="Acc Bi-Weekly",ROUND((-PMT(((1+D1243/CP)^(CP/12))-1,(nper-B1243+1)*12/26,J1242))/2,2),IF($E$13="Acc Weekly",ROUND((-PMT(((1+D1243/CP)^(CP/12))-1,(nper-B1243+1)*12/52,J1242))/4,2),ROUND(-PMT(((1+D1243/CP)^(CP/periods_per_year))-1,nper-B1243+1,J1242),2)))))))</f>
        <v/>
      </c>
      <c r="G1243" s="187" t="str">
        <f t="shared" si="184"/>
        <v/>
      </c>
      <c r="H1243" s="188"/>
      <c r="I1243" s="187" t="str">
        <f t="shared" si="185"/>
        <v/>
      </c>
      <c r="J1243" s="187" t="str">
        <f t="shared" si="186"/>
        <v/>
      </c>
      <c r="K1243" s="189" t="str">
        <f t="shared" si="187"/>
        <v/>
      </c>
      <c r="L1243" s="187" t="str">
        <f t="shared" si="188"/>
        <v/>
      </c>
      <c r="M1243" s="187" t="str">
        <f>IF(B1243="","",SUM($L$63:L1243))</f>
        <v/>
      </c>
      <c r="N1243" s="190" t="str">
        <f t="shared" si="189"/>
        <v/>
      </c>
      <c r="O1243" s="191"/>
      <c r="P1243" s="192" t="str">
        <f t="shared" si="190"/>
        <v/>
      </c>
      <c r="Q1243" s="193"/>
      <c r="S1243" s="193"/>
      <c r="T1243" s="193"/>
      <c r="U1243" s="193"/>
      <c r="V1243" s="67"/>
    </row>
    <row r="1244" spans="2:22" x14ac:dyDescent="0.15">
      <c r="B1244" s="194" t="str">
        <f t="shared" si="181"/>
        <v/>
      </c>
      <c r="C1244" s="185" t="str">
        <f t="shared" si="182"/>
        <v/>
      </c>
      <c r="D1244" s="186" t="str">
        <f>IF(B1244="","",IF(variable,IF(OR(B1244=1,B1244&lt;$I$16*periods_per_year),start_rate,MIN($I$17,IF(MOD(B1244-1,$I$19)=0,MAX($I$18,D1243+$I$20),D1243))),start_rate))</f>
        <v/>
      </c>
      <c r="E1244" s="187" t="str">
        <f t="shared" si="183"/>
        <v/>
      </c>
      <c r="F1244" s="187" t="str">
        <f>IF(B1244="","",IF(B1244=nper,J1243+E1244,MIN(J1243+E1244,IF(D1244=D1243,F1243,IF($E$13="Acc Bi-Weekly",ROUND((-PMT(((1+D1244/CP)^(CP/12))-1,(nper-B1244+1)*12/26,J1243))/2,2),IF($E$13="Acc Weekly",ROUND((-PMT(((1+D1244/CP)^(CP/12))-1,(nper-B1244+1)*12/52,J1243))/4,2),ROUND(-PMT(((1+D1244/CP)^(CP/periods_per_year))-1,nper-B1244+1,J1243),2)))))))</f>
        <v/>
      </c>
      <c r="G1244" s="187" t="str">
        <f t="shared" si="184"/>
        <v/>
      </c>
      <c r="H1244" s="188"/>
      <c r="I1244" s="187" t="str">
        <f t="shared" si="185"/>
        <v/>
      </c>
      <c r="J1244" s="187" t="str">
        <f t="shared" si="186"/>
        <v/>
      </c>
      <c r="K1244" s="189" t="str">
        <f t="shared" si="187"/>
        <v/>
      </c>
      <c r="L1244" s="187" t="str">
        <f t="shared" si="188"/>
        <v/>
      </c>
      <c r="M1244" s="187" t="str">
        <f>IF(B1244="","",SUM($L$63:L1244))</f>
        <v/>
      </c>
      <c r="N1244" s="190" t="str">
        <f t="shared" si="189"/>
        <v/>
      </c>
      <c r="O1244" s="191"/>
      <c r="P1244" s="192" t="str">
        <f t="shared" si="190"/>
        <v/>
      </c>
      <c r="Q1244" s="193"/>
      <c r="S1244" s="193"/>
      <c r="T1244" s="193"/>
      <c r="U1244" s="193"/>
      <c r="V1244" s="67"/>
    </row>
    <row r="1245" spans="2:22" x14ac:dyDescent="0.15">
      <c r="B1245" s="194" t="str">
        <f t="shared" si="181"/>
        <v/>
      </c>
      <c r="C1245" s="185" t="str">
        <f t="shared" si="182"/>
        <v/>
      </c>
      <c r="D1245" s="186" t="str">
        <f>IF(B1245="","",IF(variable,IF(OR(B1245=1,B1245&lt;$I$16*periods_per_year),start_rate,MIN($I$17,IF(MOD(B1245-1,$I$19)=0,MAX($I$18,D1244+$I$20),D1244))),start_rate))</f>
        <v/>
      </c>
      <c r="E1245" s="187" t="str">
        <f t="shared" si="183"/>
        <v/>
      </c>
      <c r="F1245" s="187" t="str">
        <f>IF(B1245="","",IF(B1245=nper,J1244+E1245,MIN(J1244+E1245,IF(D1245=D1244,F1244,IF($E$13="Acc Bi-Weekly",ROUND((-PMT(((1+D1245/CP)^(CP/12))-1,(nper-B1245+1)*12/26,J1244))/2,2),IF($E$13="Acc Weekly",ROUND((-PMT(((1+D1245/CP)^(CP/12))-1,(nper-B1245+1)*12/52,J1244))/4,2),ROUND(-PMT(((1+D1245/CP)^(CP/periods_per_year))-1,nper-B1245+1,J1244),2)))))))</f>
        <v/>
      </c>
      <c r="G1245" s="187" t="str">
        <f t="shared" si="184"/>
        <v/>
      </c>
      <c r="H1245" s="188"/>
      <c r="I1245" s="187" t="str">
        <f t="shared" si="185"/>
        <v/>
      </c>
      <c r="J1245" s="187" t="str">
        <f t="shared" si="186"/>
        <v/>
      </c>
      <c r="K1245" s="189" t="str">
        <f t="shared" si="187"/>
        <v/>
      </c>
      <c r="L1245" s="187" t="str">
        <f t="shared" si="188"/>
        <v/>
      </c>
      <c r="M1245" s="187" t="str">
        <f>IF(B1245="","",SUM($L$63:L1245))</f>
        <v/>
      </c>
      <c r="N1245" s="190" t="str">
        <f t="shared" si="189"/>
        <v/>
      </c>
      <c r="O1245" s="191"/>
      <c r="P1245" s="192" t="str">
        <f t="shared" si="190"/>
        <v/>
      </c>
      <c r="Q1245" s="193"/>
      <c r="S1245" s="193"/>
      <c r="T1245" s="193"/>
      <c r="U1245" s="193"/>
      <c r="V1245" s="67"/>
    </row>
    <row r="1246" spans="2:22" x14ac:dyDescent="0.15">
      <c r="B1246" s="194" t="str">
        <f t="shared" si="181"/>
        <v/>
      </c>
      <c r="C1246" s="185" t="str">
        <f t="shared" si="182"/>
        <v/>
      </c>
      <c r="D1246" s="186" t="str">
        <f>IF(B1246="","",IF(variable,IF(OR(B1246=1,B1246&lt;$I$16*periods_per_year),start_rate,MIN($I$17,IF(MOD(B1246-1,$I$19)=0,MAX($I$18,D1245+$I$20),D1245))),start_rate))</f>
        <v/>
      </c>
      <c r="E1246" s="187" t="str">
        <f t="shared" si="183"/>
        <v/>
      </c>
      <c r="F1246" s="187" t="str">
        <f>IF(B1246="","",IF(B1246=nper,J1245+E1246,MIN(J1245+E1246,IF(D1246=D1245,F1245,IF($E$13="Acc Bi-Weekly",ROUND((-PMT(((1+D1246/CP)^(CP/12))-1,(nper-B1246+1)*12/26,J1245))/2,2),IF($E$13="Acc Weekly",ROUND((-PMT(((1+D1246/CP)^(CP/12))-1,(nper-B1246+1)*12/52,J1245))/4,2),ROUND(-PMT(((1+D1246/CP)^(CP/periods_per_year))-1,nper-B1246+1,J1245),2)))))))</f>
        <v/>
      </c>
      <c r="G1246" s="187" t="str">
        <f t="shared" si="184"/>
        <v/>
      </c>
      <c r="H1246" s="188"/>
      <c r="I1246" s="187" t="str">
        <f t="shared" si="185"/>
        <v/>
      </c>
      <c r="J1246" s="187" t="str">
        <f t="shared" si="186"/>
        <v/>
      </c>
      <c r="K1246" s="189" t="str">
        <f t="shared" si="187"/>
        <v/>
      </c>
      <c r="L1246" s="187" t="str">
        <f t="shared" si="188"/>
        <v/>
      </c>
      <c r="M1246" s="187" t="str">
        <f>IF(B1246="","",SUM($L$63:L1246))</f>
        <v/>
      </c>
      <c r="N1246" s="190" t="str">
        <f t="shared" si="189"/>
        <v/>
      </c>
      <c r="O1246" s="191"/>
      <c r="P1246" s="192" t="str">
        <f t="shared" si="190"/>
        <v/>
      </c>
      <c r="Q1246" s="193"/>
      <c r="S1246" s="193"/>
      <c r="T1246" s="193"/>
      <c r="U1246" s="193"/>
      <c r="V1246" s="67"/>
    </row>
    <row r="1247" spans="2:22" x14ac:dyDescent="0.15">
      <c r="B1247" s="194" t="str">
        <f t="shared" si="181"/>
        <v/>
      </c>
      <c r="C1247" s="185" t="str">
        <f t="shared" si="182"/>
        <v/>
      </c>
      <c r="D1247" s="186" t="str">
        <f>IF(B1247="","",IF(variable,IF(OR(B1247=1,B1247&lt;$I$16*periods_per_year),start_rate,MIN($I$17,IF(MOD(B1247-1,$I$19)=0,MAX($I$18,D1246+$I$20),D1246))),start_rate))</f>
        <v/>
      </c>
      <c r="E1247" s="187" t="str">
        <f t="shared" si="183"/>
        <v/>
      </c>
      <c r="F1247" s="187" t="str">
        <f>IF(B1247="","",IF(B1247=nper,J1246+E1247,MIN(J1246+E1247,IF(D1247=D1246,F1246,IF($E$13="Acc Bi-Weekly",ROUND((-PMT(((1+D1247/CP)^(CP/12))-1,(nper-B1247+1)*12/26,J1246))/2,2),IF($E$13="Acc Weekly",ROUND((-PMT(((1+D1247/CP)^(CP/12))-1,(nper-B1247+1)*12/52,J1246))/4,2),ROUND(-PMT(((1+D1247/CP)^(CP/periods_per_year))-1,nper-B1247+1,J1246),2)))))))</f>
        <v/>
      </c>
      <c r="G1247" s="187" t="str">
        <f t="shared" si="184"/>
        <v/>
      </c>
      <c r="H1247" s="188"/>
      <c r="I1247" s="187" t="str">
        <f t="shared" si="185"/>
        <v/>
      </c>
      <c r="J1247" s="187" t="str">
        <f t="shared" si="186"/>
        <v/>
      </c>
      <c r="K1247" s="189" t="str">
        <f t="shared" si="187"/>
        <v/>
      </c>
      <c r="L1247" s="187" t="str">
        <f t="shared" si="188"/>
        <v/>
      </c>
      <c r="M1247" s="187" t="str">
        <f>IF(B1247="","",SUM($L$63:L1247))</f>
        <v/>
      </c>
      <c r="N1247" s="190" t="str">
        <f t="shared" si="189"/>
        <v/>
      </c>
      <c r="O1247" s="191"/>
      <c r="P1247" s="192" t="str">
        <f t="shared" si="190"/>
        <v/>
      </c>
      <c r="Q1247" s="193"/>
      <c r="S1247" s="193"/>
      <c r="T1247" s="193"/>
      <c r="U1247" s="193"/>
      <c r="V1247" s="67"/>
    </row>
    <row r="1248" spans="2:22" x14ac:dyDescent="0.15">
      <c r="B1248" s="194" t="str">
        <f t="shared" si="181"/>
        <v/>
      </c>
      <c r="C1248" s="185" t="str">
        <f t="shared" si="182"/>
        <v/>
      </c>
      <c r="D1248" s="186" t="str">
        <f>IF(B1248="","",IF(variable,IF(OR(B1248=1,B1248&lt;$I$16*periods_per_year),start_rate,MIN($I$17,IF(MOD(B1248-1,$I$19)=0,MAX($I$18,D1247+$I$20),D1247))),start_rate))</f>
        <v/>
      </c>
      <c r="E1248" s="187" t="str">
        <f t="shared" si="183"/>
        <v/>
      </c>
      <c r="F1248" s="187" t="str">
        <f>IF(B1248="","",IF(B1248=nper,J1247+E1248,MIN(J1247+E1248,IF(D1248=D1247,F1247,IF($E$13="Acc Bi-Weekly",ROUND((-PMT(((1+D1248/CP)^(CP/12))-1,(nper-B1248+1)*12/26,J1247))/2,2),IF($E$13="Acc Weekly",ROUND((-PMT(((1+D1248/CP)^(CP/12))-1,(nper-B1248+1)*12/52,J1247))/4,2),ROUND(-PMT(((1+D1248/CP)^(CP/periods_per_year))-1,nper-B1248+1,J1247),2)))))))</f>
        <v/>
      </c>
      <c r="G1248" s="187" t="str">
        <f t="shared" si="184"/>
        <v/>
      </c>
      <c r="H1248" s="188"/>
      <c r="I1248" s="187" t="str">
        <f t="shared" si="185"/>
        <v/>
      </c>
      <c r="J1248" s="187" t="str">
        <f t="shared" si="186"/>
        <v/>
      </c>
      <c r="K1248" s="189" t="str">
        <f t="shared" si="187"/>
        <v/>
      </c>
      <c r="L1248" s="187" t="str">
        <f t="shared" si="188"/>
        <v/>
      </c>
      <c r="M1248" s="187" t="str">
        <f>IF(B1248="","",SUM($L$63:L1248))</f>
        <v/>
      </c>
      <c r="N1248" s="190" t="str">
        <f t="shared" si="189"/>
        <v/>
      </c>
      <c r="O1248" s="191"/>
      <c r="P1248" s="192" t="str">
        <f t="shared" si="190"/>
        <v/>
      </c>
      <c r="Q1248" s="193"/>
      <c r="S1248" s="193"/>
      <c r="T1248" s="193"/>
      <c r="U1248" s="193"/>
      <c r="V1248" s="67"/>
    </row>
    <row r="1249" spans="2:22" x14ac:dyDescent="0.15">
      <c r="B1249" s="194" t="str">
        <f t="shared" si="181"/>
        <v/>
      </c>
      <c r="C1249" s="185" t="str">
        <f t="shared" si="182"/>
        <v/>
      </c>
      <c r="D1249" s="186" t="str">
        <f>IF(B1249="","",IF(variable,IF(OR(B1249=1,B1249&lt;$I$16*periods_per_year),start_rate,MIN($I$17,IF(MOD(B1249-1,$I$19)=0,MAX($I$18,D1248+$I$20),D1248))),start_rate))</f>
        <v/>
      </c>
      <c r="E1249" s="187" t="str">
        <f t="shared" si="183"/>
        <v/>
      </c>
      <c r="F1249" s="187" t="str">
        <f>IF(B1249="","",IF(B1249=nper,J1248+E1249,MIN(J1248+E1249,IF(D1249=D1248,F1248,IF($E$13="Acc Bi-Weekly",ROUND((-PMT(((1+D1249/CP)^(CP/12))-1,(nper-B1249+1)*12/26,J1248))/2,2),IF($E$13="Acc Weekly",ROUND((-PMT(((1+D1249/CP)^(CP/12))-1,(nper-B1249+1)*12/52,J1248))/4,2),ROUND(-PMT(((1+D1249/CP)^(CP/periods_per_year))-1,nper-B1249+1,J1248),2)))))))</f>
        <v/>
      </c>
      <c r="G1249" s="187" t="str">
        <f t="shared" si="184"/>
        <v/>
      </c>
      <c r="H1249" s="188"/>
      <c r="I1249" s="187" t="str">
        <f t="shared" si="185"/>
        <v/>
      </c>
      <c r="J1249" s="187" t="str">
        <f t="shared" si="186"/>
        <v/>
      </c>
      <c r="K1249" s="189" t="str">
        <f t="shared" si="187"/>
        <v/>
      </c>
      <c r="L1249" s="187" t="str">
        <f t="shared" si="188"/>
        <v/>
      </c>
      <c r="M1249" s="187" t="str">
        <f>IF(B1249="","",SUM($L$63:L1249))</f>
        <v/>
      </c>
      <c r="N1249" s="190" t="str">
        <f t="shared" si="189"/>
        <v/>
      </c>
      <c r="O1249" s="191"/>
      <c r="P1249" s="192" t="str">
        <f t="shared" si="190"/>
        <v/>
      </c>
      <c r="Q1249" s="193"/>
      <c r="S1249" s="193"/>
      <c r="T1249" s="193"/>
      <c r="U1249" s="193"/>
      <c r="V1249" s="67"/>
    </row>
    <row r="1250" spans="2:22" x14ac:dyDescent="0.15">
      <c r="B1250" s="194" t="str">
        <f t="shared" si="181"/>
        <v/>
      </c>
      <c r="C1250" s="185" t="str">
        <f t="shared" si="182"/>
        <v/>
      </c>
      <c r="D1250" s="186" t="str">
        <f>IF(B1250="","",IF(variable,IF(OR(B1250=1,B1250&lt;$I$16*periods_per_year),start_rate,MIN($I$17,IF(MOD(B1250-1,$I$19)=0,MAX($I$18,D1249+$I$20),D1249))),start_rate))</f>
        <v/>
      </c>
      <c r="E1250" s="187" t="str">
        <f t="shared" si="183"/>
        <v/>
      </c>
      <c r="F1250" s="187" t="str">
        <f>IF(B1250="","",IF(B1250=nper,J1249+E1250,MIN(J1249+E1250,IF(D1250=D1249,F1249,IF($E$13="Acc Bi-Weekly",ROUND((-PMT(((1+D1250/CP)^(CP/12))-1,(nper-B1250+1)*12/26,J1249))/2,2),IF($E$13="Acc Weekly",ROUND((-PMT(((1+D1250/CP)^(CP/12))-1,(nper-B1250+1)*12/52,J1249))/4,2),ROUND(-PMT(((1+D1250/CP)^(CP/periods_per_year))-1,nper-B1250+1,J1249),2)))))))</f>
        <v/>
      </c>
      <c r="G1250" s="187" t="str">
        <f t="shared" si="184"/>
        <v/>
      </c>
      <c r="H1250" s="188"/>
      <c r="I1250" s="187" t="str">
        <f t="shared" si="185"/>
        <v/>
      </c>
      <c r="J1250" s="187" t="str">
        <f t="shared" si="186"/>
        <v/>
      </c>
      <c r="K1250" s="189" t="str">
        <f t="shared" si="187"/>
        <v/>
      </c>
      <c r="L1250" s="187" t="str">
        <f t="shared" si="188"/>
        <v/>
      </c>
      <c r="M1250" s="187" t="str">
        <f>IF(B1250="","",SUM($L$63:L1250))</f>
        <v/>
      </c>
      <c r="N1250" s="190" t="str">
        <f t="shared" si="189"/>
        <v/>
      </c>
      <c r="O1250" s="191"/>
      <c r="P1250" s="192" t="str">
        <f t="shared" si="190"/>
        <v/>
      </c>
      <c r="Q1250" s="193"/>
      <c r="S1250" s="193"/>
      <c r="T1250" s="193"/>
      <c r="U1250" s="193"/>
      <c r="V1250" s="67"/>
    </row>
    <row r="1251" spans="2:22" x14ac:dyDescent="0.15">
      <c r="B1251" s="194" t="str">
        <f t="shared" si="181"/>
        <v/>
      </c>
      <c r="C1251" s="185" t="str">
        <f t="shared" si="182"/>
        <v/>
      </c>
      <c r="D1251" s="186" t="str">
        <f>IF(B1251="","",IF(variable,IF(OR(B1251=1,B1251&lt;$I$16*periods_per_year),start_rate,MIN($I$17,IF(MOD(B1251-1,$I$19)=0,MAX($I$18,D1250+$I$20),D1250))),start_rate))</f>
        <v/>
      </c>
      <c r="E1251" s="187" t="str">
        <f t="shared" si="183"/>
        <v/>
      </c>
      <c r="F1251" s="187" t="str">
        <f>IF(B1251="","",IF(B1251=nper,J1250+E1251,MIN(J1250+E1251,IF(D1251=D1250,F1250,IF($E$13="Acc Bi-Weekly",ROUND((-PMT(((1+D1251/CP)^(CP/12))-1,(nper-B1251+1)*12/26,J1250))/2,2),IF($E$13="Acc Weekly",ROUND((-PMT(((1+D1251/CP)^(CP/12))-1,(nper-B1251+1)*12/52,J1250))/4,2),ROUND(-PMT(((1+D1251/CP)^(CP/periods_per_year))-1,nper-B1251+1,J1250),2)))))))</f>
        <v/>
      </c>
      <c r="G1251" s="187" t="str">
        <f t="shared" si="184"/>
        <v/>
      </c>
      <c r="H1251" s="188"/>
      <c r="I1251" s="187" t="str">
        <f t="shared" si="185"/>
        <v/>
      </c>
      <c r="J1251" s="187" t="str">
        <f t="shared" si="186"/>
        <v/>
      </c>
      <c r="K1251" s="189" t="str">
        <f t="shared" si="187"/>
        <v/>
      </c>
      <c r="L1251" s="187" t="str">
        <f t="shared" si="188"/>
        <v/>
      </c>
      <c r="M1251" s="187" t="str">
        <f>IF(B1251="","",SUM($L$63:L1251))</f>
        <v/>
      </c>
      <c r="N1251" s="190" t="str">
        <f t="shared" si="189"/>
        <v/>
      </c>
      <c r="O1251" s="191"/>
      <c r="P1251" s="192" t="str">
        <f t="shared" si="190"/>
        <v/>
      </c>
      <c r="Q1251" s="193"/>
      <c r="S1251" s="193"/>
      <c r="T1251" s="193"/>
      <c r="U1251" s="193"/>
      <c r="V1251" s="67"/>
    </row>
    <row r="1252" spans="2:22" x14ac:dyDescent="0.15">
      <c r="B1252" s="194" t="str">
        <f t="shared" si="181"/>
        <v/>
      </c>
      <c r="C1252" s="185" t="str">
        <f t="shared" si="182"/>
        <v/>
      </c>
      <c r="D1252" s="186" t="str">
        <f>IF(B1252="","",IF(variable,IF(OR(B1252=1,B1252&lt;$I$16*periods_per_year),start_rate,MIN($I$17,IF(MOD(B1252-1,$I$19)=0,MAX($I$18,D1251+$I$20),D1251))),start_rate))</f>
        <v/>
      </c>
      <c r="E1252" s="187" t="str">
        <f t="shared" si="183"/>
        <v/>
      </c>
      <c r="F1252" s="187" t="str">
        <f>IF(B1252="","",IF(B1252=nper,J1251+E1252,MIN(J1251+E1252,IF(D1252=D1251,F1251,IF($E$13="Acc Bi-Weekly",ROUND((-PMT(((1+D1252/CP)^(CP/12))-1,(nper-B1252+1)*12/26,J1251))/2,2),IF($E$13="Acc Weekly",ROUND((-PMT(((1+D1252/CP)^(CP/12))-1,(nper-B1252+1)*12/52,J1251))/4,2),ROUND(-PMT(((1+D1252/CP)^(CP/periods_per_year))-1,nper-B1252+1,J1251),2)))))))</f>
        <v/>
      </c>
      <c r="G1252" s="187" t="str">
        <f t="shared" si="184"/>
        <v/>
      </c>
      <c r="H1252" s="188"/>
      <c r="I1252" s="187" t="str">
        <f t="shared" si="185"/>
        <v/>
      </c>
      <c r="J1252" s="187" t="str">
        <f t="shared" si="186"/>
        <v/>
      </c>
      <c r="K1252" s="189" t="str">
        <f t="shared" si="187"/>
        <v/>
      </c>
      <c r="L1252" s="187" t="str">
        <f t="shared" si="188"/>
        <v/>
      </c>
      <c r="M1252" s="187" t="str">
        <f>IF(B1252="","",SUM($L$63:L1252))</f>
        <v/>
      </c>
      <c r="N1252" s="190" t="str">
        <f t="shared" si="189"/>
        <v/>
      </c>
      <c r="O1252" s="191"/>
      <c r="P1252" s="192" t="str">
        <f t="shared" si="190"/>
        <v/>
      </c>
      <c r="Q1252" s="193"/>
      <c r="S1252" s="193"/>
      <c r="T1252" s="193"/>
      <c r="U1252" s="193"/>
      <c r="V1252" s="67"/>
    </row>
    <row r="1253" spans="2:22" x14ac:dyDescent="0.15">
      <c r="B1253" s="194" t="str">
        <f t="shared" si="181"/>
        <v/>
      </c>
      <c r="C1253" s="185" t="str">
        <f t="shared" si="182"/>
        <v/>
      </c>
      <c r="D1253" s="186" t="str">
        <f>IF(B1253="","",IF(variable,IF(OR(B1253=1,B1253&lt;$I$16*periods_per_year),start_rate,MIN($I$17,IF(MOD(B1253-1,$I$19)=0,MAX($I$18,D1252+$I$20),D1252))),start_rate))</f>
        <v/>
      </c>
      <c r="E1253" s="187" t="str">
        <f t="shared" si="183"/>
        <v/>
      </c>
      <c r="F1253" s="187" t="str">
        <f>IF(B1253="","",IF(B1253=nper,J1252+E1253,MIN(J1252+E1253,IF(D1253=D1252,F1252,IF($E$13="Acc Bi-Weekly",ROUND((-PMT(((1+D1253/CP)^(CP/12))-1,(nper-B1253+1)*12/26,J1252))/2,2),IF($E$13="Acc Weekly",ROUND((-PMT(((1+D1253/CP)^(CP/12))-1,(nper-B1253+1)*12/52,J1252))/4,2),ROUND(-PMT(((1+D1253/CP)^(CP/periods_per_year))-1,nper-B1253+1,J1252),2)))))))</f>
        <v/>
      </c>
      <c r="G1253" s="187" t="str">
        <f t="shared" si="184"/>
        <v/>
      </c>
      <c r="H1253" s="188"/>
      <c r="I1253" s="187" t="str">
        <f t="shared" si="185"/>
        <v/>
      </c>
      <c r="J1253" s="187" t="str">
        <f t="shared" si="186"/>
        <v/>
      </c>
      <c r="K1253" s="189" t="str">
        <f t="shared" si="187"/>
        <v/>
      </c>
      <c r="L1253" s="187" t="str">
        <f t="shared" si="188"/>
        <v/>
      </c>
      <c r="M1253" s="187" t="str">
        <f>IF(B1253="","",SUM($L$63:L1253))</f>
        <v/>
      </c>
      <c r="N1253" s="190" t="str">
        <f t="shared" si="189"/>
        <v/>
      </c>
      <c r="O1253" s="191"/>
      <c r="P1253" s="192" t="str">
        <f t="shared" si="190"/>
        <v/>
      </c>
      <c r="Q1253" s="193"/>
      <c r="S1253" s="193"/>
      <c r="T1253" s="193"/>
      <c r="U1253" s="193"/>
      <c r="V1253" s="67"/>
    </row>
    <row r="1254" spans="2:22" x14ac:dyDescent="0.15">
      <c r="B1254" s="194" t="str">
        <f t="shared" si="181"/>
        <v/>
      </c>
      <c r="C1254" s="185" t="str">
        <f t="shared" si="182"/>
        <v/>
      </c>
      <c r="D1254" s="186" t="str">
        <f>IF(B1254="","",IF(variable,IF(OR(B1254=1,B1254&lt;$I$16*periods_per_year),start_rate,MIN($I$17,IF(MOD(B1254-1,$I$19)=0,MAX($I$18,D1253+$I$20),D1253))),start_rate))</f>
        <v/>
      </c>
      <c r="E1254" s="187" t="str">
        <f t="shared" si="183"/>
        <v/>
      </c>
      <c r="F1254" s="187" t="str">
        <f>IF(B1254="","",IF(B1254=nper,J1253+E1254,MIN(J1253+E1254,IF(D1254=D1253,F1253,IF($E$13="Acc Bi-Weekly",ROUND((-PMT(((1+D1254/CP)^(CP/12))-1,(nper-B1254+1)*12/26,J1253))/2,2),IF($E$13="Acc Weekly",ROUND((-PMT(((1+D1254/CP)^(CP/12))-1,(nper-B1254+1)*12/52,J1253))/4,2),ROUND(-PMT(((1+D1254/CP)^(CP/periods_per_year))-1,nper-B1254+1,J1253),2)))))))</f>
        <v/>
      </c>
      <c r="G1254" s="187" t="str">
        <f t="shared" si="184"/>
        <v/>
      </c>
      <c r="H1254" s="188"/>
      <c r="I1254" s="187" t="str">
        <f t="shared" si="185"/>
        <v/>
      </c>
      <c r="J1254" s="187" t="str">
        <f t="shared" si="186"/>
        <v/>
      </c>
      <c r="K1254" s="189" t="str">
        <f t="shared" si="187"/>
        <v/>
      </c>
      <c r="L1254" s="187" t="str">
        <f t="shared" si="188"/>
        <v/>
      </c>
      <c r="M1254" s="187" t="str">
        <f>IF(B1254="","",SUM($L$63:L1254))</f>
        <v/>
      </c>
      <c r="N1254" s="190" t="str">
        <f t="shared" si="189"/>
        <v/>
      </c>
      <c r="O1254" s="191"/>
      <c r="P1254" s="192" t="str">
        <f t="shared" si="190"/>
        <v/>
      </c>
      <c r="Q1254" s="193"/>
      <c r="S1254" s="193"/>
      <c r="T1254" s="193"/>
      <c r="U1254" s="193"/>
      <c r="V1254" s="67"/>
    </row>
    <row r="1255" spans="2:22" x14ac:dyDescent="0.15">
      <c r="B1255" s="194" t="str">
        <f t="shared" si="181"/>
        <v/>
      </c>
      <c r="C1255" s="185" t="str">
        <f t="shared" si="182"/>
        <v/>
      </c>
      <c r="D1255" s="186" t="str">
        <f>IF(B1255="","",IF(variable,IF(OR(B1255=1,B1255&lt;$I$16*periods_per_year),start_rate,MIN($I$17,IF(MOD(B1255-1,$I$19)=0,MAX($I$18,D1254+$I$20),D1254))),start_rate))</f>
        <v/>
      </c>
      <c r="E1255" s="187" t="str">
        <f t="shared" si="183"/>
        <v/>
      </c>
      <c r="F1255" s="187" t="str">
        <f>IF(B1255="","",IF(B1255=nper,J1254+E1255,MIN(J1254+E1255,IF(D1255=D1254,F1254,IF($E$13="Acc Bi-Weekly",ROUND((-PMT(((1+D1255/CP)^(CP/12))-1,(nper-B1255+1)*12/26,J1254))/2,2),IF($E$13="Acc Weekly",ROUND((-PMT(((1+D1255/CP)^(CP/12))-1,(nper-B1255+1)*12/52,J1254))/4,2),ROUND(-PMT(((1+D1255/CP)^(CP/periods_per_year))-1,nper-B1255+1,J1254),2)))))))</f>
        <v/>
      </c>
      <c r="G1255" s="187" t="str">
        <f t="shared" si="184"/>
        <v/>
      </c>
      <c r="H1255" s="188"/>
      <c r="I1255" s="187" t="str">
        <f t="shared" si="185"/>
        <v/>
      </c>
      <c r="J1255" s="187" t="str">
        <f t="shared" si="186"/>
        <v/>
      </c>
      <c r="K1255" s="189" t="str">
        <f t="shared" si="187"/>
        <v/>
      </c>
      <c r="L1255" s="187" t="str">
        <f t="shared" si="188"/>
        <v/>
      </c>
      <c r="M1255" s="187" t="str">
        <f>IF(B1255="","",SUM($L$63:L1255))</f>
        <v/>
      </c>
      <c r="N1255" s="190" t="str">
        <f t="shared" si="189"/>
        <v/>
      </c>
      <c r="O1255" s="191"/>
      <c r="P1255" s="192" t="str">
        <f t="shared" si="190"/>
        <v/>
      </c>
      <c r="Q1255" s="193"/>
      <c r="S1255" s="193"/>
      <c r="T1255" s="193"/>
      <c r="U1255" s="193"/>
      <c r="V1255" s="67"/>
    </row>
    <row r="1256" spans="2:22" x14ac:dyDescent="0.15">
      <c r="B1256" s="194" t="str">
        <f t="shared" si="181"/>
        <v/>
      </c>
      <c r="C1256" s="185" t="str">
        <f t="shared" si="182"/>
        <v/>
      </c>
      <c r="D1256" s="186" t="str">
        <f>IF(B1256="","",IF(variable,IF(OR(B1256=1,B1256&lt;$I$16*periods_per_year),start_rate,MIN($I$17,IF(MOD(B1256-1,$I$19)=0,MAX($I$18,D1255+$I$20),D1255))),start_rate))</f>
        <v/>
      </c>
      <c r="E1256" s="187" t="str">
        <f t="shared" si="183"/>
        <v/>
      </c>
      <c r="F1256" s="187" t="str">
        <f>IF(B1256="","",IF(B1256=nper,J1255+E1256,MIN(J1255+E1256,IF(D1256=D1255,F1255,IF($E$13="Acc Bi-Weekly",ROUND((-PMT(((1+D1256/CP)^(CP/12))-1,(nper-B1256+1)*12/26,J1255))/2,2),IF($E$13="Acc Weekly",ROUND((-PMT(((1+D1256/CP)^(CP/12))-1,(nper-B1256+1)*12/52,J1255))/4,2),ROUND(-PMT(((1+D1256/CP)^(CP/periods_per_year))-1,nper-B1256+1,J1255),2)))))))</f>
        <v/>
      </c>
      <c r="G1256" s="187" t="str">
        <f t="shared" si="184"/>
        <v/>
      </c>
      <c r="H1256" s="188"/>
      <c r="I1256" s="187" t="str">
        <f t="shared" si="185"/>
        <v/>
      </c>
      <c r="J1256" s="187" t="str">
        <f t="shared" si="186"/>
        <v/>
      </c>
      <c r="K1256" s="189" t="str">
        <f t="shared" si="187"/>
        <v/>
      </c>
      <c r="L1256" s="187" t="str">
        <f t="shared" si="188"/>
        <v/>
      </c>
      <c r="M1256" s="187" t="str">
        <f>IF(B1256="","",SUM($L$63:L1256))</f>
        <v/>
      </c>
      <c r="N1256" s="190" t="str">
        <f t="shared" si="189"/>
        <v/>
      </c>
      <c r="O1256" s="191"/>
      <c r="P1256" s="192" t="str">
        <f t="shared" si="190"/>
        <v/>
      </c>
      <c r="Q1256" s="193"/>
      <c r="S1256" s="193"/>
      <c r="T1256" s="193"/>
      <c r="U1256" s="193"/>
      <c r="V1256" s="67"/>
    </row>
    <row r="1257" spans="2:22" x14ac:dyDescent="0.15">
      <c r="B1257" s="194" t="str">
        <f t="shared" si="181"/>
        <v/>
      </c>
      <c r="C1257" s="185" t="str">
        <f t="shared" si="182"/>
        <v/>
      </c>
      <c r="D1257" s="186" t="str">
        <f>IF(B1257="","",IF(variable,IF(OR(B1257=1,B1257&lt;$I$16*periods_per_year),start_rate,MIN($I$17,IF(MOD(B1257-1,$I$19)=0,MAX($I$18,D1256+$I$20),D1256))),start_rate))</f>
        <v/>
      </c>
      <c r="E1257" s="187" t="str">
        <f t="shared" si="183"/>
        <v/>
      </c>
      <c r="F1257" s="187" t="str">
        <f>IF(B1257="","",IF(B1257=nper,J1256+E1257,MIN(J1256+E1257,IF(D1257=D1256,F1256,IF($E$13="Acc Bi-Weekly",ROUND((-PMT(((1+D1257/CP)^(CP/12))-1,(nper-B1257+1)*12/26,J1256))/2,2),IF($E$13="Acc Weekly",ROUND((-PMT(((1+D1257/CP)^(CP/12))-1,(nper-B1257+1)*12/52,J1256))/4,2),ROUND(-PMT(((1+D1257/CP)^(CP/periods_per_year))-1,nper-B1257+1,J1256),2)))))))</f>
        <v/>
      </c>
      <c r="G1257" s="187" t="str">
        <f t="shared" si="184"/>
        <v/>
      </c>
      <c r="H1257" s="188"/>
      <c r="I1257" s="187" t="str">
        <f t="shared" si="185"/>
        <v/>
      </c>
      <c r="J1257" s="187" t="str">
        <f t="shared" si="186"/>
        <v/>
      </c>
      <c r="K1257" s="189" t="str">
        <f t="shared" si="187"/>
        <v/>
      </c>
      <c r="L1257" s="187" t="str">
        <f t="shared" si="188"/>
        <v/>
      </c>
      <c r="M1257" s="187" t="str">
        <f>IF(B1257="","",SUM($L$63:L1257))</f>
        <v/>
      </c>
      <c r="N1257" s="190" t="str">
        <f t="shared" si="189"/>
        <v/>
      </c>
      <c r="O1257" s="191"/>
      <c r="P1257" s="192" t="str">
        <f t="shared" si="190"/>
        <v/>
      </c>
      <c r="Q1257" s="193"/>
      <c r="S1257" s="193"/>
      <c r="T1257" s="193"/>
      <c r="U1257" s="193"/>
      <c r="V1257" s="67"/>
    </row>
    <row r="1258" spans="2:22" x14ac:dyDescent="0.15">
      <c r="B1258" s="194" t="str">
        <f t="shared" si="181"/>
        <v/>
      </c>
      <c r="C1258" s="185" t="str">
        <f t="shared" si="182"/>
        <v/>
      </c>
      <c r="D1258" s="186" t="str">
        <f>IF(B1258="","",IF(variable,IF(OR(B1258=1,B1258&lt;$I$16*periods_per_year),start_rate,MIN($I$17,IF(MOD(B1258-1,$I$19)=0,MAX($I$18,D1257+$I$20),D1257))),start_rate))</f>
        <v/>
      </c>
      <c r="E1258" s="187" t="str">
        <f t="shared" si="183"/>
        <v/>
      </c>
      <c r="F1258" s="187" t="str">
        <f>IF(B1258="","",IF(B1258=nper,J1257+E1258,MIN(J1257+E1258,IF(D1258=D1257,F1257,IF($E$13="Acc Bi-Weekly",ROUND((-PMT(((1+D1258/CP)^(CP/12))-1,(nper-B1258+1)*12/26,J1257))/2,2),IF($E$13="Acc Weekly",ROUND((-PMT(((1+D1258/CP)^(CP/12))-1,(nper-B1258+1)*12/52,J1257))/4,2),ROUND(-PMT(((1+D1258/CP)^(CP/periods_per_year))-1,nper-B1258+1,J1257),2)))))))</f>
        <v/>
      </c>
      <c r="G1258" s="187" t="str">
        <f t="shared" si="184"/>
        <v/>
      </c>
      <c r="H1258" s="188"/>
      <c r="I1258" s="187" t="str">
        <f t="shared" si="185"/>
        <v/>
      </c>
      <c r="J1258" s="187" t="str">
        <f t="shared" si="186"/>
        <v/>
      </c>
      <c r="K1258" s="189" t="str">
        <f t="shared" si="187"/>
        <v/>
      </c>
      <c r="L1258" s="187" t="str">
        <f t="shared" si="188"/>
        <v/>
      </c>
      <c r="M1258" s="187" t="str">
        <f>IF(B1258="","",SUM($L$63:L1258))</f>
        <v/>
      </c>
      <c r="N1258" s="190" t="str">
        <f t="shared" si="189"/>
        <v/>
      </c>
      <c r="O1258" s="191"/>
      <c r="P1258" s="192" t="str">
        <f t="shared" si="190"/>
        <v/>
      </c>
      <c r="Q1258" s="193"/>
      <c r="S1258" s="193"/>
      <c r="T1258" s="193"/>
      <c r="U1258" s="193"/>
      <c r="V1258" s="67"/>
    </row>
    <row r="1259" spans="2:22" x14ac:dyDescent="0.15">
      <c r="B1259" s="194" t="str">
        <f t="shared" si="181"/>
        <v/>
      </c>
      <c r="C1259" s="185" t="str">
        <f t="shared" si="182"/>
        <v/>
      </c>
      <c r="D1259" s="186" t="str">
        <f>IF(B1259="","",IF(variable,IF(OR(B1259=1,B1259&lt;$I$16*periods_per_year),start_rate,MIN($I$17,IF(MOD(B1259-1,$I$19)=0,MAX($I$18,D1258+$I$20),D1258))),start_rate))</f>
        <v/>
      </c>
      <c r="E1259" s="187" t="str">
        <f t="shared" si="183"/>
        <v/>
      </c>
      <c r="F1259" s="187" t="str">
        <f>IF(B1259="","",IF(B1259=nper,J1258+E1259,MIN(J1258+E1259,IF(D1259=D1258,F1258,IF($E$13="Acc Bi-Weekly",ROUND((-PMT(((1+D1259/CP)^(CP/12))-1,(nper-B1259+1)*12/26,J1258))/2,2),IF($E$13="Acc Weekly",ROUND((-PMT(((1+D1259/CP)^(CP/12))-1,(nper-B1259+1)*12/52,J1258))/4,2),ROUND(-PMT(((1+D1259/CP)^(CP/periods_per_year))-1,nper-B1259+1,J1258),2)))))))</f>
        <v/>
      </c>
      <c r="G1259" s="187" t="str">
        <f t="shared" si="184"/>
        <v/>
      </c>
      <c r="H1259" s="188"/>
      <c r="I1259" s="187" t="str">
        <f t="shared" si="185"/>
        <v/>
      </c>
      <c r="J1259" s="187" t="str">
        <f t="shared" si="186"/>
        <v/>
      </c>
      <c r="K1259" s="189" t="str">
        <f t="shared" si="187"/>
        <v/>
      </c>
      <c r="L1259" s="187" t="str">
        <f t="shared" si="188"/>
        <v/>
      </c>
      <c r="M1259" s="187" t="str">
        <f>IF(B1259="","",SUM($L$63:L1259))</f>
        <v/>
      </c>
      <c r="N1259" s="190" t="str">
        <f t="shared" si="189"/>
        <v/>
      </c>
      <c r="O1259" s="191"/>
      <c r="P1259" s="192" t="str">
        <f t="shared" si="190"/>
        <v/>
      </c>
      <c r="Q1259" s="193"/>
      <c r="S1259" s="193"/>
      <c r="T1259" s="193"/>
      <c r="U1259" s="193"/>
      <c r="V1259" s="67"/>
    </row>
    <row r="1260" spans="2:22" x14ac:dyDescent="0.15">
      <c r="B1260" s="194" t="str">
        <f t="shared" si="181"/>
        <v/>
      </c>
      <c r="C1260" s="185" t="str">
        <f t="shared" si="182"/>
        <v/>
      </c>
      <c r="D1260" s="186" t="str">
        <f>IF(B1260="","",IF(variable,IF(OR(B1260=1,B1260&lt;$I$16*periods_per_year),start_rate,MIN($I$17,IF(MOD(B1260-1,$I$19)=0,MAX($I$18,D1259+$I$20),D1259))),start_rate))</f>
        <v/>
      </c>
      <c r="E1260" s="187" t="str">
        <f t="shared" si="183"/>
        <v/>
      </c>
      <c r="F1260" s="187" t="str">
        <f>IF(B1260="","",IF(B1260=nper,J1259+E1260,MIN(J1259+E1260,IF(D1260=D1259,F1259,IF($E$13="Acc Bi-Weekly",ROUND((-PMT(((1+D1260/CP)^(CP/12))-1,(nper-B1260+1)*12/26,J1259))/2,2),IF($E$13="Acc Weekly",ROUND((-PMT(((1+D1260/CP)^(CP/12))-1,(nper-B1260+1)*12/52,J1259))/4,2),ROUND(-PMT(((1+D1260/CP)^(CP/periods_per_year))-1,nper-B1260+1,J1259),2)))))))</f>
        <v/>
      </c>
      <c r="G1260" s="187" t="str">
        <f t="shared" si="184"/>
        <v/>
      </c>
      <c r="H1260" s="188"/>
      <c r="I1260" s="187" t="str">
        <f t="shared" si="185"/>
        <v/>
      </c>
      <c r="J1260" s="187" t="str">
        <f t="shared" si="186"/>
        <v/>
      </c>
      <c r="K1260" s="189" t="str">
        <f t="shared" si="187"/>
        <v/>
      </c>
      <c r="L1260" s="187" t="str">
        <f t="shared" si="188"/>
        <v/>
      </c>
      <c r="M1260" s="187" t="str">
        <f>IF(B1260="","",SUM($L$63:L1260))</f>
        <v/>
      </c>
      <c r="N1260" s="190" t="str">
        <f t="shared" si="189"/>
        <v/>
      </c>
      <c r="O1260" s="191"/>
      <c r="P1260" s="192" t="str">
        <f t="shared" si="190"/>
        <v/>
      </c>
      <c r="Q1260" s="193"/>
      <c r="S1260" s="193"/>
      <c r="T1260" s="193"/>
      <c r="U1260" s="193"/>
      <c r="V1260" s="67"/>
    </row>
    <row r="1261" spans="2:22" x14ac:dyDescent="0.15">
      <c r="B1261" s="194" t="str">
        <f t="shared" si="181"/>
        <v/>
      </c>
      <c r="C1261" s="185" t="str">
        <f t="shared" si="182"/>
        <v/>
      </c>
      <c r="D1261" s="186" t="str">
        <f>IF(B1261="","",IF(variable,IF(OR(B1261=1,B1261&lt;$I$16*periods_per_year),start_rate,MIN($I$17,IF(MOD(B1261-1,$I$19)=0,MAX($I$18,D1260+$I$20),D1260))),start_rate))</f>
        <v/>
      </c>
      <c r="E1261" s="187" t="str">
        <f t="shared" si="183"/>
        <v/>
      </c>
      <c r="F1261" s="187" t="str">
        <f>IF(B1261="","",IF(B1261=nper,J1260+E1261,MIN(J1260+E1261,IF(D1261=D1260,F1260,IF($E$13="Acc Bi-Weekly",ROUND((-PMT(((1+D1261/CP)^(CP/12))-1,(nper-B1261+1)*12/26,J1260))/2,2),IF($E$13="Acc Weekly",ROUND((-PMT(((1+D1261/CP)^(CP/12))-1,(nper-B1261+1)*12/52,J1260))/4,2),ROUND(-PMT(((1+D1261/CP)^(CP/periods_per_year))-1,nper-B1261+1,J1260),2)))))))</f>
        <v/>
      </c>
      <c r="G1261" s="187" t="str">
        <f t="shared" si="184"/>
        <v/>
      </c>
      <c r="H1261" s="188"/>
      <c r="I1261" s="187" t="str">
        <f t="shared" si="185"/>
        <v/>
      </c>
      <c r="J1261" s="187" t="str">
        <f t="shared" si="186"/>
        <v/>
      </c>
      <c r="K1261" s="189" t="str">
        <f t="shared" si="187"/>
        <v/>
      </c>
      <c r="L1261" s="187" t="str">
        <f t="shared" si="188"/>
        <v/>
      </c>
      <c r="M1261" s="187" t="str">
        <f>IF(B1261="","",SUM($L$63:L1261))</f>
        <v/>
      </c>
      <c r="N1261" s="190" t="str">
        <f t="shared" si="189"/>
        <v/>
      </c>
      <c r="O1261" s="191"/>
      <c r="P1261" s="192" t="str">
        <f t="shared" si="190"/>
        <v/>
      </c>
      <c r="Q1261" s="193"/>
      <c r="S1261" s="193"/>
      <c r="T1261" s="193"/>
      <c r="U1261" s="193"/>
      <c r="V1261" s="67"/>
    </row>
    <row r="1262" spans="2:22" x14ac:dyDescent="0.15">
      <c r="B1262" s="194" t="str">
        <f t="shared" si="181"/>
        <v/>
      </c>
      <c r="C1262" s="185" t="str">
        <f t="shared" si="182"/>
        <v/>
      </c>
      <c r="D1262" s="186" t="str">
        <f>IF(B1262="","",IF(variable,IF(OR(B1262=1,B1262&lt;$I$16*periods_per_year),start_rate,MIN($I$17,IF(MOD(B1262-1,$I$19)=0,MAX($I$18,D1261+$I$20),D1261))),start_rate))</f>
        <v/>
      </c>
      <c r="E1262" s="187" t="str">
        <f t="shared" si="183"/>
        <v/>
      </c>
      <c r="F1262" s="187" t="str">
        <f>IF(B1262="","",IF(B1262=nper,J1261+E1262,MIN(J1261+E1262,IF(D1262=D1261,F1261,IF($E$13="Acc Bi-Weekly",ROUND((-PMT(((1+D1262/CP)^(CP/12))-1,(nper-B1262+1)*12/26,J1261))/2,2),IF($E$13="Acc Weekly",ROUND((-PMT(((1+D1262/CP)^(CP/12))-1,(nper-B1262+1)*12/52,J1261))/4,2),ROUND(-PMT(((1+D1262/CP)^(CP/periods_per_year))-1,nper-B1262+1,J1261),2)))))))</f>
        <v/>
      </c>
      <c r="G1262" s="187" t="str">
        <f t="shared" si="184"/>
        <v/>
      </c>
      <c r="H1262" s="188"/>
      <c r="I1262" s="187" t="str">
        <f t="shared" si="185"/>
        <v/>
      </c>
      <c r="J1262" s="187" t="str">
        <f t="shared" si="186"/>
        <v/>
      </c>
      <c r="K1262" s="189" t="str">
        <f t="shared" si="187"/>
        <v/>
      </c>
      <c r="L1262" s="187" t="str">
        <f t="shared" si="188"/>
        <v/>
      </c>
      <c r="M1262" s="187" t="str">
        <f>IF(B1262="","",SUM($L$63:L1262))</f>
        <v/>
      </c>
      <c r="N1262" s="190" t="str">
        <f t="shared" si="189"/>
        <v/>
      </c>
      <c r="O1262" s="191"/>
      <c r="P1262" s="192" t="str">
        <f t="shared" si="190"/>
        <v/>
      </c>
      <c r="Q1262" s="193"/>
      <c r="S1262" s="193"/>
      <c r="T1262" s="193"/>
      <c r="U1262" s="193"/>
      <c r="V1262" s="67"/>
    </row>
    <row r="1263" spans="2:22" x14ac:dyDescent="0.15">
      <c r="B1263" s="194" t="str">
        <f t="shared" si="181"/>
        <v/>
      </c>
      <c r="C1263" s="185" t="str">
        <f t="shared" si="182"/>
        <v/>
      </c>
      <c r="D1263" s="186" t="str">
        <f>IF(B1263="","",IF(variable,IF(OR(B1263=1,B1263&lt;$I$16*periods_per_year),start_rate,MIN($I$17,IF(MOD(B1263-1,$I$19)=0,MAX($I$18,D1262+$I$20),D1262))),start_rate))</f>
        <v/>
      </c>
      <c r="E1263" s="187" t="str">
        <f t="shared" si="183"/>
        <v/>
      </c>
      <c r="F1263" s="187" t="str">
        <f>IF(B1263="","",IF(B1263=nper,J1262+E1263,MIN(J1262+E1263,IF(D1263=D1262,F1262,IF($E$13="Acc Bi-Weekly",ROUND((-PMT(((1+D1263/CP)^(CP/12))-1,(nper-B1263+1)*12/26,J1262))/2,2),IF($E$13="Acc Weekly",ROUND((-PMT(((1+D1263/CP)^(CP/12))-1,(nper-B1263+1)*12/52,J1262))/4,2),ROUND(-PMT(((1+D1263/CP)^(CP/periods_per_year))-1,nper-B1263+1,J1262),2)))))))</f>
        <v/>
      </c>
      <c r="G1263" s="187" t="str">
        <f t="shared" si="184"/>
        <v/>
      </c>
      <c r="H1263" s="188"/>
      <c r="I1263" s="187" t="str">
        <f t="shared" si="185"/>
        <v/>
      </c>
      <c r="J1263" s="187" t="str">
        <f t="shared" si="186"/>
        <v/>
      </c>
      <c r="K1263" s="189" t="str">
        <f t="shared" si="187"/>
        <v/>
      </c>
      <c r="L1263" s="187" t="str">
        <f t="shared" si="188"/>
        <v/>
      </c>
      <c r="M1263" s="187" t="str">
        <f>IF(B1263="","",SUM($L$63:L1263))</f>
        <v/>
      </c>
      <c r="N1263" s="190" t="str">
        <f t="shared" si="189"/>
        <v/>
      </c>
      <c r="O1263" s="191"/>
      <c r="P1263" s="192" t="str">
        <f t="shared" si="190"/>
        <v/>
      </c>
      <c r="Q1263" s="193"/>
      <c r="S1263" s="193"/>
      <c r="T1263" s="193"/>
      <c r="U1263" s="193"/>
      <c r="V1263" s="67"/>
    </row>
    <row r="1264" spans="2:22" x14ac:dyDescent="0.15">
      <c r="B1264" s="194" t="str">
        <f t="shared" si="181"/>
        <v/>
      </c>
      <c r="C1264" s="185" t="str">
        <f t="shared" si="182"/>
        <v/>
      </c>
      <c r="D1264" s="186" t="str">
        <f>IF(B1264="","",IF(variable,IF(OR(B1264=1,B1264&lt;$I$16*periods_per_year),start_rate,MIN($I$17,IF(MOD(B1264-1,$I$19)=0,MAX($I$18,D1263+$I$20),D1263))),start_rate))</f>
        <v/>
      </c>
      <c r="E1264" s="187" t="str">
        <f t="shared" si="183"/>
        <v/>
      </c>
      <c r="F1264" s="187" t="str">
        <f>IF(B1264="","",IF(B1264=nper,J1263+E1264,MIN(J1263+E1264,IF(D1264=D1263,F1263,IF($E$13="Acc Bi-Weekly",ROUND((-PMT(((1+D1264/CP)^(CP/12))-1,(nper-B1264+1)*12/26,J1263))/2,2),IF($E$13="Acc Weekly",ROUND((-PMT(((1+D1264/CP)^(CP/12))-1,(nper-B1264+1)*12/52,J1263))/4,2),ROUND(-PMT(((1+D1264/CP)^(CP/periods_per_year))-1,nper-B1264+1,J1263),2)))))))</f>
        <v/>
      </c>
      <c r="G1264" s="187" t="str">
        <f t="shared" si="184"/>
        <v/>
      </c>
      <c r="H1264" s="188"/>
      <c r="I1264" s="187" t="str">
        <f t="shared" si="185"/>
        <v/>
      </c>
      <c r="J1264" s="187" t="str">
        <f t="shared" si="186"/>
        <v/>
      </c>
      <c r="K1264" s="189" t="str">
        <f t="shared" si="187"/>
        <v/>
      </c>
      <c r="L1264" s="187" t="str">
        <f t="shared" si="188"/>
        <v/>
      </c>
      <c r="M1264" s="187" t="str">
        <f>IF(B1264="","",SUM($L$63:L1264))</f>
        <v/>
      </c>
      <c r="N1264" s="190" t="str">
        <f t="shared" si="189"/>
        <v/>
      </c>
      <c r="O1264" s="191"/>
      <c r="P1264" s="192" t="str">
        <f t="shared" si="190"/>
        <v/>
      </c>
      <c r="Q1264" s="193"/>
      <c r="S1264" s="193"/>
      <c r="T1264" s="193"/>
      <c r="U1264" s="193"/>
      <c r="V1264" s="67"/>
    </row>
    <row r="1265" spans="2:22" x14ac:dyDescent="0.15">
      <c r="B1265" s="194" t="str">
        <f t="shared" si="181"/>
        <v/>
      </c>
      <c r="C1265" s="185" t="str">
        <f t="shared" si="182"/>
        <v/>
      </c>
      <c r="D1265" s="186" t="str">
        <f>IF(B1265="","",IF(variable,IF(OR(B1265=1,B1265&lt;$I$16*periods_per_year),start_rate,MIN($I$17,IF(MOD(B1265-1,$I$19)=0,MAX($I$18,D1264+$I$20),D1264))),start_rate))</f>
        <v/>
      </c>
      <c r="E1265" s="187" t="str">
        <f t="shared" si="183"/>
        <v/>
      </c>
      <c r="F1265" s="187" t="str">
        <f>IF(B1265="","",IF(B1265=nper,J1264+E1265,MIN(J1264+E1265,IF(D1265=D1264,F1264,IF($E$13="Acc Bi-Weekly",ROUND((-PMT(((1+D1265/CP)^(CP/12))-1,(nper-B1265+1)*12/26,J1264))/2,2),IF($E$13="Acc Weekly",ROUND((-PMT(((1+D1265/CP)^(CP/12))-1,(nper-B1265+1)*12/52,J1264))/4,2),ROUND(-PMT(((1+D1265/CP)^(CP/periods_per_year))-1,nper-B1265+1,J1264),2)))))))</f>
        <v/>
      </c>
      <c r="G1265" s="187" t="str">
        <f t="shared" si="184"/>
        <v/>
      </c>
      <c r="H1265" s="188"/>
      <c r="I1265" s="187" t="str">
        <f t="shared" si="185"/>
        <v/>
      </c>
      <c r="J1265" s="187" t="str">
        <f t="shared" si="186"/>
        <v/>
      </c>
      <c r="K1265" s="189" t="str">
        <f t="shared" si="187"/>
        <v/>
      </c>
      <c r="L1265" s="187" t="str">
        <f t="shared" si="188"/>
        <v/>
      </c>
      <c r="M1265" s="187" t="str">
        <f>IF(B1265="","",SUM($L$63:L1265))</f>
        <v/>
      </c>
      <c r="N1265" s="190" t="str">
        <f t="shared" si="189"/>
        <v/>
      </c>
      <c r="O1265" s="191"/>
      <c r="P1265" s="192" t="str">
        <f t="shared" si="190"/>
        <v/>
      </c>
      <c r="Q1265" s="193"/>
      <c r="S1265" s="193"/>
      <c r="T1265" s="193"/>
      <c r="U1265" s="193"/>
      <c r="V1265" s="67"/>
    </row>
    <row r="1266" spans="2:22" x14ac:dyDescent="0.15">
      <c r="B1266" s="194" t="str">
        <f t="shared" si="181"/>
        <v/>
      </c>
      <c r="C1266" s="185" t="str">
        <f t="shared" si="182"/>
        <v/>
      </c>
      <c r="D1266" s="186" t="str">
        <f>IF(B1266="","",IF(variable,IF(OR(B1266=1,B1266&lt;$I$16*periods_per_year),start_rate,MIN($I$17,IF(MOD(B1266-1,$I$19)=0,MAX($I$18,D1265+$I$20),D1265))),start_rate))</f>
        <v/>
      </c>
      <c r="E1266" s="187" t="str">
        <f t="shared" si="183"/>
        <v/>
      </c>
      <c r="F1266" s="187" t="str">
        <f>IF(B1266="","",IF(B1266=nper,J1265+E1266,MIN(J1265+E1266,IF(D1266=D1265,F1265,IF($E$13="Acc Bi-Weekly",ROUND((-PMT(((1+D1266/CP)^(CP/12))-1,(nper-B1266+1)*12/26,J1265))/2,2),IF($E$13="Acc Weekly",ROUND((-PMT(((1+D1266/CP)^(CP/12))-1,(nper-B1266+1)*12/52,J1265))/4,2),ROUND(-PMT(((1+D1266/CP)^(CP/periods_per_year))-1,nper-B1266+1,J1265),2)))))))</f>
        <v/>
      </c>
      <c r="G1266" s="187" t="str">
        <f t="shared" si="184"/>
        <v/>
      </c>
      <c r="H1266" s="188"/>
      <c r="I1266" s="187" t="str">
        <f t="shared" si="185"/>
        <v/>
      </c>
      <c r="J1266" s="187" t="str">
        <f t="shared" si="186"/>
        <v/>
      </c>
      <c r="K1266" s="189" t="str">
        <f t="shared" si="187"/>
        <v/>
      </c>
      <c r="L1266" s="187" t="str">
        <f t="shared" si="188"/>
        <v/>
      </c>
      <c r="M1266" s="187" t="str">
        <f>IF(B1266="","",SUM($L$63:L1266))</f>
        <v/>
      </c>
      <c r="N1266" s="190" t="str">
        <f t="shared" si="189"/>
        <v/>
      </c>
      <c r="O1266" s="191"/>
      <c r="P1266" s="192" t="str">
        <f t="shared" si="190"/>
        <v/>
      </c>
      <c r="Q1266" s="193"/>
      <c r="S1266" s="193"/>
      <c r="T1266" s="193"/>
      <c r="U1266" s="193"/>
      <c r="V1266" s="67"/>
    </row>
    <row r="1267" spans="2:22" x14ac:dyDescent="0.15">
      <c r="B1267" s="194" t="str">
        <f t="shared" si="181"/>
        <v/>
      </c>
      <c r="C1267" s="185" t="str">
        <f t="shared" si="182"/>
        <v/>
      </c>
      <c r="D1267" s="186" t="str">
        <f>IF(B1267="","",IF(variable,IF(OR(B1267=1,B1267&lt;$I$16*periods_per_year),start_rate,MIN($I$17,IF(MOD(B1267-1,$I$19)=0,MAX($I$18,D1266+$I$20),D1266))),start_rate))</f>
        <v/>
      </c>
      <c r="E1267" s="187" t="str">
        <f t="shared" si="183"/>
        <v/>
      </c>
      <c r="F1267" s="187" t="str">
        <f>IF(B1267="","",IF(B1267=nper,J1266+E1267,MIN(J1266+E1267,IF(D1267=D1266,F1266,IF($E$13="Acc Bi-Weekly",ROUND((-PMT(((1+D1267/CP)^(CP/12))-1,(nper-B1267+1)*12/26,J1266))/2,2),IF($E$13="Acc Weekly",ROUND((-PMT(((1+D1267/CP)^(CP/12))-1,(nper-B1267+1)*12/52,J1266))/4,2),ROUND(-PMT(((1+D1267/CP)^(CP/periods_per_year))-1,nper-B1267+1,J1266),2)))))))</f>
        <v/>
      </c>
      <c r="G1267" s="187" t="str">
        <f t="shared" si="184"/>
        <v/>
      </c>
      <c r="H1267" s="188"/>
      <c r="I1267" s="187" t="str">
        <f t="shared" si="185"/>
        <v/>
      </c>
      <c r="J1267" s="187" t="str">
        <f t="shared" si="186"/>
        <v/>
      </c>
      <c r="K1267" s="189" t="str">
        <f t="shared" si="187"/>
        <v/>
      </c>
      <c r="L1267" s="187" t="str">
        <f t="shared" si="188"/>
        <v/>
      </c>
      <c r="M1267" s="187" t="str">
        <f>IF(B1267="","",SUM($L$63:L1267))</f>
        <v/>
      </c>
      <c r="N1267" s="190" t="str">
        <f t="shared" si="189"/>
        <v/>
      </c>
      <c r="O1267" s="191"/>
      <c r="P1267" s="192" t="str">
        <f t="shared" si="190"/>
        <v/>
      </c>
      <c r="Q1267" s="193"/>
      <c r="S1267" s="193"/>
      <c r="T1267" s="193"/>
      <c r="U1267" s="193"/>
      <c r="V1267" s="67"/>
    </row>
    <row r="1268" spans="2:22" x14ac:dyDescent="0.15">
      <c r="B1268" s="194" t="str">
        <f t="shared" si="181"/>
        <v/>
      </c>
      <c r="C1268" s="185" t="str">
        <f t="shared" si="182"/>
        <v/>
      </c>
      <c r="D1268" s="186" t="str">
        <f>IF(B1268="","",IF(variable,IF(OR(B1268=1,B1268&lt;$I$16*periods_per_year),start_rate,MIN($I$17,IF(MOD(B1268-1,$I$19)=0,MAX($I$18,D1267+$I$20),D1267))),start_rate))</f>
        <v/>
      </c>
      <c r="E1268" s="187" t="str">
        <f t="shared" si="183"/>
        <v/>
      </c>
      <c r="F1268" s="187" t="str">
        <f>IF(B1268="","",IF(B1268=nper,J1267+E1268,MIN(J1267+E1268,IF(D1268=D1267,F1267,IF($E$13="Acc Bi-Weekly",ROUND((-PMT(((1+D1268/CP)^(CP/12))-1,(nper-B1268+1)*12/26,J1267))/2,2),IF($E$13="Acc Weekly",ROUND((-PMT(((1+D1268/CP)^(CP/12))-1,(nper-B1268+1)*12/52,J1267))/4,2),ROUND(-PMT(((1+D1268/CP)^(CP/periods_per_year))-1,nper-B1268+1,J1267),2)))))))</f>
        <v/>
      </c>
      <c r="G1268" s="187" t="str">
        <f t="shared" si="184"/>
        <v/>
      </c>
      <c r="H1268" s="188"/>
      <c r="I1268" s="187" t="str">
        <f t="shared" si="185"/>
        <v/>
      </c>
      <c r="J1268" s="187" t="str">
        <f t="shared" si="186"/>
        <v/>
      </c>
      <c r="K1268" s="189" t="str">
        <f t="shared" si="187"/>
        <v/>
      </c>
      <c r="L1268" s="187" t="str">
        <f t="shared" si="188"/>
        <v/>
      </c>
      <c r="M1268" s="187" t="str">
        <f>IF(B1268="","",SUM($L$63:L1268))</f>
        <v/>
      </c>
      <c r="N1268" s="190" t="str">
        <f t="shared" si="189"/>
        <v/>
      </c>
      <c r="O1268" s="191"/>
      <c r="P1268" s="192" t="str">
        <f t="shared" si="190"/>
        <v/>
      </c>
      <c r="Q1268" s="193"/>
      <c r="S1268" s="193"/>
      <c r="T1268" s="193"/>
      <c r="U1268" s="193"/>
      <c r="V1268" s="67"/>
    </row>
    <row r="1269" spans="2:22" x14ac:dyDescent="0.15">
      <c r="B1269" s="194" t="str">
        <f t="shared" si="181"/>
        <v/>
      </c>
      <c r="C1269" s="185" t="str">
        <f t="shared" si="182"/>
        <v/>
      </c>
      <c r="D1269" s="186" t="str">
        <f>IF(B1269="","",IF(variable,IF(OR(B1269=1,B1269&lt;$I$16*periods_per_year),start_rate,MIN($I$17,IF(MOD(B1269-1,$I$19)=0,MAX($I$18,D1268+$I$20),D1268))),start_rate))</f>
        <v/>
      </c>
      <c r="E1269" s="187" t="str">
        <f t="shared" si="183"/>
        <v/>
      </c>
      <c r="F1269" s="187" t="str">
        <f>IF(B1269="","",IF(B1269=nper,J1268+E1269,MIN(J1268+E1269,IF(D1269=D1268,F1268,IF($E$13="Acc Bi-Weekly",ROUND((-PMT(((1+D1269/CP)^(CP/12))-1,(nper-B1269+1)*12/26,J1268))/2,2),IF($E$13="Acc Weekly",ROUND((-PMT(((1+D1269/CP)^(CP/12))-1,(nper-B1269+1)*12/52,J1268))/4,2),ROUND(-PMT(((1+D1269/CP)^(CP/periods_per_year))-1,nper-B1269+1,J1268),2)))))))</f>
        <v/>
      </c>
      <c r="G1269" s="187" t="str">
        <f t="shared" si="184"/>
        <v/>
      </c>
      <c r="H1269" s="188"/>
      <c r="I1269" s="187" t="str">
        <f t="shared" si="185"/>
        <v/>
      </c>
      <c r="J1269" s="187" t="str">
        <f t="shared" si="186"/>
        <v/>
      </c>
      <c r="K1269" s="189" t="str">
        <f t="shared" si="187"/>
        <v/>
      </c>
      <c r="L1269" s="187" t="str">
        <f t="shared" si="188"/>
        <v/>
      </c>
      <c r="M1269" s="187" t="str">
        <f>IF(B1269="","",SUM($L$63:L1269))</f>
        <v/>
      </c>
      <c r="N1269" s="190" t="str">
        <f t="shared" si="189"/>
        <v/>
      </c>
      <c r="O1269" s="191"/>
      <c r="P1269" s="192" t="str">
        <f t="shared" si="190"/>
        <v/>
      </c>
      <c r="Q1269" s="193"/>
      <c r="S1269" s="193"/>
      <c r="T1269" s="193"/>
      <c r="U1269" s="193"/>
      <c r="V1269" s="67"/>
    </row>
    <row r="1270" spans="2:22" x14ac:dyDescent="0.15">
      <c r="B1270" s="194" t="str">
        <f t="shared" si="181"/>
        <v/>
      </c>
      <c r="C1270" s="185" t="str">
        <f t="shared" si="182"/>
        <v/>
      </c>
      <c r="D1270" s="186" t="str">
        <f>IF(B1270="","",IF(variable,IF(OR(B1270=1,B1270&lt;$I$16*periods_per_year),start_rate,MIN($I$17,IF(MOD(B1270-1,$I$19)=0,MAX($I$18,D1269+$I$20),D1269))),start_rate))</f>
        <v/>
      </c>
      <c r="E1270" s="187" t="str">
        <f t="shared" si="183"/>
        <v/>
      </c>
      <c r="F1270" s="187" t="str">
        <f>IF(B1270="","",IF(B1270=nper,J1269+E1270,MIN(J1269+E1270,IF(D1270=D1269,F1269,IF($E$13="Acc Bi-Weekly",ROUND((-PMT(((1+D1270/CP)^(CP/12))-1,(nper-B1270+1)*12/26,J1269))/2,2),IF($E$13="Acc Weekly",ROUND((-PMT(((1+D1270/CP)^(CP/12))-1,(nper-B1270+1)*12/52,J1269))/4,2),ROUND(-PMT(((1+D1270/CP)^(CP/periods_per_year))-1,nper-B1270+1,J1269),2)))))))</f>
        <v/>
      </c>
      <c r="G1270" s="187" t="str">
        <f t="shared" si="184"/>
        <v/>
      </c>
      <c r="H1270" s="188"/>
      <c r="I1270" s="187" t="str">
        <f t="shared" si="185"/>
        <v/>
      </c>
      <c r="J1270" s="187" t="str">
        <f t="shared" si="186"/>
        <v/>
      </c>
      <c r="K1270" s="189" t="str">
        <f t="shared" si="187"/>
        <v/>
      </c>
      <c r="L1270" s="187" t="str">
        <f t="shared" si="188"/>
        <v/>
      </c>
      <c r="M1270" s="187" t="str">
        <f>IF(B1270="","",SUM($L$63:L1270))</f>
        <v/>
      </c>
      <c r="N1270" s="190" t="str">
        <f t="shared" si="189"/>
        <v/>
      </c>
      <c r="O1270" s="191"/>
      <c r="P1270" s="192" t="str">
        <f t="shared" si="190"/>
        <v/>
      </c>
      <c r="Q1270" s="193"/>
      <c r="S1270" s="193"/>
      <c r="T1270" s="193"/>
      <c r="U1270" s="193"/>
      <c r="V1270" s="67"/>
    </row>
    <row r="1271" spans="2:22" x14ac:dyDescent="0.15">
      <c r="B1271" s="194" t="str">
        <f t="shared" si="181"/>
        <v/>
      </c>
      <c r="C1271" s="185" t="str">
        <f t="shared" si="182"/>
        <v/>
      </c>
      <c r="D1271" s="186" t="str">
        <f>IF(B1271="","",IF(variable,IF(OR(B1271=1,B1271&lt;$I$16*periods_per_year),start_rate,MIN($I$17,IF(MOD(B1271-1,$I$19)=0,MAX($I$18,D1270+$I$20),D1270))),start_rate))</f>
        <v/>
      </c>
      <c r="E1271" s="187" t="str">
        <f t="shared" si="183"/>
        <v/>
      </c>
      <c r="F1271" s="187" t="str">
        <f>IF(B1271="","",IF(B1271=nper,J1270+E1271,MIN(J1270+E1271,IF(D1271=D1270,F1270,IF($E$13="Acc Bi-Weekly",ROUND((-PMT(((1+D1271/CP)^(CP/12))-1,(nper-B1271+1)*12/26,J1270))/2,2),IF($E$13="Acc Weekly",ROUND((-PMT(((1+D1271/CP)^(CP/12))-1,(nper-B1271+1)*12/52,J1270))/4,2),ROUND(-PMT(((1+D1271/CP)^(CP/periods_per_year))-1,nper-B1271+1,J1270),2)))))))</f>
        <v/>
      </c>
      <c r="G1271" s="187" t="str">
        <f t="shared" si="184"/>
        <v/>
      </c>
      <c r="H1271" s="188"/>
      <c r="I1271" s="187" t="str">
        <f t="shared" si="185"/>
        <v/>
      </c>
      <c r="J1271" s="187" t="str">
        <f t="shared" si="186"/>
        <v/>
      </c>
      <c r="K1271" s="189" t="str">
        <f t="shared" si="187"/>
        <v/>
      </c>
      <c r="L1271" s="187" t="str">
        <f t="shared" si="188"/>
        <v/>
      </c>
      <c r="M1271" s="187" t="str">
        <f>IF(B1271="","",SUM($L$63:L1271))</f>
        <v/>
      </c>
      <c r="N1271" s="190" t="str">
        <f t="shared" si="189"/>
        <v/>
      </c>
      <c r="O1271" s="191"/>
      <c r="P1271" s="192" t="str">
        <f t="shared" si="190"/>
        <v/>
      </c>
      <c r="Q1271" s="193"/>
      <c r="S1271" s="193"/>
      <c r="T1271" s="193"/>
      <c r="U1271" s="193"/>
      <c r="V1271" s="67"/>
    </row>
    <row r="1272" spans="2:22" x14ac:dyDescent="0.15">
      <c r="B1272" s="194" t="str">
        <f t="shared" si="181"/>
        <v/>
      </c>
      <c r="C1272" s="185" t="str">
        <f t="shared" si="182"/>
        <v/>
      </c>
      <c r="D1272" s="186" t="str">
        <f>IF(B1272="","",IF(variable,IF(OR(B1272=1,B1272&lt;$I$16*periods_per_year),start_rate,MIN($I$17,IF(MOD(B1272-1,$I$19)=0,MAX($I$18,D1271+$I$20),D1271))),start_rate))</f>
        <v/>
      </c>
      <c r="E1272" s="187" t="str">
        <f t="shared" si="183"/>
        <v/>
      </c>
      <c r="F1272" s="187" t="str">
        <f>IF(B1272="","",IF(B1272=nper,J1271+E1272,MIN(J1271+E1272,IF(D1272=D1271,F1271,IF($E$13="Acc Bi-Weekly",ROUND((-PMT(((1+D1272/CP)^(CP/12))-1,(nper-B1272+1)*12/26,J1271))/2,2),IF($E$13="Acc Weekly",ROUND((-PMT(((1+D1272/CP)^(CP/12))-1,(nper-B1272+1)*12/52,J1271))/4,2),ROUND(-PMT(((1+D1272/CP)^(CP/periods_per_year))-1,nper-B1272+1,J1271),2)))))))</f>
        <v/>
      </c>
      <c r="G1272" s="187" t="str">
        <f t="shared" si="184"/>
        <v/>
      </c>
      <c r="H1272" s="188"/>
      <c r="I1272" s="187" t="str">
        <f t="shared" si="185"/>
        <v/>
      </c>
      <c r="J1272" s="187" t="str">
        <f t="shared" si="186"/>
        <v/>
      </c>
      <c r="K1272" s="189" t="str">
        <f t="shared" si="187"/>
        <v/>
      </c>
      <c r="L1272" s="187" t="str">
        <f t="shared" si="188"/>
        <v/>
      </c>
      <c r="M1272" s="187" t="str">
        <f>IF(B1272="","",SUM($L$63:L1272))</f>
        <v/>
      </c>
      <c r="N1272" s="190" t="str">
        <f t="shared" si="189"/>
        <v/>
      </c>
      <c r="O1272" s="191"/>
      <c r="P1272" s="192" t="str">
        <f t="shared" si="190"/>
        <v/>
      </c>
      <c r="Q1272" s="193"/>
      <c r="S1272" s="193"/>
      <c r="T1272" s="193"/>
      <c r="U1272" s="193"/>
      <c r="V1272" s="67"/>
    </row>
    <row r="1273" spans="2:22" x14ac:dyDescent="0.15">
      <c r="B1273" s="194" t="str">
        <f t="shared" si="181"/>
        <v/>
      </c>
      <c r="C1273" s="185" t="str">
        <f t="shared" si="182"/>
        <v/>
      </c>
      <c r="D1273" s="186" t="str">
        <f>IF(B1273="","",IF(variable,IF(OR(B1273=1,B1273&lt;$I$16*periods_per_year),start_rate,MIN($I$17,IF(MOD(B1273-1,$I$19)=0,MAX($I$18,D1272+$I$20),D1272))),start_rate))</f>
        <v/>
      </c>
      <c r="E1273" s="187" t="str">
        <f t="shared" si="183"/>
        <v/>
      </c>
      <c r="F1273" s="187" t="str">
        <f>IF(B1273="","",IF(B1273=nper,J1272+E1273,MIN(J1272+E1273,IF(D1273=D1272,F1272,IF($E$13="Acc Bi-Weekly",ROUND((-PMT(((1+D1273/CP)^(CP/12))-1,(nper-B1273+1)*12/26,J1272))/2,2),IF($E$13="Acc Weekly",ROUND((-PMT(((1+D1273/CP)^(CP/12))-1,(nper-B1273+1)*12/52,J1272))/4,2),ROUND(-PMT(((1+D1273/CP)^(CP/periods_per_year))-1,nper-B1273+1,J1272),2)))))))</f>
        <v/>
      </c>
      <c r="G1273" s="187" t="str">
        <f t="shared" si="184"/>
        <v/>
      </c>
      <c r="H1273" s="188"/>
      <c r="I1273" s="187" t="str">
        <f t="shared" si="185"/>
        <v/>
      </c>
      <c r="J1273" s="187" t="str">
        <f t="shared" si="186"/>
        <v/>
      </c>
      <c r="K1273" s="189" t="str">
        <f t="shared" si="187"/>
        <v/>
      </c>
      <c r="L1273" s="187" t="str">
        <f t="shared" si="188"/>
        <v/>
      </c>
      <c r="M1273" s="187" t="str">
        <f>IF(B1273="","",SUM($L$63:L1273))</f>
        <v/>
      </c>
      <c r="N1273" s="190" t="str">
        <f t="shared" si="189"/>
        <v/>
      </c>
      <c r="O1273" s="191"/>
      <c r="P1273" s="192" t="str">
        <f t="shared" si="190"/>
        <v/>
      </c>
      <c r="Q1273" s="193"/>
      <c r="S1273" s="193"/>
      <c r="T1273" s="193"/>
      <c r="U1273" s="193"/>
      <c r="V1273" s="67"/>
    </row>
    <row r="1274" spans="2:22" x14ac:dyDescent="0.15">
      <c r="B1274" s="194" t="str">
        <f t="shared" si="181"/>
        <v/>
      </c>
      <c r="C1274" s="185" t="str">
        <f t="shared" si="182"/>
        <v/>
      </c>
      <c r="D1274" s="186" t="str">
        <f>IF(B1274="","",IF(variable,IF(OR(B1274=1,B1274&lt;$I$16*periods_per_year),start_rate,MIN($I$17,IF(MOD(B1274-1,$I$19)=0,MAX($I$18,D1273+$I$20),D1273))),start_rate))</f>
        <v/>
      </c>
      <c r="E1274" s="187" t="str">
        <f t="shared" si="183"/>
        <v/>
      </c>
      <c r="F1274" s="187" t="str">
        <f>IF(B1274="","",IF(B1274=nper,J1273+E1274,MIN(J1273+E1274,IF(D1274=D1273,F1273,IF($E$13="Acc Bi-Weekly",ROUND((-PMT(((1+D1274/CP)^(CP/12))-1,(nper-B1274+1)*12/26,J1273))/2,2),IF($E$13="Acc Weekly",ROUND((-PMT(((1+D1274/CP)^(CP/12))-1,(nper-B1274+1)*12/52,J1273))/4,2),ROUND(-PMT(((1+D1274/CP)^(CP/periods_per_year))-1,nper-B1274+1,J1273),2)))))))</f>
        <v/>
      </c>
      <c r="G1274" s="187" t="str">
        <f t="shared" si="184"/>
        <v/>
      </c>
      <c r="H1274" s="188"/>
      <c r="I1274" s="187" t="str">
        <f t="shared" si="185"/>
        <v/>
      </c>
      <c r="J1274" s="187" t="str">
        <f t="shared" si="186"/>
        <v/>
      </c>
      <c r="K1274" s="189" t="str">
        <f t="shared" si="187"/>
        <v/>
      </c>
      <c r="L1274" s="187" t="str">
        <f t="shared" si="188"/>
        <v/>
      </c>
      <c r="M1274" s="187" t="str">
        <f>IF(B1274="","",SUM($L$63:L1274))</f>
        <v/>
      </c>
      <c r="N1274" s="190" t="str">
        <f t="shared" si="189"/>
        <v/>
      </c>
      <c r="O1274" s="191"/>
      <c r="P1274" s="192" t="str">
        <f t="shared" si="190"/>
        <v/>
      </c>
      <c r="Q1274" s="193"/>
      <c r="S1274" s="193"/>
      <c r="T1274" s="193"/>
      <c r="U1274" s="193"/>
      <c r="V1274" s="67"/>
    </row>
    <row r="1275" spans="2:22" x14ac:dyDescent="0.15">
      <c r="B1275" s="194" t="str">
        <f t="shared" si="181"/>
        <v/>
      </c>
      <c r="C1275" s="185" t="str">
        <f t="shared" si="182"/>
        <v/>
      </c>
      <c r="D1275" s="186" t="str">
        <f>IF(B1275="","",IF(variable,IF(OR(B1275=1,B1275&lt;$I$16*periods_per_year),start_rate,MIN($I$17,IF(MOD(B1275-1,$I$19)=0,MAX($I$18,D1274+$I$20),D1274))),start_rate))</f>
        <v/>
      </c>
      <c r="E1275" s="187" t="str">
        <f t="shared" si="183"/>
        <v/>
      </c>
      <c r="F1275" s="187" t="str">
        <f>IF(B1275="","",IF(B1275=nper,J1274+E1275,MIN(J1274+E1275,IF(D1275=D1274,F1274,IF($E$13="Acc Bi-Weekly",ROUND((-PMT(((1+D1275/CP)^(CP/12))-1,(nper-B1275+1)*12/26,J1274))/2,2),IF($E$13="Acc Weekly",ROUND((-PMT(((1+D1275/CP)^(CP/12))-1,(nper-B1275+1)*12/52,J1274))/4,2),ROUND(-PMT(((1+D1275/CP)^(CP/periods_per_year))-1,nper-B1275+1,J1274),2)))))))</f>
        <v/>
      </c>
      <c r="G1275" s="187" t="str">
        <f t="shared" si="184"/>
        <v/>
      </c>
      <c r="H1275" s="188"/>
      <c r="I1275" s="187" t="str">
        <f t="shared" si="185"/>
        <v/>
      </c>
      <c r="J1275" s="187" t="str">
        <f t="shared" si="186"/>
        <v/>
      </c>
      <c r="K1275" s="189" t="str">
        <f t="shared" si="187"/>
        <v/>
      </c>
      <c r="L1275" s="187" t="str">
        <f t="shared" si="188"/>
        <v/>
      </c>
      <c r="M1275" s="187" t="str">
        <f>IF(B1275="","",SUM($L$63:L1275))</f>
        <v/>
      </c>
      <c r="N1275" s="190" t="str">
        <f t="shared" si="189"/>
        <v/>
      </c>
      <c r="O1275" s="191"/>
      <c r="P1275" s="192" t="str">
        <f t="shared" si="190"/>
        <v/>
      </c>
      <c r="Q1275" s="193"/>
      <c r="S1275" s="193"/>
      <c r="T1275" s="193"/>
      <c r="U1275" s="193"/>
      <c r="V1275" s="67"/>
    </row>
    <row r="1276" spans="2:22" x14ac:dyDescent="0.15">
      <c r="B1276" s="194" t="str">
        <f t="shared" si="181"/>
        <v/>
      </c>
      <c r="C1276" s="185" t="str">
        <f t="shared" si="182"/>
        <v/>
      </c>
      <c r="D1276" s="186" t="str">
        <f>IF(B1276="","",IF(variable,IF(OR(B1276=1,B1276&lt;$I$16*periods_per_year),start_rate,MIN($I$17,IF(MOD(B1276-1,$I$19)=0,MAX($I$18,D1275+$I$20),D1275))),start_rate))</f>
        <v/>
      </c>
      <c r="E1276" s="187" t="str">
        <f t="shared" si="183"/>
        <v/>
      </c>
      <c r="F1276" s="187" t="str">
        <f>IF(B1276="","",IF(B1276=nper,J1275+E1276,MIN(J1275+E1276,IF(D1276=D1275,F1275,IF($E$13="Acc Bi-Weekly",ROUND((-PMT(((1+D1276/CP)^(CP/12))-1,(nper-B1276+1)*12/26,J1275))/2,2),IF($E$13="Acc Weekly",ROUND((-PMT(((1+D1276/CP)^(CP/12))-1,(nper-B1276+1)*12/52,J1275))/4,2),ROUND(-PMT(((1+D1276/CP)^(CP/periods_per_year))-1,nper-B1276+1,J1275),2)))))))</f>
        <v/>
      </c>
      <c r="G1276" s="187" t="str">
        <f t="shared" si="184"/>
        <v/>
      </c>
      <c r="H1276" s="188"/>
      <c r="I1276" s="187" t="str">
        <f t="shared" si="185"/>
        <v/>
      </c>
      <c r="J1276" s="187" t="str">
        <f t="shared" si="186"/>
        <v/>
      </c>
      <c r="K1276" s="189" t="str">
        <f t="shared" si="187"/>
        <v/>
      </c>
      <c r="L1276" s="187" t="str">
        <f t="shared" si="188"/>
        <v/>
      </c>
      <c r="M1276" s="187" t="str">
        <f>IF(B1276="","",SUM($L$63:L1276))</f>
        <v/>
      </c>
      <c r="N1276" s="190" t="str">
        <f t="shared" si="189"/>
        <v/>
      </c>
      <c r="O1276" s="191"/>
      <c r="P1276" s="192" t="str">
        <f t="shared" si="190"/>
        <v/>
      </c>
      <c r="Q1276" s="193"/>
      <c r="S1276" s="193"/>
      <c r="T1276" s="193"/>
      <c r="U1276" s="193"/>
      <c r="V1276" s="67"/>
    </row>
    <row r="1277" spans="2:22" x14ac:dyDescent="0.15">
      <c r="B1277" s="194" t="str">
        <f t="shared" si="181"/>
        <v/>
      </c>
      <c r="C1277" s="185" t="str">
        <f t="shared" si="182"/>
        <v/>
      </c>
      <c r="D1277" s="186" t="str">
        <f>IF(B1277="","",IF(variable,IF(OR(B1277=1,B1277&lt;$I$16*periods_per_year),start_rate,MIN($I$17,IF(MOD(B1277-1,$I$19)=0,MAX($I$18,D1276+$I$20),D1276))),start_rate))</f>
        <v/>
      </c>
      <c r="E1277" s="187" t="str">
        <f t="shared" si="183"/>
        <v/>
      </c>
      <c r="F1277" s="187" t="str">
        <f>IF(B1277="","",IF(B1277=nper,J1276+E1277,MIN(J1276+E1277,IF(D1277=D1276,F1276,IF($E$13="Acc Bi-Weekly",ROUND((-PMT(((1+D1277/CP)^(CP/12))-1,(nper-B1277+1)*12/26,J1276))/2,2),IF($E$13="Acc Weekly",ROUND((-PMT(((1+D1277/CP)^(CP/12))-1,(nper-B1277+1)*12/52,J1276))/4,2),ROUND(-PMT(((1+D1277/CP)^(CP/periods_per_year))-1,nper-B1277+1,J1276),2)))))))</f>
        <v/>
      </c>
      <c r="G1277" s="187" t="str">
        <f t="shared" si="184"/>
        <v/>
      </c>
      <c r="H1277" s="188"/>
      <c r="I1277" s="187" t="str">
        <f t="shared" si="185"/>
        <v/>
      </c>
      <c r="J1277" s="187" t="str">
        <f t="shared" si="186"/>
        <v/>
      </c>
      <c r="K1277" s="189" t="str">
        <f t="shared" si="187"/>
        <v/>
      </c>
      <c r="L1277" s="187" t="str">
        <f t="shared" si="188"/>
        <v/>
      </c>
      <c r="M1277" s="187" t="str">
        <f>IF(B1277="","",SUM($L$63:L1277))</f>
        <v/>
      </c>
      <c r="N1277" s="190" t="str">
        <f t="shared" si="189"/>
        <v/>
      </c>
      <c r="O1277" s="191"/>
      <c r="P1277" s="192" t="str">
        <f t="shared" si="190"/>
        <v/>
      </c>
      <c r="Q1277" s="193"/>
      <c r="S1277" s="193"/>
      <c r="T1277" s="193"/>
      <c r="U1277" s="193"/>
      <c r="V1277" s="67"/>
    </row>
    <row r="1278" spans="2:22" x14ac:dyDescent="0.15">
      <c r="B1278" s="194" t="str">
        <f t="shared" si="181"/>
        <v/>
      </c>
      <c r="C1278" s="185" t="str">
        <f t="shared" si="182"/>
        <v/>
      </c>
      <c r="D1278" s="186" t="str">
        <f>IF(B1278="","",IF(variable,IF(OR(B1278=1,B1278&lt;$I$16*periods_per_year),start_rate,MIN($I$17,IF(MOD(B1278-1,$I$19)=0,MAX($I$18,D1277+$I$20),D1277))),start_rate))</f>
        <v/>
      </c>
      <c r="E1278" s="187" t="str">
        <f t="shared" si="183"/>
        <v/>
      </c>
      <c r="F1278" s="187" t="str">
        <f>IF(B1278="","",IF(B1278=nper,J1277+E1278,MIN(J1277+E1278,IF(D1278=D1277,F1277,IF($E$13="Acc Bi-Weekly",ROUND((-PMT(((1+D1278/CP)^(CP/12))-1,(nper-B1278+1)*12/26,J1277))/2,2),IF($E$13="Acc Weekly",ROUND((-PMT(((1+D1278/CP)^(CP/12))-1,(nper-B1278+1)*12/52,J1277))/4,2),ROUND(-PMT(((1+D1278/CP)^(CP/periods_per_year))-1,nper-B1278+1,J1277),2)))))))</f>
        <v/>
      </c>
      <c r="G1278" s="187" t="str">
        <f t="shared" si="184"/>
        <v/>
      </c>
      <c r="H1278" s="188"/>
      <c r="I1278" s="187" t="str">
        <f t="shared" si="185"/>
        <v/>
      </c>
      <c r="J1278" s="187" t="str">
        <f t="shared" si="186"/>
        <v/>
      </c>
      <c r="K1278" s="189" t="str">
        <f t="shared" si="187"/>
        <v/>
      </c>
      <c r="L1278" s="187" t="str">
        <f t="shared" si="188"/>
        <v/>
      </c>
      <c r="M1278" s="187" t="str">
        <f>IF(B1278="","",SUM($L$63:L1278))</f>
        <v/>
      </c>
      <c r="N1278" s="190" t="str">
        <f t="shared" si="189"/>
        <v/>
      </c>
      <c r="O1278" s="191"/>
      <c r="P1278" s="192" t="str">
        <f t="shared" si="190"/>
        <v/>
      </c>
      <c r="Q1278" s="193"/>
      <c r="S1278" s="193"/>
      <c r="T1278" s="193"/>
      <c r="U1278" s="193"/>
      <c r="V1278" s="67"/>
    </row>
    <row r="1279" spans="2:22" x14ac:dyDescent="0.15">
      <c r="B1279" s="194" t="str">
        <f t="shared" ref="B1279:B1342" si="191">IF(J1278="","",IF(OR(B1278&gt;=nper,ROUND(J1278,2)&lt;=0),"",B1278+1))</f>
        <v/>
      </c>
      <c r="C1279" s="185" t="str">
        <f t="shared" ref="C1279:C1342" si="192">IF(B1279="","",IF(OR(periods_per_year=26,periods_per_year=52),IF(periods_per_year=26,IF(B1279=1,fpdate,C1278+14),IF(periods_per_year=52,IF(B1279=1,fpdate,C1278+7),"n/a")),IF(periods_per_year=24,DATE(YEAR(fpdate),MONTH(fpdate)+(B1279-1)/2+IF(AND(DAY(fpdate)&gt;=15,MOD(B1279,2)=0),1,0),IF(MOD(B1279,2)=0,IF(DAY(fpdate)&gt;=15,DAY(fpdate)-14,DAY(fpdate)+14),DAY(fpdate))),IF(DAY(DATE(YEAR(fpdate),MONTH(fpdate)+B1279-1,DAY(fpdate)))&lt;&gt;DAY(fpdate),DATE(YEAR(fpdate),MONTH(fpdate)+B1279,0),DATE(YEAR(fpdate),MONTH(fpdate)+B1279-1,DAY(fpdate))))))</f>
        <v/>
      </c>
      <c r="D1279" s="186" t="str">
        <f>IF(B1279="","",IF(variable,IF(OR(B1279=1,B1279&lt;$I$16*periods_per_year),start_rate,MIN($I$17,IF(MOD(B1279-1,$I$19)=0,MAX($I$18,D1278+$I$20),D1278))),start_rate))</f>
        <v/>
      </c>
      <c r="E1279" s="187" t="str">
        <f t="shared" ref="E1279:E1342" si="193">IF(B1279="","",ROUND((((1+D1279/CP)^(CP/periods_per_year))-1)*J1278,2))</f>
        <v/>
      </c>
      <c r="F1279" s="187" t="str">
        <f>IF(B1279="","",IF(B1279=nper,J1278+E1279,MIN(J1278+E1279,IF(D1279=D1278,F1278,IF($E$13="Acc Bi-Weekly",ROUND((-PMT(((1+D1279/CP)^(CP/12))-1,(nper-B1279+1)*12/26,J1278))/2,2),IF($E$13="Acc Weekly",ROUND((-PMT(((1+D1279/CP)^(CP/12))-1,(nper-B1279+1)*12/52,J1278))/4,2),ROUND(-PMT(((1+D1279/CP)^(CP/periods_per_year))-1,nper-B1279+1,J1278),2)))))))</f>
        <v/>
      </c>
      <c r="G1279" s="187" t="str">
        <f t="shared" ref="G1279:G1342" si="194">IF(B1279="","",IF(J1278&lt;=F1279,0,IF(IF(MOD(B1279,int)=0,$E$25,0)+F1279&gt;=J1278+E1279,J1278+E1279-F1279,IF(MOD(B1279,int)=0,$E$25,0)+IF(IF(MOD(B1279,int)=0,$E$25,0)+IF(MOD(B1279-$E$28,periods_per_year)=0,$E$27,0)+F1279&lt;J1278+E1279,IF(MOD(B1279-$E$28,periods_per_year)=0,$E$27,0),J1278+E1279-IF(MOD(B1279,int)=0,$E$25,0)-F1279))))</f>
        <v/>
      </c>
      <c r="H1279" s="188"/>
      <c r="I1279" s="187" t="str">
        <f t="shared" ref="I1279:I1342" si="195">IF(B1279="","",F1279-E1279+H1279+IF(G1279="",0,G1279))</f>
        <v/>
      </c>
      <c r="J1279" s="187" t="str">
        <f t="shared" ref="J1279:J1342" si="196">IF(B1279="","",J1278-I1279)</f>
        <v/>
      </c>
      <c r="K1279" s="189" t="str">
        <f t="shared" ref="K1279:K1342" si="197">IF(B1279="","",IF(MOD(B1279,periods_per_year)=0,B1279/periods_per_year,""))</f>
        <v/>
      </c>
      <c r="L1279" s="187" t="str">
        <f t="shared" ref="L1279:L1342" si="198">IF(B1279="","",$S$16*E1279)</f>
        <v/>
      </c>
      <c r="M1279" s="187" t="str">
        <f>IF(B1279="","",SUM($L$63:L1279))</f>
        <v/>
      </c>
      <c r="N1279" s="190" t="str">
        <f t="shared" si="189"/>
        <v/>
      </c>
      <c r="O1279" s="191"/>
      <c r="P1279" s="192" t="str">
        <f t="shared" si="190"/>
        <v/>
      </c>
      <c r="Q1279" s="193"/>
      <c r="S1279" s="193"/>
      <c r="T1279" s="193"/>
      <c r="U1279" s="193"/>
      <c r="V1279" s="67"/>
    </row>
    <row r="1280" spans="2:22" x14ac:dyDescent="0.15">
      <c r="B1280" s="194" t="str">
        <f t="shared" si="191"/>
        <v/>
      </c>
      <c r="C1280" s="185" t="str">
        <f t="shared" si="192"/>
        <v/>
      </c>
      <c r="D1280" s="186" t="str">
        <f>IF(B1280="","",IF(variable,IF(OR(B1280=1,B1280&lt;$I$16*periods_per_year),start_rate,MIN($I$17,IF(MOD(B1280-1,$I$19)=0,MAX($I$18,D1279+$I$20),D1279))),start_rate))</f>
        <v/>
      </c>
      <c r="E1280" s="187" t="str">
        <f t="shared" si="193"/>
        <v/>
      </c>
      <c r="F1280" s="187" t="str">
        <f>IF(B1280="","",IF(B1280=nper,J1279+E1280,MIN(J1279+E1280,IF(D1280=D1279,F1279,IF($E$13="Acc Bi-Weekly",ROUND((-PMT(((1+D1280/CP)^(CP/12))-1,(nper-B1280+1)*12/26,J1279))/2,2),IF($E$13="Acc Weekly",ROUND((-PMT(((1+D1280/CP)^(CP/12))-1,(nper-B1280+1)*12/52,J1279))/4,2),ROUND(-PMT(((1+D1280/CP)^(CP/periods_per_year))-1,nper-B1280+1,J1279),2)))))))</f>
        <v/>
      </c>
      <c r="G1280" s="187" t="str">
        <f t="shared" si="194"/>
        <v/>
      </c>
      <c r="H1280" s="188"/>
      <c r="I1280" s="187" t="str">
        <f t="shared" si="195"/>
        <v/>
      </c>
      <c r="J1280" s="187" t="str">
        <f t="shared" si="196"/>
        <v/>
      </c>
      <c r="K1280" s="189" t="str">
        <f t="shared" si="197"/>
        <v/>
      </c>
      <c r="L1280" s="187" t="str">
        <f t="shared" si="198"/>
        <v/>
      </c>
      <c r="M1280" s="187" t="str">
        <f>IF(B1280="","",SUM($L$63:L1280))</f>
        <v/>
      </c>
      <c r="N1280" s="190" t="str">
        <f t="shared" si="189"/>
        <v/>
      </c>
      <c r="O1280" s="191"/>
      <c r="P1280" s="192" t="str">
        <f t="shared" si="190"/>
        <v/>
      </c>
      <c r="Q1280" s="193"/>
      <c r="S1280" s="193"/>
      <c r="T1280" s="193"/>
      <c r="U1280" s="193"/>
      <c r="V1280" s="67"/>
    </row>
    <row r="1281" spans="2:22" x14ac:dyDescent="0.15">
      <c r="B1281" s="194" t="str">
        <f t="shared" si="191"/>
        <v/>
      </c>
      <c r="C1281" s="185" t="str">
        <f t="shared" si="192"/>
        <v/>
      </c>
      <c r="D1281" s="186" t="str">
        <f>IF(B1281="","",IF(variable,IF(OR(B1281=1,B1281&lt;$I$16*periods_per_year),start_rate,MIN($I$17,IF(MOD(B1281-1,$I$19)=0,MAX($I$18,D1280+$I$20),D1280))),start_rate))</f>
        <v/>
      </c>
      <c r="E1281" s="187" t="str">
        <f t="shared" si="193"/>
        <v/>
      </c>
      <c r="F1281" s="187" t="str">
        <f>IF(B1281="","",IF(B1281=nper,J1280+E1281,MIN(J1280+E1281,IF(D1281=D1280,F1280,IF($E$13="Acc Bi-Weekly",ROUND((-PMT(((1+D1281/CP)^(CP/12))-1,(nper-B1281+1)*12/26,J1280))/2,2),IF($E$13="Acc Weekly",ROUND((-PMT(((1+D1281/CP)^(CP/12))-1,(nper-B1281+1)*12/52,J1280))/4,2),ROUND(-PMT(((1+D1281/CP)^(CP/periods_per_year))-1,nper-B1281+1,J1280),2)))))))</f>
        <v/>
      </c>
      <c r="G1281" s="187" t="str">
        <f t="shared" si="194"/>
        <v/>
      </c>
      <c r="H1281" s="188"/>
      <c r="I1281" s="187" t="str">
        <f t="shared" si="195"/>
        <v/>
      </c>
      <c r="J1281" s="187" t="str">
        <f t="shared" si="196"/>
        <v/>
      </c>
      <c r="K1281" s="189" t="str">
        <f t="shared" si="197"/>
        <v/>
      </c>
      <c r="L1281" s="187" t="str">
        <f t="shared" si="198"/>
        <v/>
      </c>
      <c r="M1281" s="187" t="str">
        <f>IF(B1281="","",SUM($L$63:L1281))</f>
        <v/>
      </c>
      <c r="N1281" s="190" t="str">
        <f t="shared" ref="N1281:N1344" si="199">IF(B1281="","",I1281+N1280)</f>
        <v/>
      </c>
      <c r="O1281" s="191"/>
      <c r="P1281" s="192" t="str">
        <f t="shared" si="190"/>
        <v/>
      </c>
      <c r="Q1281" s="193"/>
      <c r="S1281" s="193"/>
      <c r="T1281" s="193"/>
      <c r="U1281" s="193"/>
      <c r="V1281" s="67"/>
    </row>
    <row r="1282" spans="2:22" x14ac:dyDescent="0.15">
      <c r="B1282" s="194" t="str">
        <f t="shared" si="191"/>
        <v/>
      </c>
      <c r="C1282" s="185" t="str">
        <f t="shared" si="192"/>
        <v/>
      </c>
      <c r="D1282" s="186" t="str">
        <f>IF(B1282="","",IF(variable,IF(OR(B1282=1,B1282&lt;$I$16*periods_per_year),start_rate,MIN($I$17,IF(MOD(B1282-1,$I$19)=0,MAX($I$18,D1281+$I$20),D1281))),start_rate))</f>
        <v/>
      </c>
      <c r="E1282" s="187" t="str">
        <f t="shared" si="193"/>
        <v/>
      </c>
      <c r="F1282" s="187" t="str">
        <f>IF(B1282="","",IF(B1282=nper,J1281+E1282,MIN(J1281+E1282,IF(D1282=D1281,F1281,IF($E$13="Acc Bi-Weekly",ROUND((-PMT(((1+D1282/CP)^(CP/12))-1,(nper-B1282+1)*12/26,J1281))/2,2),IF($E$13="Acc Weekly",ROUND((-PMT(((1+D1282/CP)^(CP/12))-1,(nper-B1282+1)*12/52,J1281))/4,2),ROUND(-PMT(((1+D1282/CP)^(CP/periods_per_year))-1,nper-B1282+1,J1281),2)))))))</f>
        <v/>
      </c>
      <c r="G1282" s="187" t="str">
        <f t="shared" si="194"/>
        <v/>
      </c>
      <c r="H1282" s="188"/>
      <c r="I1282" s="187" t="str">
        <f t="shared" si="195"/>
        <v/>
      </c>
      <c r="J1282" s="187" t="str">
        <f t="shared" si="196"/>
        <v/>
      </c>
      <c r="K1282" s="189" t="str">
        <f t="shared" si="197"/>
        <v/>
      </c>
      <c r="L1282" s="187" t="str">
        <f t="shared" si="198"/>
        <v/>
      </c>
      <c r="M1282" s="187" t="str">
        <f>IF(B1282="","",SUM($L$63:L1282))</f>
        <v/>
      </c>
      <c r="N1282" s="190" t="str">
        <f t="shared" si="199"/>
        <v/>
      </c>
      <c r="O1282" s="191"/>
      <c r="P1282" s="192" t="str">
        <f t="shared" si="190"/>
        <v/>
      </c>
      <c r="Q1282" s="193"/>
      <c r="S1282" s="193"/>
      <c r="T1282" s="193"/>
      <c r="U1282" s="193"/>
      <c r="V1282" s="67"/>
    </row>
    <row r="1283" spans="2:22" x14ac:dyDescent="0.15">
      <c r="B1283" s="194" t="str">
        <f t="shared" si="191"/>
        <v/>
      </c>
      <c r="C1283" s="185" t="str">
        <f t="shared" si="192"/>
        <v/>
      </c>
      <c r="D1283" s="186" t="str">
        <f>IF(B1283="","",IF(variable,IF(OR(B1283=1,B1283&lt;$I$16*periods_per_year),start_rate,MIN($I$17,IF(MOD(B1283-1,$I$19)=0,MAX($I$18,D1282+$I$20),D1282))),start_rate))</f>
        <v/>
      </c>
      <c r="E1283" s="187" t="str">
        <f t="shared" si="193"/>
        <v/>
      </c>
      <c r="F1283" s="187" t="str">
        <f>IF(B1283="","",IF(B1283=nper,J1282+E1283,MIN(J1282+E1283,IF(D1283=D1282,F1282,IF($E$13="Acc Bi-Weekly",ROUND((-PMT(((1+D1283/CP)^(CP/12))-1,(nper-B1283+1)*12/26,J1282))/2,2),IF($E$13="Acc Weekly",ROUND((-PMT(((1+D1283/CP)^(CP/12))-1,(nper-B1283+1)*12/52,J1282))/4,2),ROUND(-PMT(((1+D1283/CP)^(CP/periods_per_year))-1,nper-B1283+1,J1282),2)))))))</f>
        <v/>
      </c>
      <c r="G1283" s="187" t="str">
        <f t="shared" si="194"/>
        <v/>
      </c>
      <c r="H1283" s="188"/>
      <c r="I1283" s="187" t="str">
        <f t="shared" si="195"/>
        <v/>
      </c>
      <c r="J1283" s="187" t="str">
        <f t="shared" si="196"/>
        <v/>
      </c>
      <c r="K1283" s="189" t="str">
        <f t="shared" si="197"/>
        <v/>
      </c>
      <c r="L1283" s="187" t="str">
        <f t="shared" si="198"/>
        <v/>
      </c>
      <c r="M1283" s="187" t="str">
        <f>IF(B1283="","",SUM($L$63:L1283))</f>
        <v/>
      </c>
      <c r="N1283" s="190" t="str">
        <f t="shared" si="199"/>
        <v/>
      </c>
      <c r="O1283" s="191"/>
      <c r="P1283" s="192" t="str">
        <f t="shared" si="190"/>
        <v/>
      </c>
      <c r="Q1283" s="193"/>
      <c r="S1283" s="193"/>
      <c r="T1283" s="193"/>
      <c r="U1283" s="193"/>
      <c r="V1283" s="67"/>
    </row>
    <row r="1284" spans="2:22" x14ac:dyDescent="0.15">
      <c r="B1284" s="194" t="str">
        <f t="shared" si="191"/>
        <v/>
      </c>
      <c r="C1284" s="185" t="str">
        <f t="shared" si="192"/>
        <v/>
      </c>
      <c r="D1284" s="186" t="str">
        <f>IF(B1284="","",IF(variable,IF(OR(B1284=1,B1284&lt;$I$16*periods_per_year),start_rate,MIN($I$17,IF(MOD(B1284-1,$I$19)=0,MAX($I$18,D1283+$I$20),D1283))),start_rate))</f>
        <v/>
      </c>
      <c r="E1284" s="187" t="str">
        <f t="shared" si="193"/>
        <v/>
      </c>
      <c r="F1284" s="187" t="str">
        <f>IF(B1284="","",IF(B1284=nper,J1283+E1284,MIN(J1283+E1284,IF(D1284=D1283,F1283,IF($E$13="Acc Bi-Weekly",ROUND((-PMT(((1+D1284/CP)^(CP/12))-1,(nper-B1284+1)*12/26,J1283))/2,2),IF($E$13="Acc Weekly",ROUND((-PMT(((1+D1284/CP)^(CP/12))-1,(nper-B1284+1)*12/52,J1283))/4,2),ROUND(-PMT(((1+D1284/CP)^(CP/periods_per_year))-1,nper-B1284+1,J1283),2)))))))</f>
        <v/>
      </c>
      <c r="G1284" s="187" t="str">
        <f t="shared" si="194"/>
        <v/>
      </c>
      <c r="H1284" s="188"/>
      <c r="I1284" s="187" t="str">
        <f t="shared" si="195"/>
        <v/>
      </c>
      <c r="J1284" s="187" t="str">
        <f t="shared" si="196"/>
        <v/>
      </c>
      <c r="K1284" s="189" t="str">
        <f t="shared" si="197"/>
        <v/>
      </c>
      <c r="L1284" s="187" t="str">
        <f t="shared" si="198"/>
        <v/>
      </c>
      <c r="M1284" s="187" t="str">
        <f>IF(B1284="","",SUM($L$63:L1284))</f>
        <v/>
      </c>
      <c r="N1284" s="190" t="str">
        <f t="shared" si="199"/>
        <v/>
      </c>
      <c r="O1284" s="191"/>
      <c r="P1284" s="192" t="str">
        <f t="shared" si="190"/>
        <v/>
      </c>
      <c r="Q1284" s="193"/>
      <c r="S1284" s="193"/>
      <c r="T1284" s="193"/>
      <c r="U1284" s="193"/>
      <c r="V1284" s="67"/>
    </row>
    <row r="1285" spans="2:22" x14ac:dyDescent="0.15">
      <c r="B1285" s="194" t="str">
        <f t="shared" si="191"/>
        <v/>
      </c>
      <c r="C1285" s="185" t="str">
        <f t="shared" si="192"/>
        <v/>
      </c>
      <c r="D1285" s="186" t="str">
        <f>IF(B1285="","",IF(variable,IF(OR(B1285=1,B1285&lt;$I$16*periods_per_year),start_rate,MIN($I$17,IF(MOD(B1285-1,$I$19)=0,MAX($I$18,D1284+$I$20),D1284))),start_rate))</f>
        <v/>
      </c>
      <c r="E1285" s="187" t="str">
        <f t="shared" si="193"/>
        <v/>
      </c>
      <c r="F1285" s="187" t="str">
        <f>IF(B1285="","",IF(B1285=nper,J1284+E1285,MIN(J1284+E1285,IF(D1285=D1284,F1284,IF($E$13="Acc Bi-Weekly",ROUND((-PMT(((1+D1285/CP)^(CP/12))-1,(nper-B1285+1)*12/26,J1284))/2,2),IF($E$13="Acc Weekly",ROUND((-PMT(((1+D1285/CP)^(CP/12))-1,(nper-B1285+1)*12/52,J1284))/4,2),ROUND(-PMT(((1+D1285/CP)^(CP/periods_per_year))-1,nper-B1285+1,J1284),2)))))))</f>
        <v/>
      </c>
      <c r="G1285" s="187" t="str">
        <f t="shared" si="194"/>
        <v/>
      </c>
      <c r="H1285" s="188"/>
      <c r="I1285" s="187" t="str">
        <f t="shared" si="195"/>
        <v/>
      </c>
      <c r="J1285" s="187" t="str">
        <f t="shared" si="196"/>
        <v/>
      </c>
      <c r="K1285" s="189" t="str">
        <f t="shared" si="197"/>
        <v/>
      </c>
      <c r="L1285" s="187" t="str">
        <f t="shared" si="198"/>
        <v/>
      </c>
      <c r="M1285" s="187" t="str">
        <f>IF(B1285="","",SUM($L$63:L1285))</f>
        <v/>
      </c>
      <c r="N1285" s="190" t="str">
        <f t="shared" si="199"/>
        <v/>
      </c>
      <c r="O1285" s="191"/>
      <c r="P1285" s="192" t="str">
        <f t="shared" si="190"/>
        <v/>
      </c>
      <c r="Q1285" s="193"/>
      <c r="S1285" s="193"/>
      <c r="T1285" s="193"/>
      <c r="U1285" s="193"/>
      <c r="V1285" s="67"/>
    </row>
    <row r="1286" spans="2:22" x14ac:dyDescent="0.15">
      <c r="B1286" s="194" t="str">
        <f t="shared" si="191"/>
        <v/>
      </c>
      <c r="C1286" s="185" t="str">
        <f t="shared" si="192"/>
        <v/>
      </c>
      <c r="D1286" s="186" t="str">
        <f>IF(B1286="","",IF(variable,IF(OR(B1286=1,B1286&lt;$I$16*periods_per_year),start_rate,MIN($I$17,IF(MOD(B1286-1,$I$19)=0,MAX($I$18,D1285+$I$20),D1285))),start_rate))</f>
        <v/>
      </c>
      <c r="E1286" s="187" t="str">
        <f t="shared" si="193"/>
        <v/>
      </c>
      <c r="F1286" s="187" t="str">
        <f>IF(B1286="","",IF(B1286=nper,J1285+E1286,MIN(J1285+E1286,IF(D1286=D1285,F1285,IF($E$13="Acc Bi-Weekly",ROUND((-PMT(((1+D1286/CP)^(CP/12))-1,(nper-B1286+1)*12/26,J1285))/2,2),IF($E$13="Acc Weekly",ROUND((-PMT(((1+D1286/CP)^(CP/12))-1,(nper-B1286+1)*12/52,J1285))/4,2),ROUND(-PMT(((1+D1286/CP)^(CP/periods_per_year))-1,nper-B1286+1,J1285),2)))))))</f>
        <v/>
      </c>
      <c r="G1286" s="187" t="str">
        <f t="shared" si="194"/>
        <v/>
      </c>
      <c r="H1286" s="188"/>
      <c r="I1286" s="187" t="str">
        <f t="shared" si="195"/>
        <v/>
      </c>
      <c r="J1286" s="187" t="str">
        <f t="shared" si="196"/>
        <v/>
      </c>
      <c r="K1286" s="189" t="str">
        <f t="shared" si="197"/>
        <v/>
      </c>
      <c r="L1286" s="187" t="str">
        <f t="shared" si="198"/>
        <v/>
      </c>
      <c r="M1286" s="187" t="str">
        <f>IF(B1286="","",SUM($L$63:L1286))</f>
        <v/>
      </c>
      <c r="N1286" s="190" t="str">
        <f t="shared" si="199"/>
        <v/>
      </c>
      <c r="O1286" s="191"/>
      <c r="P1286" s="192" t="str">
        <f t="shared" si="190"/>
        <v/>
      </c>
      <c r="Q1286" s="193"/>
      <c r="S1286" s="193"/>
      <c r="T1286" s="193"/>
      <c r="U1286" s="193"/>
      <c r="V1286" s="67"/>
    </row>
    <row r="1287" spans="2:22" x14ac:dyDescent="0.15">
      <c r="B1287" s="194" t="str">
        <f t="shared" si="191"/>
        <v/>
      </c>
      <c r="C1287" s="185" t="str">
        <f t="shared" si="192"/>
        <v/>
      </c>
      <c r="D1287" s="186" t="str">
        <f>IF(B1287="","",IF(variable,IF(OR(B1287=1,B1287&lt;$I$16*periods_per_year),start_rate,MIN($I$17,IF(MOD(B1287-1,$I$19)=0,MAX($I$18,D1286+$I$20),D1286))),start_rate))</f>
        <v/>
      </c>
      <c r="E1287" s="187" t="str">
        <f t="shared" si="193"/>
        <v/>
      </c>
      <c r="F1287" s="187" t="str">
        <f>IF(B1287="","",IF(B1287=nper,J1286+E1287,MIN(J1286+E1287,IF(D1287=D1286,F1286,IF($E$13="Acc Bi-Weekly",ROUND((-PMT(((1+D1287/CP)^(CP/12))-1,(nper-B1287+1)*12/26,J1286))/2,2),IF($E$13="Acc Weekly",ROUND((-PMT(((1+D1287/CP)^(CP/12))-1,(nper-B1287+1)*12/52,J1286))/4,2),ROUND(-PMT(((1+D1287/CP)^(CP/periods_per_year))-1,nper-B1287+1,J1286),2)))))))</f>
        <v/>
      </c>
      <c r="G1287" s="187" t="str">
        <f t="shared" si="194"/>
        <v/>
      </c>
      <c r="H1287" s="188"/>
      <c r="I1287" s="187" t="str">
        <f t="shared" si="195"/>
        <v/>
      </c>
      <c r="J1287" s="187" t="str">
        <f t="shared" si="196"/>
        <v/>
      </c>
      <c r="K1287" s="189" t="str">
        <f t="shared" si="197"/>
        <v/>
      </c>
      <c r="L1287" s="187" t="str">
        <f t="shared" si="198"/>
        <v/>
      </c>
      <c r="M1287" s="187" t="str">
        <f>IF(B1287="","",SUM($L$63:L1287))</f>
        <v/>
      </c>
      <c r="N1287" s="190" t="str">
        <f t="shared" si="199"/>
        <v/>
      </c>
      <c r="O1287" s="191"/>
      <c r="P1287" s="192" t="str">
        <f t="shared" si="190"/>
        <v/>
      </c>
      <c r="Q1287" s="193"/>
      <c r="S1287" s="193"/>
      <c r="T1287" s="193"/>
      <c r="U1287" s="193"/>
      <c r="V1287" s="67"/>
    </row>
    <row r="1288" spans="2:22" x14ac:dyDescent="0.15">
      <c r="B1288" s="194" t="str">
        <f t="shared" si="191"/>
        <v/>
      </c>
      <c r="C1288" s="185" t="str">
        <f t="shared" si="192"/>
        <v/>
      </c>
      <c r="D1288" s="186" t="str">
        <f>IF(B1288="","",IF(variable,IF(OR(B1288=1,B1288&lt;$I$16*periods_per_year),start_rate,MIN($I$17,IF(MOD(B1288-1,$I$19)=0,MAX($I$18,D1287+$I$20),D1287))),start_rate))</f>
        <v/>
      </c>
      <c r="E1288" s="187" t="str">
        <f t="shared" si="193"/>
        <v/>
      </c>
      <c r="F1288" s="187" t="str">
        <f>IF(B1288="","",IF(B1288=nper,J1287+E1288,MIN(J1287+E1288,IF(D1288=D1287,F1287,IF($E$13="Acc Bi-Weekly",ROUND((-PMT(((1+D1288/CP)^(CP/12))-1,(nper-B1288+1)*12/26,J1287))/2,2),IF($E$13="Acc Weekly",ROUND((-PMT(((1+D1288/CP)^(CP/12))-1,(nper-B1288+1)*12/52,J1287))/4,2),ROUND(-PMT(((1+D1288/CP)^(CP/periods_per_year))-1,nper-B1288+1,J1287),2)))))))</f>
        <v/>
      </c>
      <c r="G1288" s="187" t="str">
        <f t="shared" si="194"/>
        <v/>
      </c>
      <c r="H1288" s="188"/>
      <c r="I1288" s="187" t="str">
        <f t="shared" si="195"/>
        <v/>
      </c>
      <c r="J1288" s="187" t="str">
        <f t="shared" si="196"/>
        <v/>
      </c>
      <c r="K1288" s="189" t="str">
        <f t="shared" si="197"/>
        <v/>
      </c>
      <c r="L1288" s="187" t="str">
        <f t="shared" si="198"/>
        <v/>
      </c>
      <c r="M1288" s="187" t="str">
        <f>IF(B1288="","",SUM($L$63:L1288))</f>
        <v/>
      </c>
      <c r="N1288" s="190" t="str">
        <f t="shared" si="199"/>
        <v/>
      </c>
      <c r="O1288" s="191"/>
      <c r="P1288" s="192" t="str">
        <f t="shared" si="190"/>
        <v/>
      </c>
      <c r="Q1288" s="193"/>
      <c r="S1288" s="193"/>
      <c r="T1288" s="193"/>
      <c r="U1288" s="193"/>
      <c r="V1288" s="67"/>
    </row>
    <row r="1289" spans="2:22" x14ac:dyDescent="0.15">
      <c r="B1289" s="194" t="str">
        <f t="shared" si="191"/>
        <v/>
      </c>
      <c r="C1289" s="185" t="str">
        <f t="shared" si="192"/>
        <v/>
      </c>
      <c r="D1289" s="186" t="str">
        <f>IF(B1289="","",IF(variable,IF(OR(B1289=1,B1289&lt;$I$16*periods_per_year),start_rate,MIN($I$17,IF(MOD(B1289-1,$I$19)=0,MAX($I$18,D1288+$I$20),D1288))),start_rate))</f>
        <v/>
      </c>
      <c r="E1289" s="187" t="str">
        <f t="shared" si="193"/>
        <v/>
      </c>
      <c r="F1289" s="187" t="str">
        <f>IF(B1289="","",IF(B1289=nper,J1288+E1289,MIN(J1288+E1289,IF(D1289=D1288,F1288,IF($E$13="Acc Bi-Weekly",ROUND((-PMT(((1+D1289/CP)^(CP/12))-1,(nper-B1289+1)*12/26,J1288))/2,2),IF($E$13="Acc Weekly",ROUND((-PMT(((1+D1289/CP)^(CP/12))-1,(nper-B1289+1)*12/52,J1288))/4,2),ROUND(-PMT(((1+D1289/CP)^(CP/periods_per_year))-1,nper-B1289+1,J1288),2)))))))</f>
        <v/>
      </c>
      <c r="G1289" s="187" t="str">
        <f t="shared" si="194"/>
        <v/>
      </c>
      <c r="H1289" s="188"/>
      <c r="I1289" s="187" t="str">
        <f t="shared" si="195"/>
        <v/>
      </c>
      <c r="J1289" s="187" t="str">
        <f t="shared" si="196"/>
        <v/>
      </c>
      <c r="K1289" s="189" t="str">
        <f t="shared" si="197"/>
        <v/>
      </c>
      <c r="L1289" s="187" t="str">
        <f t="shared" si="198"/>
        <v/>
      </c>
      <c r="M1289" s="187" t="str">
        <f>IF(B1289="","",SUM($L$63:L1289))</f>
        <v/>
      </c>
      <c r="N1289" s="190" t="str">
        <f t="shared" si="199"/>
        <v/>
      </c>
      <c r="O1289" s="191"/>
      <c r="P1289" s="192" t="str">
        <f t="shared" si="190"/>
        <v/>
      </c>
      <c r="Q1289" s="193"/>
      <c r="S1289" s="193"/>
      <c r="T1289" s="193"/>
      <c r="U1289" s="193"/>
      <c r="V1289" s="67"/>
    </row>
    <row r="1290" spans="2:22" x14ac:dyDescent="0.15">
      <c r="B1290" s="194" t="str">
        <f t="shared" si="191"/>
        <v/>
      </c>
      <c r="C1290" s="185" t="str">
        <f t="shared" si="192"/>
        <v/>
      </c>
      <c r="D1290" s="186" t="str">
        <f>IF(B1290="","",IF(variable,IF(OR(B1290=1,B1290&lt;$I$16*periods_per_year),start_rate,MIN($I$17,IF(MOD(B1290-1,$I$19)=0,MAX($I$18,D1289+$I$20),D1289))),start_rate))</f>
        <v/>
      </c>
      <c r="E1290" s="187" t="str">
        <f t="shared" si="193"/>
        <v/>
      </c>
      <c r="F1290" s="187" t="str">
        <f>IF(B1290="","",IF(B1290=nper,J1289+E1290,MIN(J1289+E1290,IF(D1290=D1289,F1289,IF($E$13="Acc Bi-Weekly",ROUND((-PMT(((1+D1290/CP)^(CP/12))-1,(nper-B1290+1)*12/26,J1289))/2,2),IF($E$13="Acc Weekly",ROUND((-PMT(((1+D1290/CP)^(CP/12))-1,(nper-B1290+1)*12/52,J1289))/4,2),ROUND(-PMT(((1+D1290/CP)^(CP/periods_per_year))-1,nper-B1290+1,J1289),2)))))))</f>
        <v/>
      </c>
      <c r="G1290" s="187" t="str">
        <f t="shared" si="194"/>
        <v/>
      </c>
      <c r="H1290" s="188"/>
      <c r="I1290" s="187" t="str">
        <f t="shared" si="195"/>
        <v/>
      </c>
      <c r="J1290" s="187" t="str">
        <f t="shared" si="196"/>
        <v/>
      </c>
      <c r="K1290" s="189" t="str">
        <f t="shared" si="197"/>
        <v/>
      </c>
      <c r="L1290" s="187" t="str">
        <f t="shared" si="198"/>
        <v/>
      </c>
      <c r="M1290" s="187" t="str">
        <f>IF(B1290="","",SUM($L$63:L1290))</f>
        <v/>
      </c>
      <c r="N1290" s="190" t="str">
        <f t="shared" si="199"/>
        <v/>
      </c>
      <c r="O1290" s="191"/>
      <c r="P1290" s="192" t="str">
        <f t="shared" si="190"/>
        <v/>
      </c>
      <c r="Q1290" s="193"/>
      <c r="S1290" s="193"/>
      <c r="T1290" s="193"/>
      <c r="U1290" s="193"/>
      <c r="V1290" s="67"/>
    </row>
    <row r="1291" spans="2:22" x14ac:dyDescent="0.15">
      <c r="B1291" s="194" t="str">
        <f t="shared" si="191"/>
        <v/>
      </c>
      <c r="C1291" s="185" t="str">
        <f t="shared" si="192"/>
        <v/>
      </c>
      <c r="D1291" s="186" t="str">
        <f>IF(B1291="","",IF(variable,IF(OR(B1291=1,B1291&lt;$I$16*periods_per_year),start_rate,MIN($I$17,IF(MOD(B1291-1,$I$19)=0,MAX($I$18,D1290+$I$20),D1290))),start_rate))</f>
        <v/>
      </c>
      <c r="E1291" s="187" t="str">
        <f t="shared" si="193"/>
        <v/>
      </c>
      <c r="F1291" s="187" t="str">
        <f>IF(B1291="","",IF(B1291=nper,J1290+E1291,MIN(J1290+E1291,IF(D1291=D1290,F1290,IF($E$13="Acc Bi-Weekly",ROUND((-PMT(((1+D1291/CP)^(CP/12))-1,(nper-B1291+1)*12/26,J1290))/2,2),IF($E$13="Acc Weekly",ROUND((-PMT(((1+D1291/CP)^(CP/12))-1,(nper-B1291+1)*12/52,J1290))/4,2),ROUND(-PMT(((1+D1291/CP)^(CP/periods_per_year))-1,nper-B1291+1,J1290),2)))))))</f>
        <v/>
      </c>
      <c r="G1291" s="187" t="str">
        <f t="shared" si="194"/>
        <v/>
      </c>
      <c r="H1291" s="188"/>
      <c r="I1291" s="187" t="str">
        <f t="shared" si="195"/>
        <v/>
      </c>
      <c r="J1291" s="187" t="str">
        <f t="shared" si="196"/>
        <v/>
      </c>
      <c r="K1291" s="189" t="str">
        <f t="shared" si="197"/>
        <v/>
      </c>
      <c r="L1291" s="187" t="str">
        <f t="shared" si="198"/>
        <v/>
      </c>
      <c r="M1291" s="187" t="str">
        <f>IF(B1291="","",SUM($L$63:L1291))</f>
        <v/>
      </c>
      <c r="N1291" s="190" t="str">
        <f t="shared" si="199"/>
        <v/>
      </c>
      <c r="O1291" s="191"/>
      <c r="P1291" s="192" t="str">
        <f t="shared" ref="P1291:P1354" si="200">IF(B1291="","",IF(K1291="",0,(N1291-N1279)*(1+$E$44)+P1279*(1+$E$44)))</f>
        <v/>
      </c>
      <c r="Q1291" s="193"/>
      <c r="S1291" s="193"/>
      <c r="T1291" s="193"/>
      <c r="U1291" s="193"/>
      <c r="V1291" s="67"/>
    </row>
    <row r="1292" spans="2:22" x14ac:dyDescent="0.15">
      <c r="B1292" s="194" t="str">
        <f t="shared" si="191"/>
        <v/>
      </c>
      <c r="C1292" s="185" t="str">
        <f t="shared" si="192"/>
        <v/>
      </c>
      <c r="D1292" s="186" t="str">
        <f>IF(B1292="","",IF(variable,IF(OR(B1292=1,B1292&lt;$I$16*periods_per_year),start_rate,MIN($I$17,IF(MOD(B1292-1,$I$19)=0,MAX($I$18,D1291+$I$20),D1291))),start_rate))</f>
        <v/>
      </c>
      <c r="E1292" s="187" t="str">
        <f t="shared" si="193"/>
        <v/>
      </c>
      <c r="F1292" s="187" t="str">
        <f>IF(B1292="","",IF(B1292=nper,J1291+E1292,MIN(J1291+E1292,IF(D1292=D1291,F1291,IF($E$13="Acc Bi-Weekly",ROUND((-PMT(((1+D1292/CP)^(CP/12))-1,(nper-B1292+1)*12/26,J1291))/2,2),IF($E$13="Acc Weekly",ROUND((-PMT(((1+D1292/CP)^(CP/12))-1,(nper-B1292+1)*12/52,J1291))/4,2),ROUND(-PMT(((1+D1292/CP)^(CP/periods_per_year))-1,nper-B1292+1,J1291),2)))))))</f>
        <v/>
      </c>
      <c r="G1292" s="187" t="str">
        <f t="shared" si="194"/>
        <v/>
      </c>
      <c r="H1292" s="188"/>
      <c r="I1292" s="187" t="str">
        <f t="shared" si="195"/>
        <v/>
      </c>
      <c r="J1292" s="187" t="str">
        <f t="shared" si="196"/>
        <v/>
      </c>
      <c r="K1292" s="189" t="str">
        <f t="shared" si="197"/>
        <v/>
      </c>
      <c r="L1292" s="187" t="str">
        <f t="shared" si="198"/>
        <v/>
      </c>
      <c r="M1292" s="187" t="str">
        <f>IF(B1292="","",SUM($L$63:L1292))</f>
        <v/>
      </c>
      <c r="N1292" s="190" t="str">
        <f t="shared" si="199"/>
        <v/>
      </c>
      <c r="O1292" s="191"/>
      <c r="P1292" s="192" t="str">
        <f t="shared" si="200"/>
        <v/>
      </c>
      <c r="Q1292" s="193"/>
      <c r="S1292" s="193"/>
      <c r="T1292" s="193"/>
      <c r="U1292" s="193"/>
      <c r="V1292" s="67"/>
    </row>
    <row r="1293" spans="2:22" x14ac:dyDescent="0.15">
      <c r="B1293" s="194" t="str">
        <f t="shared" si="191"/>
        <v/>
      </c>
      <c r="C1293" s="185" t="str">
        <f t="shared" si="192"/>
        <v/>
      </c>
      <c r="D1293" s="186" t="str">
        <f>IF(B1293="","",IF(variable,IF(OR(B1293=1,B1293&lt;$I$16*periods_per_year),start_rate,MIN($I$17,IF(MOD(B1293-1,$I$19)=0,MAX($I$18,D1292+$I$20),D1292))),start_rate))</f>
        <v/>
      </c>
      <c r="E1293" s="187" t="str">
        <f t="shared" si="193"/>
        <v/>
      </c>
      <c r="F1293" s="187" t="str">
        <f>IF(B1293="","",IF(B1293=nper,J1292+E1293,MIN(J1292+E1293,IF(D1293=D1292,F1292,IF($E$13="Acc Bi-Weekly",ROUND((-PMT(((1+D1293/CP)^(CP/12))-1,(nper-B1293+1)*12/26,J1292))/2,2),IF($E$13="Acc Weekly",ROUND((-PMT(((1+D1293/CP)^(CP/12))-1,(nper-B1293+1)*12/52,J1292))/4,2),ROUND(-PMT(((1+D1293/CP)^(CP/periods_per_year))-1,nper-B1293+1,J1292),2)))))))</f>
        <v/>
      </c>
      <c r="G1293" s="187" t="str">
        <f t="shared" si="194"/>
        <v/>
      </c>
      <c r="H1293" s="188"/>
      <c r="I1293" s="187" t="str">
        <f t="shared" si="195"/>
        <v/>
      </c>
      <c r="J1293" s="187" t="str">
        <f t="shared" si="196"/>
        <v/>
      </c>
      <c r="K1293" s="189" t="str">
        <f t="shared" si="197"/>
        <v/>
      </c>
      <c r="L1293" s="187" t="str">
        <f t="shared" si="198"/>
        <v/>
      </c>
      <c r="M1293" s="187" t="str">
        <f>IF(B1293="","",SUM($L$63:L1293))</f>
        <v/>
      </c>
      <c r="N1293" s="190" t="str">
        <f t="shared" si="199"/>
        <v/>
      </c>
      <c r="O1293" s="191"/>
      <c r="P1293" s="192" t="str">
        <f t="shared" si="200"/>
        <v/>
      </c>
      <c r="Q1293" s="193"/>
      <c r="S1293" s="193"/>
      <c r="T1293" s="193"/>
      <c r="U1293" s="193"/>
      <c r="V1293" s="67"/>
    </row>
    <row r="1294" spans="2:22" x14ac:dyDescent="0.15">
      <c r="B1294" s="194" t="str">
        <f t="shared" si="191"/>
        <v/>
      </c>
      <c r="C1294" s="185" t="str">
        <f t="shared" si="192"/>
        <v/>
      </c>
      <c r="D1294" s="186" t="str">
        <f>IF(B1294="","",IF(variable,IF(OR(B1294=1,B1294&lt;$I$16*periods_per_year),start_rate,MIN($I$17,IF(MOD(B1294-1,$I$19)=0,MAX($I$18,D1293+$I$20),D1293))),start_rate))</f>
        <v/>
      </c>
      <c r="E1294" s="187" t="str">
        <f t="shared" si="193"/>
        <v/>
      </c>
      <c r="F1294" s="187" t="str">
        <f>IF(B1294="","",IF(B1294=nper,J1293+E1294,MIN(J1293+E1294,IF(D1294=D1293,F1293,IF($E$13="Acc Bi-Weekly",ROUND((-PMT(((1+D1294/CP)^(CP/12))-1,(nper-B1294+1)*12/26,J1293))/2,2),IF($E$13="Acc Weekly",ROUND((-PMT(((1+D1294/CP)^(CP/12))-1,(nper-B1294+1)*12/52,J1293))/4,2),ROUND(-PMT(((1+D1294/CP)^(CP/periods_per_year))-1,nper-B1294+1,J1293),2)))))))</f>
        <v/>
      </c>
      <c r="G1294" s="187" t="str">
        <f t="shared" si="194"/>
        <v/>
      </c>
      <c r="H1294" s="188"/>
      <c r="I1294" s="187" t="str">
        <f t="shared" si="195"/>
        <v/>
      </c>
      <c r="J1294" s="187" t="str">
        <f t="shared" si="196"/>
        <v/>
      </c>
      <c r="K1294" s="189" t="str">
        <f t="shared" si="197"/>
        <v/>
      </c>
      <c r="L1294" s="187" t="str">
        <f t="shared" si="198"/>
        <v/>
      </c>
      <c r="M1294" s="187" t="str">
        <f>IF(B1294="","",SUM($L$63:L1294))</f>
        <v/>
      </c>
      <c r="N1294" s="190" t="str">
        <f t="shared" si="199"/>
        <v/>
      </c>
      <c r="O1294" s="191"/>
      <c r="P1294" s="192" t="str">
        <f t="shared" si="200"/>
        <v/>
      </c>
      <c r="Q1294" s="193"/>
      <c r="S1294" s="193"/>
      <c r="T1294" s="193"/>
      <c r="U1294" s="193"/>
      <c r="V1294" s="67"/>
    </row>
    <row r="1295" spans="2:22" x14ac:dyDescent="0.15">
      <c r="B1295" s="194" t="str">
        <f t="shared" si="191"/>
        <v/>
      </c>
      <c r="C1295" s="185" t="str">
        <f t="shared" si="192"/>
        <v/>
      </c>
      <c r="D1295" s="186" t="str">
        <f>IF(B1295="","",IF(variable,IF(OR(B1295=1,B1295&lt;$I$16*periods_per_year),start_rate,MIN($I$17,IF(MOD(B1295-1,$I$19)=0,MAX($I$18,D1294+$I$20),D1294))),start_rate))</f>
        <v/>
      </c>
      <c r="E1295" s="187" t="str">
        <f t="shared" si="193"/>
        <v/>
      </c>
      <c r="F1295" s="187" t="str">
        <f>IF(B1295="","",IF(B1295=nper,J1294+E1295,MIN(J1294+E1295,IF(D1295=D1294,F1294,IF($E$13="Acc Bi-Weekly",ROUND((-PMT(((1+D1295/CP)^(CP/12))-1,(nper-B1295+1)*12/26,J1294))/2,2),IF($E$13="Acc Weekly",ROUND((-PMT(((1+D1295/CP)^(CP/12))-1,(nper-B1295+1)*12/52,J1294))/4,2),ROUND(-PMT(((1+D1295/CP)^(CP/periods_per_year))-1,nper-B1295+1,J1294),2)))))))</f>
        <v/>
      </c>
      <c r="G1295" s="187" t="str">
        <f t="shared" si="194"/>
        <v/>
      </c>
      <c r="H1295" s="188"/>
      <c r="I1295" s="187" t="str">
        <f t="shared" si="195"/>
        <v/>
      </c>
      <c r="J1295" s="187" t="str">
        <f t="shared" si="196"/>
        <v/>
      </c>
      <c r="K1295" s="189" t="str">
        <f t="shared" si="197"/>
        <v/>
      </c>
      <c r="L1295" s="187" t="str">
        <f t="shared" si="198"/>
        <v/>
      </c>
      <c r="M1295" s="187" t="str">
        <f>IF(B1295="","",SUM($L$63:L1295))</f>
        <v/>
      </c>
      <c r="N1295" s="190" t="str">
        <f t="shared" si="199"/>
        <v/>
      </c>
      <c r="O1295" s="191"/>
      <c r="P1295" s="192" t="str">
        <f t="shared" si="200"/>
        <v/>
      </c>
      <c r="Q1295" s="193"/>
      <c r="S1295" s="193"/>
      <c r="T1295" s="193"/>
      <c r="U1295" s="193"/>
      <c r="V1295" s="67"/>
    </row>
    <row r="1296" spans="2:22" x14ac:dyDescent="0.15">
      <c r="B1296" s="194" t="str">
        <f t="shared" si="191"/>
        <v/>
      </c>
      <c r="C1296" s="185" t="str">
        <f t="shared" si="192"/>
        <v/>
      </c>
      <c r="D1296" s="186" t="str">
        <f>IF(B1296="","",IF(variable,IF(OR(B1296=1,B1296&lt;$I$16*periods_per_year),start_rate,MIN($I$17,IF(MOD(B1296-1,$I$19)=0,MAX($I$18,D1295+$I$20),D1295))),start_rate))</f>
        <v/>
      </c>
      <c r="E1296" s="187" t="str">
        <f t="shared" si="193"/>
        <v/>
      </c>
      <c r="F1296" s="187" t="str">
        <f>IF(B1296="","",IF(B1296=nper,J1295+E1296,MIN(J1295+E1296,IF(D1296=D1295,F1295,IF($E$13="Acc Bi-Weekly",ROUND((-PMT(((1+D1296/CP)^(CP/12))-1,(nper-B1296+1)*12/26,J1295))/2,2),IF($E$13="Acc Weekly",ROUND((-PMT(((1+D1296/CP)^(CP/12))-1,(nper-B1296+1)*12/52,J1295))/4,2),ROUND(-PMT(((1+D1296/CP)^(CP/periods_per_year))-1,nper-B1296+1,J1295),2)))))))</f>
        <v/>
      </c>
      <c r="G1296" s="187" t="str">
        <f t="shared" si="194"/>
        <v/>
      </c>
      <c r="H1296" s="188"/>
      <c r="I1296" s="187" t="str">
        <f t="shared" si="195"/>
        <v/>
      </c>
      <c r="J1296" s="187" t="str">
        <f t="shared" si="196"/>
        <v/>
      </c>
      <c r="K1296" s="189" t="str">
        <f t="shared" si="197"/>
        <v/>
      </c>
      <c r="L1296" s="187" t="str">
        <f t="shared" si="198"/>
        <v/>
      </c>
      <c r="M1296" s="187" t="str">
        <f>IF(B1296="","",SUM($L$63:L1296))</f>
        <v/>
      </c>
      <c r="N1296" s="190" t="str">
        <f t="shared" si="199"/>
        <v/>
      </c>
      <c r="O1296" s="191"/>
      <c r="P1296" s="192" t="str">
        <f t="shared" si="200"/>
        <v/>
      </c>
      <c r="Q1296" s="193"/>
      <c r="S1296" s="193"/>
      <c r="T1296" s="193"/>
      <c r="U1296" s="193"/>
      <c r="V1296" s="67"/>
    </row>
    <row r="1297" spans="2:22" x14ac:dyDescent="0.15">
      <c r="B1297" s="194" t="str">
        <f t="shared" si="191"/>
        <v/>
      </c>
      <c r="C1297" s="185" t="str">
        <f t="shared" si="192"/>
        <v/>
      </c>
      <c r="D1297" s="186" t="str">
        <f>IF(B1297="","",IF(variable,IF(OR(B1297=1,B1297&lt;$I$16*periods_per_year),start_rate,MIN($I$17,IF(MOD(B1297-1,$I$19)=0,MAX($I$18,D1296+$I$20),D1296))),start_rate))</f>
        <v/>
      </c>
      <c r="E1297" s="187" t="str">
        <f t="shared" si="193"/>
        <v/>
      </c>
      <c r="F1297" s="187" t="str">
        <f>IF(B1297="","",IF(B1297=nper,J1296+E1297,MIN(J1296+E1297,IF(D1297=D1296,F1296,IF($E$13="Acc Bi-Weekly",ROUND((-PMT(((1+D1297/CP)^(CP/12))-1,(nper-B1297+1)*12/26,J1296))/2,2),IF($E$13="Acc Weekly",ROUND((-PMT(((1+D1297/CP)^(CP/12))-1,(nper-B1297+1)*12/52,J1296))/4,2),ROUND(-PMT(((1+D1297/CP)^(CP/periods_per_year))-1,nper-B1297+1,J1296),2)))))))</f>
        <v/>
      </c>
      <c r="G1297" s="187" t="str">
        <f t="shared" si="194"/>
        <v/>
      </c>
      <c r="H1297" s="188"/>
      <c r="I1297" s="187" t="str">
        <f t="shared" si="195"/>
        <v/>
      </c>
      <c r="J1297" s="187" t="str">
        <f t="shared" si="196"/>
        <v/>
      </c>
      <c r="K1297" s="189" t="str">
        <f t="shared" si="197"/>
        <v/>
      </c>
      <c r="L1297" s="187" t="str">
        <f t="shared" si="198"/>
        <v/>
      </c>
      <c r="M1297" s="187" t="str">
        <f>IF(B1297="","",SUM($L$63:L1297))</f>
        <v/>
      </c>
      <c r="N1297" s="190" t="str">
        <f t="shared" si="199"/>
        <v/>
      </c>
      <c r="O1297" s="191"/>
      <c r="P1297" s="192" t="str">
        <f t="shared" si="200"/>
        <v/>
      </c>
      <c r="Q1297" s="193"/>
      <c r="S1297" s="193"/>
      <c r="T1297" s="193"/>
      <c r="U1297" s="193"/>
      <c r="V1297" s="67"/>
    </row>
    <row r="1298" spans="2:22" x14ac:dyDescent="0.15">
      <c r="B1298" s="194" t="str">
        <f t="shared" si="191"/>
        <v/>
      </c>
      <c r="C1298" s="185" t="str">
        <f t="shared" si="192"/>
        <v/>
      </c>
      <c r="D1298" s="186" t="str">
        <f>IF(B1298="","",IF(variable,IF(OR(B1298=1,B1298&lt;$I$16*periods_per_year),start_rate,MIN($I$17,IF(MOD(B1298-1,$I$19)=0,MAX($I$18,D1297+$I$20),D1297))),start_rate))</f>
        <v/>
      </c>
      <c r="E1298" s="187" t="str">
        <f t="shared" si="193"/>
        <v/>
      </c>
      <c r="F1298" s="187" t="str">
        <f>IF(B1298="","",IF(B1298=nper,J1297+E1298,MIN(J1297+E1298,IF(D1298=D1297,F1297,IF($E$13="Acc Bi-Weekly",ROUND((-PMT(((1+D1298/CP)^(CP/12))-1,(nper-B1298+1)*12/26,J1297))/2,2),IF($E$13="Acc Weekly",ROUND((-PMT(((1+D1298/CP)^(CP/12))-1,(nper-B1298+1)*12/52,J1297))/4,2),ROUND(-PMT(((1+D1298/CP)^(CP/periods_per_year))-1,nper-B1298+1,J1297),2)))))))</f>
        <v/>
      </c>
      <c r="G1298" s="187" t="str">
        <f t="shared" si="194"/>
        <v/>
      </c>
      <c r="H1298" s="188"/>
      <c r="I1298" s="187" t="str">
        <f t="shared" si="195"/>
        <v/>
      </c>
      <c r="J1298" s="187" t="str">
        <f t="shared" si="196"/>
        <v/>
      </c>
      <c r="K1298" s="189" t="str">
        <f t="shared" si="197"/>
        <v/>
      </c>
      <c r="L1298" s="187" t="str">
        <f t="shared" si="198"/>
        <v/>
      </c>
      <c r="M1298" s="187" t="str">
        <f>IF(B1298="","",SUM($L$63:L1298))</f>
        <v/>
      </c>
      <c r="N1298" s="190" t="str">
        <f t="shared" si="199"/>
        <v/>
      </c>
      <c r="O1298" s="191"/>
      <c r="P1298" s="192" t="str">
        <f t="shared" si="200"/>
        <v/>
      </c>
      <c r="Q1298" s="193"/>
      <c r="S1298" s="193"/>
      <c r="T1298" s="193"/>
      <c r="U1298" s="193"/>
      <c r="V1298" s="67"/>
    </row>
    <row r="1299" spans="2:22" x14ac:dyDescent="0.15">
      <c r="B1299" s="194" t="str">
        <f t="shared" si="191"/>
        <v/>
      </c>
      <c r="C1299" s="185" t="str">
        <f t="shared" si="192"/>
        <v/>
      </c>
      <c r="D1299" s="186" t="str">
        <f>IF(B1299="","",IF(variable,IF(OR(B1299=1,B1299&lt;$I$16*periods_per_year),start_rate,MIN($I$17,IF(MOD(B1299-1,$I$19)=0,MAX($I$18,D1298+$I$20),D1298))),start_rate))</f>
        <v/>
      </c>
      <c r="E1299" s="187" t="str">
        <f t="shared" si="193"/>
        <v/>
      </c>
      <c r="F1299" s="187" t="str">
        <f>IF(B1299="","",IF(B1299=nper,J1298+E1299,MIN(J1298+E1299,IF(D1299=D1298,F1298,IF($E$13="Acc Bi-Weekly",ROUND((-PMT(((1+D1299/CP)^(CP/12))-1,(nper-B1299+1)*12/26,J1298))/2,2),IF($E$13="Acc Weekly",ROUND((-PMT(((1+D1299/CP)^(CP/12))-1,(nper-B1299+1)*12/52,J1298))/4,2),ROUND(-PMT(((1+D1299/CP)^(CP/periods_per_year))-1,nper-B1299+1,J1298),2)))))))</f>
        <v/>
      </c>
      <c r="G1299" s="187" t="str">
        <f t="shared" si="194"/>
        <v/>
      </c>
      <c r="H1299" s="188"/>
      <c r="I1299" s="187" t="str">
        <f t="shared" si="195"/>
        <v/>
      </c>
      <c r="J1299" s="187" t="str">
        <f t="shared" si="196"/>
        <v/>
      </c>
      <c r="K1299" s="189" t="str">
        <f t="shared" si="197"/>
        <v/>
      </c>
      <c r="L1299" s="187" t="str">
        <f t="shared" si="198"/>
        <v/>
      </c>
      <c r="M1299" s="187" t="str">
        <f>IF(B1299="","",SUM($L$63:L1299))</f>
        <v/>
      </c>
      <c r="N1299" s="190" t="str">
        <f t="shared" si="199"/>
        <v/>
      </c>
      <c r="O1299" s="191"/>
      <c r="P1299" s="192" t="str">
        <f t="shared" si="200"/>
        <v/>
      </c>
      <c r="Q1299" s="193"/>
      <c r="S1299" s="193"/>
      <c r="T1299" s="193"/>
      <c r="U1299" s="193"/>
      <c r="V1299" s="67"/>
    </row>
    <row r="1300" spans="2:22" x14ac:dyDescent="0.15">
      <c r="B1300" s="194" t="str">
        <f t="shared" si="191"/>
        <v/>
      </c>
      <c r="C1300" s="185" t="str">
        <f t="shared" si="192"/>
        <v/>
      </c>
      <c r="D1300" s="186" t="str">
        <f>IF(B1300="","",IF(variable,IF(OR(B1300=1,B1300&lt;$I$16*periods_per_year),start_rate,MIN($I$17,IF(MOD(B1300-1,$I$19)=0,MAX($I$18,D1299+$I$20),D1299))),start_rate))</f>
        <v/>
      </c>
      <c r="E1300" s="187" t="str">
        <f t="shared" si="193"/>
        <v/>
      </c>
      <c r="F1300" s="187" t="str">
        <f>IF(B1300="","",IF(B1300=nper,J1299+E1300,MIN(J1299+E1300,IF(D1300=D1299,F1299,IF($E$13="Acc Bi-Weekly",ROUND((-PMT(((1+D1300/CP)^(CP/12))-1,(nper-B1300+1)*12/26,J1299))/2,2),IF($E$13="Acc Weekly",ROUND((-PMT(((1+D1300/CP)^(CP/12))-1,(nper-B1300+1)*12/52,J1299))/4,2),ROUND(-PMT(((1+D1300/CP)^(CP/periods_per_year))-1,nper-B1300+1,J1299),2)))))))</f>
        <v/>
      </c>
      <c r="G1300" s="187" t="str">
        <f t="shared" si="194"/>
        <v/>
      </c>
      <c r="H1300" s="188"/>
      <c r="I1300" s="187" t="str">
        <f t="shared" si="195"/>
        <v/>
      </c>
      <c r="J1300" s="187" t="str">
        <f t="shared" si="196"/>
        <v/>
      </c>
      <c r="K1300" s="189" t="str">
        <f t="shared" si="197"/>
        <v/>
      </c>
      <c r="L1300" s="187" t="str">
        <f t="shared" si="198"/>
        <v/>
      </c>
      <c r="M1300" s="187" t="str">
        <f>IF(B1300="","",SUM($L$63:L1300))</f>
        <v/>
      </c>
      <c r="N1300" s="190" t="str">
        <f t="shared" si="199"/>
        <v/>
      </c>
      <c r="O1300" s="191"/>
      <c r="P1300" s="192" t="str">
        <f t="shared" si="200"/>
        <v/>
      </c>
      <c r="Q1300" s="193"/>
      <c r="S1300" s="193"/>
      <c r="T1300" s="193"/>
      <c r="U1300" s="193"/>
      <c r="V1300" s="67"/>
    </row>
    <row r="1301" spans="2:22" x14ac:dyDescent="0.15">
      <c r="B1301" s="194" t="str">
        <f t="shared" si="191"/>
        <v/>
      </c>
      <c r="C1301" s="185" t="str">
        <f t="shared" si="192"/>
        <v/>
      </c>
      <c r="D1301" s="186" t="str">
        <f>IF(B1301="","",IF(variable,IF(OR(B1301=1,B1301&lt;$I$16*periods_per_year),start_rate,MIN($I$17,IF(MOD(B1301-1,$I$19)=0,MAX($I$18,D1300+$I$20),D1300))),start_rate))</f>
        <v/>
      </c>
      <c r="E1301" s="187" t="str">
        <f t="shared" si="193"/>
        <v/>
      </c>
      <c r="F1301" s="187" t="str">
        <f>IF(B1301="","",IF(B1301=nper,J1300+E1301,MIN(J1300+E1301,IF(D1301=D1300,F1300,IF($E$13="Acc Bi-Weekly",ROUND((-PMT(((1+D1301/CP)^(CP/12))-1,(nper-B1301+1)*12/26,J1300))/2,2),IF($E$13="Acc Weekly",ROUND((-PMT(((1+D1301/CP)^(CP/12))-1,(nper-B1301+1)*12/52,J1300))/4,2),ROUND(-PMT(((1+D1301/CP)^(CP/periods_per_year))-1,nper-B1301+1,J1300),2)))))))</f>
        <v/>
      </c>
      <c r="G1301" s="187" t="str">
        <f t="shared" si="194"/>
        <v/>
      </c>
      <c r="H1301" s="188"/>
      <c r="I1301" s="187" t="str">
        <f t="shared" si="195"/>
        <v/>
      </c>
      <c r="J1301" s="187" t="str">
        <f t="shared" si="196"/>
        <v/>
      </c>
      <c r="K1301" s="189" t="str">
        <f t="shared" si="197"/>
        <v/>
      </c>
      <c r="L1301" s="187" t="str">
        <f t="shared" si="198"/>
        <v/>
      </c>
      <c r="M1301" s="187" t="str">
        <f>IF(B1301="","",SUM($L$63:L1301))</f>
        <v/>
      </c>
      <c r="N1301" s="190" t="str">
        <f t="shared" si="199"/>
        <v/>
      </c>
      <c r="O1301" s="191"/>
      <c r="P1301" s="192" t="str">
        <f t="shared" si="200"/>
        <v/>
      </c>
      <c r="Q1301" s="193"/>
      <c r="S1301" s="193"/>
      <c r="T1301" s="193"/>
      <c r="U1301" s="193"/>
      <c r="V1301" s="67"/>
    </row>
    <row r="1302" spans="2:22" x14ac:dyDescent="0.15">
      <c r="B1302" s="194" t="str">
        <f t="shared" si="191"/>
        <v/>
      </c>
      <c r="C1302" s="185" t="str">
        <f t="shared" si="192"/>
        <v/>
      </c>
      <c r="D1302" s="186" t="str">
        <f>IF(B1302="","",IF(variable,IF(OR(B1302=1,B1302&lt;$I$16*periods_per_year),start_rate,MIN($I$17,IF(MOD(B1302-1,$I$19)=0,MAX($I$18,D1301+$I$20),D1301))),start_rate))</f>
        <v/>
      </c>
      <c r="E1302" s="187" t="str">
        <f t="shared" si="193"/>
        <v/>
      </c>
      <c r="F1302" s="187" t="str">
        <f>IF(B1302="","",IF(B1302=nper,J1301+E1302,MIN(J1301+E1302,IF(D1302=D1301,F1301,IF($E$13="Acc Bi-Weekly",ROUND((-PMT(((1+D1302/CP)^(CP/12))-1,(nper-B1302+1)*12/26,J1301))/2,2),IF($E$13="Acc Weekly",ROUND((-PMT(((1+D1302/CP)^(CP/12))-1,(nper-B1302+1)*12/52,J1301))/4,2),ROUND(-PMT(((1+D1302/CP)^(CP/periods_per_year))-1,nper-B1302+1,J1301),2)))))))</f>
        <v/>
      </c>
      <c r="G1302" s="187" t="str">
        <f t="shared" si="194"/>
        <v/>
      </c>
      <c r="H1302" s="188"/>
      <c r="I1302" s="187" t="str">
        <f t="shared" si="195"/>
        <v/>
      </c>
      <c r="J1302" s="187" t="str">
        <f t="shared" si="196"/>
        <v/>
      </c>
      <c r="K1302" s="189" t="str">
        <f t="shared" si="197"/>
        <v/>
      </c>
      <c r="L1302" s="187" t="str">
        <f t="shared" si="198"/>
        <v/>
      </c>
      <c r="M1302" s="187" t="str">
        <f>IF(B1302="","",SUM($L$63:L1302))</f>
        <v/>
      </c>
      <c r="N1302" s="190" t="str">
        <f t="shared" si="199"/>
        <v/>
      </c>
      <c r="O1302" s="191"/>
      <c r="P1302" s="192" t="str">
        <f t="shared" si="200"/>
        <v/>
      </c>
      <c r="Q1302" s="193"/>
      <c r="S1302" s="193"/>
      <c r="T1302" s="193"/>
      <c r="U1302" s="193"/>
      <c r="V1302" s="67"/>
    </row>
    <row r="1303" spans="2:22" x14ac:dyDescent="0.15">
      <c r="B1303" s="194" t="str">
        <f t="shared" si="191"/>
        <v/>
      </c>
      <c r="C1303" s="185" t="str">
        <f t="shared" si="192"/>
        <v/>
      </c>
      <c r="D1303" s="186" t="str">
        <f>IF(B1303="","",IF(variable,IF(OR(B1303=1,B1303&lt;$I$16*periods_per_year),start_rate,MIN($I$17,IF(MOD(B1303-1,$I$19)=0,MAX($I$18,D1302+$I$20),D1302))),start_rate))</f>
        <v/>
      </c>
      <c r="E1303" s="187" t="str">
        <f t="shared" si="193"/>
        <v/>
      </c>
      <c r="F1303" s="187" t="str">
        <f>IF(B1303="","",IF(B1303=nper,J1302+E1303,MIN(J1302+E1303,IF(D1303=D1302,F1302,IF($E$13="Acc Bi-Weekly",ROUND((-PMT(((1+D1303/CP)^(CP/12))-1,(nper-B1303+1)*12/26,J1302))/2,2),IF($E$13="Acc Weekly",ROUND((-PMT(((1+D1303/CP)^(CP/12))-1,(nper-B1303+1)*12/52,J1302))/4,2),ROUND(-PMT(((1+D1303/CP)^(CP/periods_per_year))-1,nper-B1303+1,J1302),2)))))))</f>
        <v/>
      </c>
      <c r="G1303" s="187" t="str">
        <f t="shared" si="194"/>
        <v/>
      </c>
      <c r="H1303" s="188"/>
      <c r="I1303" s="187" t="str">
        <f t="shared" si="195"/>
        <v/>
      </c>
      <c r="J1303" s="187" t="str">
        <f t="shared" si="196"/>
        <v/>
      </c>
      <c r="K1303" s="189" t="str">
        <f t="shared" si="197"/>
        <v/>
      </c>
      <c r="L1303" s="187" t="str">
        <f t="shared" si="198"/>
        <v/>
      </c>
      <c r="M1303" s="187" t="str">
        <f>IF(B1303="","",SUM($L$63:L1303))</f>
        <v/>
      </c>
      <c r="N1303" s="190" t="str">
        <f t="shared" si="199"/>
        <v/>
      </c>
      <c r="O1303" s="191"/>
      <c r="P1303" s="192" t="str">
        <f t="shared" si="200"/>
        <v/>
      </c>
      <c r="Q1303" s="193"/>
      <c r="S1303" s="193"/>
      <c r="T1303" s="193"/>
      <c r="U1303" s="193"/>
      <c r="V1303" s="67"/>
    </row>
    <row r="1304" spans="2:22" x14ac:dyDescent="0.15">
      <c r="B1304" s="194" t="str">
        <f t="shared" si="191"/>
        <v/>
      </c>
      <c r="C1304" s="185" t="str">
        <f t="shared" si="192"/>
        <v/>
      </c>
      <c r="D1304" s="186" t="str">
        <f>IF(B1304="","",IF(variable,IF(OR(B1304=1,B1304&lt;$I$16*periods_per_year),start_rate,MIN($I$17,IF(MOD(B1304-1,$I$19)=0,MAX($I$18,D1303+$I$20),D1303))),start_rate))</f>
        <v/>
      </c>
      <c r="E1304" s="187" t="str">
        <f t="shared" si="193"/>
        <v/>
      </c>
      <c r="F1304" s="187" t="str">
        <f>IF(B1304="","",IF(B1304=nper,J1303+E1304,MIN(J1303+E1304,IF(D1304=D1303,F1303,IF($E$13="Acc Bi-Weekly",ROUND((-PMT(((1+D1304/CP)^(CP/12))-1,(nper-B1304+1)*12/26,J1303))/2,2),IF($E$13="Acc Weekly",ROUND((-PMT(((1+D1304/CP)^(CP/12))-1,(nper-B1304+1)*12/52,J1303))/4,2),ROUND(-PMT(((1+D1304/CP)^(CP/periods_per_year))-1,nper-B1304+1,J1303),2)))))))</f>
        <v/>
      </c>
      <c r="G1304" s="187" t="str">
        <f t="shared" si="194"/>
        <v/>
      </c>
      <c r="H1304" s="188"/>
      <c r="I1304" s="187" t="str">
        <f t="shared" si="195"/>
        <v/>
      </c>
      <c r="J1304" s="187" t="str">
        <f t="shared" si="196"/>
        <v/>
      </c>
      <c r="K1304" s="189" t="str">
        <f t="shared" si="197"/>
        <v/>
      </c>
      <c r="L1304" s="187" t="str">
        <f t="shared" si="198"/>
        <v/>
      </c>
      <c r="M1304" s="187" t="str">
        <f>IF(B1304="","",SUM($L$63:L1304))</f>
        <v/>
      </c>
      <c r="N1304" s="190" t="str">
        <f t="shared" si="199"/>
        <v/>
      </c>
      <c r="O1304" s="191"/>
      <c r="P1304" s="192" t="str">
        <f t="shared" si="200"/>
        <v/>
      </c>
      <c r="Q1304" s="193"/>
      <c r="S1304" s="193"/>
      <c r="T1304" s="193"/>
      <c r="U1304" s="193"/>
      <c r="V1304" s="67"/>
    </row>
    <row r="1305" spans="2:22" x14ac:dyDescent="0.15">
      <c r="B1305" s="194" t="str">
        <f t="shared" si="191"/>
        <v/>
      </c>
      <c r="C1305" s="185" t="str">
        <f t="shared" si="192"/>
        <v/>
      </c>
      <c r="D1305" s="186" t="str">
        <f>IF(B1305="","",IF(variable,IF(OR(B1305=1,B1305&lt;$I$16*periods_per_year),start_rate,MIN($I$17,IF(MOD(B1305-1,$I$19)=0,MAX($I$18,D1304+$I$20),D1304))),start_rate))</f>
        <v/>
      </c>
      <c r="E1305" s="187" t="str">
        <f t="shared" si="193"/>
        <v/>
      </c>
      <c r="F1305" s="187" t="str">
        <f>IF(B1305="","",IF(B1305=nper,J1304+E1305,MIN(J1304+E1305,IF(D1305=D1304,F1304,IF($E$13="Acc Bi-Weekly",ROUND((-PMT(((1+D1305/CP)^(CP/12))-1,(nper-B1305+1)*12/26,J1304))/2,2),IF($E$13="Acc Weekly",ROUND((-PMT(((1+D1305/CP)^(CP/12))-1,(nper-B1305+1)*12/52,J1304))/4,2),ROUND(-PMT(((1+D1305/CP)^(CP/periods_per_year))-1,nper-B1305+1,J1304),2)))))))</f>
        <v/>
      </c>
      <c r="G1305" s="187" t="str">
        <f t="shared" si="194"/>
        <v/>
      </c>
      <c r="H1305" s="188"/>
      <c r="I1305" s="187" t="str">
        <f t="shared" si="195"/>
        <v/>
      </c>
      <c r="J1305" s="187" t="str">
        <f t="shared" si="196"/>
        <v/>
      </c>
      <c r="K1305" s="189" t="str">
        <f t="shared" si="197"/>
        <v/>
      </c>
      <c r="L1305" s="187" t="str">
        <f t="shared" si="198"/>
        <v/>
      </c>
      <c r="M1305" s="187" t="str">
        <f>IF(B1305="","",SUM($L$63:L1305))</f>
        <v/>
      </c>
      <c r="N1305" s="190" t="str">
        <f t="shared" si="199"/>
        <v/>
      </c>
      <c r="O1305" s="191"/>
      <c r="P1305" s="192" t="str">
        <f t="shared" si="200"/>
        <v/>
      </c>
      <c r="Q1305" s="193"/>
      <c r="S1305" s="193"/>
      <c r="T1305" s="193"/>
      <c r="U1305" s="193"/>
      <c r="V1305" s="67"/>
    </row>
    <row r="1306" spans="2:22" x14ac:dyDescent="0.15">
      <c r="B1306" s="194" t="str">
        <f t="shared" si="191"/>
        <v/>
      </c>
      <c r="C1306" s="185" t="str">
        <f t="shared" si="192"/>
        <v/>
      </c>
      <c r="D1306" s="186" t="str">
        <f>IF(B1306="","",IF(variable,IF(OR(B1306=1,B1306&lt;$I$16*periods_per_year),start_rate,MIN($I$17,IF(MOD(B1306-1,$I$19)=0,MAX($I$18,D1305+$I$20),D1305))),start_rate))</f>
        <v/>
      </c>
      <c r="E1306" s="187" t="str">
        <f t="shared" si="193"/>
        <v/>
      </c>
      <c r="F1306" s="187" t="str">
        <f>IF(B1306="","",IF(B1306=nper,J1305+E1306,MIN(J1305+E1306,IF(D1306=D1305,F1305,IF($E$13="Acc Bi-Weekly",ROUND((-PMT(((1+D1306/CP)^(CP/12))-1,(nper-B1306+1)*12/26,J1305))/2,2),IF($E$13="Acc Weekly",ROUND((-PMT(((1+D1306/CP)^(CP/12))-1,(nper-B1306+1)*12/52,J1305))/4,2),ROUND(-PMT(((1+D1306/CP)^(CP/periods_per_year))-1,nper-B1306+1,J1305),2)))))))</f>
        <v/>
      </c>
      <c r="G1306" s="187" t="str">
        <f t="shared" si="194"/>
        <v/>
      </c>
      <c r="H1306" s="188"/>
      <c r="I1306" s="187" t="str">
        <f t="shared" si="195"/>
        <v/>
      </c>
      <c r="J1306" s="187" t="str">
        <f t="shared" si="196"/>
        <v/>
      </c>
      <c r="K1306" s="189" t="str">
        <f t="shared" si="197"/>
        <v/>
      </c>
      <c r="L1306" s="187" t="str">
        <f t="shared" si="198"/>
        <v/>
      </c>
      <c r="M1306" s="187" t="str">
        <f>IF(B1306="","",SUM($L$63:L1306))</f>
        <v/>
      </c>
      <c r="N1306" s="190" t="str">
        <f t="shared" si="199"/>
        <v/>
      </c>
      <c r="O1306" s="191"/>
      <c r="P1306" s="192" t="str">
        <f t="shared" si="200"/>
        <v/>
      </c>
      <c r="Q1306" s="193"/>
      <c r="S1306" s="193"/>
      <c r="T1306" s="193"/>
      <c r="U1306" s="193"/>
      <c r="V1306" s="67"/>
    </row>
    <row r="1307" spans="2:22" x14ac:dyDescent="0.15">
      <c r="B1307" s="194" t="str">
        <f t="shared" si="191"/>
        <v/>
      </c>
      <c r="C1307" s="185" t="str">
        <f t="shared" si="192"/>
        <v/>
      </c>
      <c r="D1307" s="186" t="str">
        <f>IF(B1307="","",IF(variable,IF(OR(B1307=1,B1307&lt;$I$16*periods_per_year),start_rate,MIN($I$17,IF(MOD(B1307-1,$I$19)=0,MAX($I$18,D1306+$I$20),D1306))),start_rate))</f>
        <v/>
      </c>
      <c r="E1307" s="187" t="str">
        <f t="shared" si="193"/>
        <v/>
      </c>
      <c r="F1307" s="187" t="str">
        <f>IF(B1307="","",IF(B1307=nper,J1306+E1307,MIN(J1306+E1307,IF(D1307=D1306,F1306,IF($E$13="Acc Bi-Weekly",ROUND((-PMT(((1+D1307/CP)^(CP/12))-1,(nper-B1307+1)*12/26,J1306))/2,2),IF($E$13="Acc Weekly",ROUND((-PMT(((1+D1307/CP)^(CP/12))-1,(nper-B1307+1)*12/52,J1306))/4,2),ROUND(-PMT(((1+D1307/CP)^(CP/periods_per_year))-1,nper-B1307+1,J1306),2)))))))</f>
        <v/>
      </c>
      <c r="G1307" s="187" t="str">
        <f t="shared" si="194"/>
        <v/>
      </c>
      <c r="H1307" s="188"/>
      <c r="I1307" s="187" t="str">
        <f t="shared" si="195"/>
        <v/>
      </c>
      <c r="J1307" s="187" t="str">
        <f t="shared" si="196"/>
        <v/>
      </c>
      <c r="K1307" s="189" t="str">
        <f t="shared" si="197"/>
        <v/>
      </c>
      <c r="L1307" s="187" t="str">
        <f t="shared" si="198"/>
        <v/>
      </c>
      <c r="M1307" s="187" t="str">
        <f>IF(B1307="","",SUM($L$63:L1307))</f>
        <v/>
      </c>
      <c r="N1307" s="190" t="str">
        <f t="shared" si="199"/>
        <v/>
      </c>
      <c r="O1307" s="191"/>
      <c r="P1307" s="192" t="str">
        <f t="shared" si="200"/>
        <v/>
      </c>
      <c r="Q1307" s="193"/>
      <c r="S1307" s="193"/>
      <c r="T1307" s="193"/>
      <c r="U1307" s="193"/>
      <c r="V1307" s="67"/>
    </row>
    <row r="1308" spans="2:22" x14ac:dyDescent="0.15">
      <c r="B1308" s="194" t="str">
        <f t="shared" si="191"/>
        <v/>
      </c>
      <c r="C1308" s="185" t="str">
        <f t="shared" si="192"/>
        <v/>
      </c>
      <c r="D1308" s="186" t="str">
        <f>IF(B1308="","",IF(variable,IF(OR(B1308=1,B1308&lt;$I$16*periods_per_year),start_rate,MIN($I$17,IF(MOD(B1308-1,$I$19)=0,MAX($I$18,D1307+$I$20),D1307))),start_rate))</f>
        <v/>
      </c>
      <c r="E1308" s="187" t="str">
        <f t="shared" si="193"/>
        <v/>
      </c>
      <c r="F1308" s="187" t="str">
        <f>IF(B1308="","",IF(B1308=nper,J1307+E1308,MIN(J1307+E1308,IF(D1308=D1307,F1307,IF($E$13="Acc Bi-Weekly",ROUND((-PMT(((1+D1308/CP)^(CP/12))-1,(nper-B1308+1)*12/26,J1307))/2,2),IF($E$13="Acc Weekly",ROUND((-PMT(((1+D1308/CP)^(CP/12))-1,(nper-B1308+1)*12/52,J1307))/4,2),ROUND(-PMT(((1+D1308/CP)^(CP/periods_per_year))-1,nper-B1308+1,J1307),2)))))))</f>
        <v/>
      </c>
      <c r="G1308" s="187" t="str">
        <f t="shared" si="194"/>
        <v/>
      </c>
      <c r="H1308" s="188"/>
      <c r="I1308" s="187" t="str">
        <f t="shared" si="195"/>
        <v/>
      </c>
      <c r="J1308" s="187" t="str">
        <f t="shared" si="196"/>
        <v/>
      </c>
      <c r="K1308" s="189" t="str">
        <f t="shared" si="197"/>
        <v/>
      </c>
      <c r="L1308" s="187" t="str">
        <f t="shared" si="198"/>
        <v/>
      </c>
      <c r="M1308" s="187" t="str">
        <f>IF(B1308="","",SUM($L$63:L1308))</f>
        <v/>
      </c>
      <c r="N1308" s="190" t="str">
        <f t="shared" si="199"/>
        <v/>
      </c>
      <c r="O1308" s="191"/>
      <c r="P1308" s="192" t="str">
        <f t="shared" si="200"/>
        <v/>
      </c>
      <c r="Q1308" s="193"/>
      <c r="S1308" s="193"/>
      <c r="T1308" s="193"/>
      <c r="U1308" s="193"/>
      <c r="V1308" s="67"/>
    </row>
    <row r="1309" spans="2:22" x14ac:dyDescent="0.15">
      <c r="B1309" s="194" t="str">
        <f t="shared" si="191"/>
        <v/>
      </c>
      <c r="C1309" s="185" t="str">
        <f t="shared" si="192"/>
        <v/>
      </c>
      <c r="D1309" s="186" t="str">
        <f>IF(B1309="","",IF(variable,IF(OR(B1309=1,B1309&lt;$I$16*periods_per_year),start_rate,MIN($I$17,IF(MOD(B1309-1,$I$19)=0,MAX($I$18,D1308+$I$20),D1308))),start_rate))</f>
        <v/>
      </c>
      <c r="E1309" s="187" t="str">
        <f t="shared" si="193"/>
        <v/>
      </c>
      <c r="F1309" s="187" t="str">
        <f>IF(B1309="","",IF(B1309=nper,J1308+E1309,MIN(J1308+E1309,IF(D1309=D1308,F1308,IF($E$13="Acc Bi-Weekly",ROUND((-PMT(((1+D1309/CP)^(CP/12))-1,(nper-B1309+1)*12/26,J1308))/2,2),IF($E$13="Acc Weekly",ROUND((-PMT(((1+D1309/CP)^(CP/12))-1,(nper-B1309+1)*12/52,J1308))/4,2),ROUND(-PMT(((1+D1309/CP)^(CP/periods_per_year))-1,nper-B1309+1,J1308),2)))))))</f>
        <v/>
      </c>
      <c r="G1309" s="187" t="str">
        <f t="shared" si="194"/>
        <v/>
      </c>
      <c r="H1309" s="188"/>
      <c r="I1309" s="187" t="str">
        <f t="shared" si="195"/>
        <v/>
      </c>
      <c r="J1309" s="187" t="str">
        <f t="shared" si="196"/>
        <v/>
      </c>
      <c r="K1309" s="189" t="str">
        <f t="shared" si="197"/>
        <v/>
      </c>
      <c r="L1309" s="187" t="str">
        <f t="shared" si="198"/>
        <v/>
      </c>
      <c r="M1309" s="187" t="str">
        <f>IF(B1309="","",SUM($L$63:L1309))</f>
        <v/>
      </c>
      <c r="N1309" s="190" t="str">
        <f t="shared" si="199"/>
        <v/>
      </c>
      <c r="O1309" s="191"/>
      <c r="P1309" s="192" t="str">
        <f t="shared" si="200"/>
        <v/>
      </c>
      <c r="Q1309" s="193"/>
      <c r="S1309" s="193"/>
      <c r="T1309" s="193"/>
      <c r="U1309" s="193"/>
      <c r="V1309" s="67"/>
    </row>
    <row r="1310" spans="2:22" x14ac:dyDescent="0.15">
      <c r="B1310" s="194" t="str">
        <f t="shared" si="191"/>
        <v/>
      </c>
      <c r="C1310" s="185" t="str">
        <f t="shared" si="192"/>
        <v/>
      </c>
      <c r="D1310" s="186" t="str">
        <f>IF(B1310="","",IF(variable,IF(OR(B1310=1,B1310&lt;$I$16*periods_per_year),start_rate,MIN($I$17,IF(MOD(B1310-1,$I$19)=0,MAX($I$18,D1309+$I$20),D1309))),start_rate))</f>
        <v/>
      </c>
      <c r="E1310" s="187" t="str">
        <f t="shared" si="193"/>
        <v/>
      </c>
      <c r="F1310" s="187" t="str">
        <f>IF(B1310="","",IF(B1310=nper,J1309+E1310,MIN(J1309+E1310,IF(D1310=D1309,F1309,IF($E$13="Acc Bi-Weekly",ROUND((-PMT(((1+D1310/CP)^(CP/12))-1,(nper-B1310+1)*12/26,J1309))/2,2),IF($E$13="Acc Weekly",ROUND((-PMT(((1+D1310/CP)^(CP/12))-1,(nper-B1310+1)*12/52,J1309))/4,2),ROUND(-PMT(((1+D1310/CP)^(CP/periods_per_year))-1,nper-B1310+1,J1309),2)))))))</f>
        <v/>
      </c>
      <c r="G1310" s="187" t="str">
        <f t="shared" si="194"/>
        <v/>
      </c>
      <c r="H1310" s="188"/>
      <c r="I1310" s="187" t="str">
        <f t="shared" si="195"/>
        <v/>
      </c>
      <c r="J1310" s="187" t="str">
        <f t="shared" si="196"/>
        <v/>
      </c>
      <c r="K1310" s="189" t="str">
        <f t="shared" si="197"/>
        <v/>
      </c>
      <c r="L1310" s="187" t="str">
        <f t="shared" si="198"/>
        <v/>
      </c>
      <c r="M1310" s="187" t="str">
        <f>IF(B1310="","",SUM($L$63:L1310))</f>
        <v/>
      </c>
      <c r="N1310" s="190" t="str">
        <f t="shared" si="199"/>
        <v/>
      </c>
      <c r="O1310" s="191"/>
      <c r="P1310" s="192" t="str">
        <f t="shared" si="200"/>
        <v/>
      </c>
      <c r="Q1310" s="193"/>
      <c r="S1310" s="193"/>
      <c r="T1310" s="193"/>
      <c r="U1310" s="193"/>
      <c r="V1310" s="67"/>
    </row>
    <row r="1311" spans="2:22" x14ac:dyDescent="0.15">
      <c r="B1311" s="194" t="str">
        <f t="shared" si="191"/>
        <v/>
      </c>
      <c r="C1311" s="185" t="str">
        <f t="shared" si="192"/>
        <v/>
      </c>
      <c r="D1311" s="186" t="str">
        <f>IF(B1311="","",IF(variable,IF(OR(B1311=1,B1311&lt;$I$16*periods_per_year),start_rate,MIN($I$17,IF(MOD(B1311-1,$I$19)=0,MAX($I$18,D1310+$I$20),D1310))),start_rate))</f>
        <v/>
      </c>
      <c r="E1311" s="187" t="str">
        <f t="shared" si="193"/>
        <v/>
      </c>
      <c r="F1311" s="187" t="str">
        <f>IF(B1311="","",IF(B1311=nper,J1310+E1311,MIN(J1310+E1311,IF(D1311=D1310,F1310,IF($E$13="Acc Bi-Weekly",ROUND((-PMT(((1+D1311/CP)^(CP/12))-1,(nper-B1311+1)*12/26,J1310))/2,2),IF($E$13="Acc Weekly",ROUND((-PMT(((1+D1311/CP)^(CP/12))-1,(nper-B1311+1)*12/52,J1310))/4,2),ROUND(-PMT(((1+D1311/CP)^(CP/periods_per_year))-1,nper-B1311+1,J1310),2)))))))</f>
        <v/>
      </c>
      <c r="G1311" s="187" t="str">
        <f t="shared" si="194"/>
        <v/>
      </c>
      <c r="H1311" s="188"/>
      <c r="I1311" s="187" t="str">
        <f t="shared" si="195"/>
        <v/>
      </c>
      <c r="J1311" s="187" t="str">
        <f t="shared" si="196"/>
        <v/>
      </c>
      <c r="K1311" s="189" t="str">
        <f t="shared" si="197"/>
        <v/>
      </c>
      <c r="L1311" s="187" t="str">
        <f t="shared" si="198"/>
        <v/>
      </c>
      <c r="M1311" s="187" t="str">
        <f>IF(B1311="","",SUM($L$63:L1311))</f>
        <v/>
      </c>
      <c r="N1311" s="190" t="str">
        <f t="shared" si="199"/>
        <v/>
      </c>
      <c r="O1311" s="191"/>
      <c r="P1311" s="192" t="str">
        <f t="shared" si="200"/>
        <v/>
      </c>
      <c r="Q1311" s="193"/>
      <c r="S1311" s="193"/>
      <c r="T1311" s="193"/>
      <c r="U1311" s="193"/>
      <c r="V1311" s="67"/>
    </row>
    <row r="1312" spans="2:22" x14ac:dyDescent="0.15">
      <c r="B1312" s="194" t="str">
        <f t="shared" si="191"/>
        <v/>
      </c>
      <c r="C1312" s="185" t="str">
        <f t="shared" si="192"/>
        <v/>
      </c>
      <c r="D1312" s="186" t="str">
        <f>IF(B1312="","",IF(variable,IF(OR(B1312=1,B1312&lt;$I$16*periods_per_year),start_rate,MIN($I$17,IF(MOD(B1312-1,$I$19)=0,MAX($I$18,D1311+$I$20),D1311))),start_rate))</f>
        <v/>
      </c>
      <c r="E1312" s="187" t="str">
        <f t="shared" si="193"/>
        <v/>
      </c>
      <c r="F1312" s="187" t="str">
        <f>IF(B1312="","",IF(B1312=nper,J1311+E1312,MIN(J1311+E1312,IF(D1312=D1311,F1311,IF($E$13="Acc Bi-Weekly",ROUND((-PMT(((1+D1312/CP)^(CP/12))-1,(nper-B1312+1)*12/26,J1311))/2,2),IF($E$13="Acc Weekly",ROUND((-PMT(((1+D1312/CP)^(CP/12))-1,(nper-B1312+1)*12/52,J1311))/4,2),ROUND(-PMT(((1+D1312/CP)^(CP/periods_per_year))-1,nper-B1312+1,J1311),2)))))))</f>
        <v/>
      </c>
      <c r="G1312" s="187" t="str">
        <f t="shared" si="194"/>
        <v/>
      </c>
      <c r="H1312" s="188"/>
      <c r="I1312" s="187" t="str">
        <f t="shared" si="195"/>
        <v/>
      </c>
      <c r="J1312" s="187" t="str">
        <f t="shared" si="196"/>
        <v/>
      </c>
      <c r="K1312" s="189" t="str">
        <f t="shared" si="197"/>
        <v/>
      </c>
      <c r="L1312" s="187" t="str">
        <f t="shared" si="198"/>
        <v/>
      </c>
      <c r="M1312" s="187" t="str">
        <f>IF(B1312="","",SUM($L$63:L1312))</f>
        <v/>
      </c>
      <c r="N1312" s="190" t="str">
        <f t="shared" si="199"/>
        <v/>
      </c>
      <c r="O1312" s="191"/>
      <c r="P1312" s="192" t="str">
        <f t="shared" si="200"/>
        <v/>
      </c>
      <c r="Q1312" s="193"/>
      <c r="S1312" s="193"/>
      <c r="T1312" s="193"/>
      <c r="U1312" s="193"/>
      <c r="V1312" s="67"/>
    </row>
    <row r="1313" spans="2:22" x14ac:dyDescent="0.15">
      <c r="B1313" s="194" t="str">
        <f t="shared" si="191"/>
        <v/>
      </c>
      <c r="C1313" s="185" t="str">
        <f t="shared" si="192"/>
        <v/>
      </c>
      <c r="D1313" s="186" t="str">
        <f>IF(B1313="","",IF(variable,IF(OR(B1313=1,B1313&lt;$I$16*periods_per_year),start_rate,MIN($I$17,IF(MOD(B1313-1,$I$19)=0,MAX($I$18,D1312+$I$20),D1312))),start_rate))</f>
        <v/>
      </c>
      <c r="E1313" s="187" t="str">
        <f t="shared" si="193"/>
        <v/>
      </c>
      <c r="F1313" s="187" t="str">
        <f>IF(B1313="","",IF(B1313=nper,J1312+E1313,MIN(J1312+E1313,IF(D1313=D1312,F1312,IF($E$13="Acc Bi-Weekly",ROUND((-PMT(((1+D1313/CP)^(CP/12))-1,(nper-B1313+1)*12/26,J1312))/2,2),IF($E$13="Acc Weekly",ROUND((-PMT(((1+D1313/CP)^(CP/12))-1,(nper-B1313+1)*12/52,J1312))/4,2),ROUND(-PMT(((1+D1313/CP)^(CP/periods_per_year))-1,nper-B1313+1,J1312),2)))))))</f>
        <v/>
      </c>
      <c r="G1313" s="187" t="str">
        <f t="shared" si="194"/>
        <v/>
      </c>
      <c r="H1313" s="188"/>
      <c r="I1313" s="187" t="str">
        <f t="shared" si="195"/>
        <v/>
      </c>
      <c r="J1313" s="187" t="str">
        <f t="shared" si="196"/>
        <v/>
      </c>
      <c r="K1313" s="189" t="str">
        <f t="shared" si="197"/>
        <v/>
      </c>
      <c r="L1313" s="187" t="str">
        <f t="shared" si="198"/>
        <v/>
      </c>
      <c r="M1313" s="187" t="str">
        <f>IF(B1313="","",SUM($L$63:L1313))</f>
        <v/>
      </c>
      <c r="N1313" s="190" t="str">
        <f t="shared" si="199"/>
        <v/>
      </c>
      <c r="O1313" s="191"/>
      <c r="P1313" s="192" t="str">
        <f t="shared" si="200"/>
        <v/>
      </c>
      <c r="Q1313" s="193"/>
      <c r="S1313" s="193"/>
      <c r="T1313" s="193"/>
      <c r="U1313" s="193"/>
      <c r="V1313" s="67"/>
    </row>
    <row r="1314" spans="2:22" x14ac:dyDescent="0.15">
      <c r="B1314" s="194" t="str">
        <f t="shared" si="191"/>
        <v/>
      </c>
      <c r="C1314" s="185" t="str">
        <f t="shared" si="192"/>
        <v/>
      </c>
      <c r="D1314" s="186" t="str">
        <f>IF(B1314="","",IF(variable,IF(OR(B1314=1,B1314&lt;$I$16*periods_per_year),start_rate,MIN($I$17,IF(MOD(B1314-1,$I$19)=0,MAX($I$18,D1313+$I$20),D1313))),start_rate))</f>
        <v/>
      </c>
      <c r="E1314" s="187" t="str">
        <f t="shared" si="193"/>
        <v/>
      </c>
      <c r="F1314" s="187" t="str">
        <f>IF(B1314="","",IF(B1314=nper,J1313+E1314,MIN(J1313+E1314,IF(D1314=D1313,F1313,IF($E$13="Acc Bi-Weekly",ROUND((-PMT(((1+D1314/CP)^(CP/12))-1,(nper-B1314+1)*12/26,J1313))/2,2),IF($E$13="Acc Weekly",ROUND((-PMT(((1+D1314/CP)^(CP/12))-1,(nper-B1314+1)*12/52,J1313))/4,2),ROUND(-PMT(((1+D1314/CP)^(CP/periods_per_year))-1,nper-B1314+1,J1313),2)))))))</f>
        <v/>
      </c>
      <c r="G1314" s="187" t="str">
        <f t="shared" si="194"/>
        <v/>
      </c>
      <c r="H1314" s="188"/>
      <c r="I1314" s="187" t="str">
        <f t="shared" si="195"/>
        <v/>
      </c>
      <c r="J1314" s="187" t="str">
        <f t="shared" si="196"/>
        <v/>
      </c>
      <c r="K1314" s="189" t="str">
        <f t="shared" si="197"/>
        <v/>
      </c>
      <c r="L1314" s="187" t="str">
        <f t="shared" si="198"/>
        <v/>
      </c>
      <c r="M1314" s="187" t="str">
        <f>IF(B1314="","",SUM($L$63:L1314))</f>
        <v/>
      </c>
      <c r="N1314" s="190" t="str">
        <f t="shared" si="199"/>
        <v/>
      </c>
      <c r="O1314" s="191"/>
      <c r="P1314" s="192" t="str">
        <f t="shared" si="200"/>
        <v/>
      </c>
      <c r="Q1314" s="193"/>
      <c r="S1314" s="193"/>
      <c r="T1314" s="193"/>
      <c r="U1314" s="193"/>
      <c r="V1314" s="67"/>
    </row>
    <row r="1315" spans="2:22" x14ac:dyDescent="0.15">
      <c r="B1315" s="194" t="str">
        <f t="shared" si="191"/>
        <v/>
      </c>
      <c r="C1315" s="185" t="str">
        <f t="shared" si="192"/>
        <v/>
      </c>
      <c r="D1315" s="186" t="str">
        <f>IF(B1315="","",IF(variable,IF(OR(B1315=1,B1315&lt;$I$16*periods_per_year),start_rate,MIN($I$17,IF(MOD(B1315-1,$I$19)=0,MAX($I$18,D1314+$I$20),D1314))),start_rate))</f>
        <v/>
      </c>
      <c r="E1315" s="187" t="str">
        <f t="shared" si="193"/>
        <v/>
      </c>
      <c r="F1315" s="187" t="str">
        <f>IF(B1315="","",IF(B1315=nper,J1314+E1315,MIN(J1314+E1315,IF(D1315=D1314,F1314,IF($E$13="Acc Bi-Weekly",ROUND((-PMT(((1+D1315/CP)^(CP/12))-1,(nper-B1315+1)*12/26,J1314))/2,2),IF($E$13="Acc Weekly",ROUND((-PMT(((1+D1315/CP)^(CP/12))-1,(nper-B1315+1)*12/52,J1314))/4,2),ROUND(-PMT(((1+D1315/CP)^(CP/periods_per_year))-1,nper-B1315+1,J1314),2)))))))</f>
        <v/>
      </c>
      <c r="G1315" s="187" t="str">
        <f t="shared" si="194"/>
        <v/>
      </c>
      <c r="H1315" s="188"/>
      <c r="I1315" s="187" t="str">
        <f t="shared" si="195"/>
        <v/>
      </c>
      <c r="J1315" s="187" t="str">
        <f t="shared" si="196"/>
        <v/>
      </c>
      <c r="K1315" s="189" t="str">
        <f t="shared" si="197"/>
        <v/>
      </c>
      <c r="L1315" s="187" t="str">
        <f t="shared" si="198"/>
        <v/>
      </c>
      <c r="M1315" s="187" t="str">
        <f>IF(B1315="","",SUM($L$63:L1315))</f>
        <v/>
      </c>
      <c r="N1315" s="190" t="str">
        <f t="shared" si="199"/>
        <v/>
      </c>
      <c r="O1315" s="191"/>
      <c r="P1315" s="192" t="str">
        <f t="shared" si="200"/>
        <v/>
      </c>
      <c r="Q1315" s="193"/>
      <c r="S1315" s="193"/>
      <c r="T1315" s="193"/>
      <c r="U1315" s="193"/>
      <c r="V1315" s="67"/>
    </row>
    <row r="1316" spans="2:22" x14ac:dyDescent="0.15">
      <c r="B1316" s="194" t="str">
        <f t="shared" si="191"/>
        <v/>
      </c>
      <c r="C1316" s="185" t="str">
        <f t="shared" si="192"/>
        <v/>
      </c>
      <c r="D1316" s="186" t="str">
        <f>IF(B1316="","",IF(variable,IF(OR(B1316=1,B1316&lt;$I$16*periods_per_year),start_rate,MIN($I$17,IF(MOD(B1316-1,$I$19)=0,MAX($I$18,D1315+$I$20),D1315))),start_rate))</f>
        <v/>
      </c>
      <c r="E1316" s="187" t="str">
        <f t="shared" si="193"/>
        <v/>
      </c>
      <c r="F1316" s="187" t="str">
        <f>IF(B1316="","",IF(B1316=nper,J1315+E1316,MIN(J1315+E1316,IF(D1316=D1315,F1315,IF($E$13="Acc Bi-Weekly",ROUND((-PMT(((1+D1316/CP)^(CP/12))-1,(nper-B1316+1)*12/26,J1315))/2,2),IF($E$13="Acc Weekly",ROUND((-PMT(((1+D1316/CP)^(CP/12))-1,(nper-B1316+1)*12/52,J1315))/4,2),ROUND(-PMT(((1+D1316/CP)^(CP/periods_per_year))-1,nper-B1316+1,J1315),2)))))))</f>
        <v/>
      </c>
      <c r="G1316" s="187" t="str">
        <f t="shared" si="194"/>
        <v/>
      </c>
      <c r="H1316" s="188"/>
      <c r="I1316" s="187" t="str">
        <f t="shared" si="195"/>
        <v/>
      </c>
      <c r="J1316" s="187" t="str">
        <f t="shared" si="196"/>
        <v/>
      </c>
      <c r="K1316" s="189" t="str">
        <f t="shared" si="197"/>
        <v/>
      </c>
      <c r="L1316" s="187" t="str">
        <f t="shared" si="198"/>
        <v/>
      </c>
      <c r="M1316" s="187" t="str">
        <f>IF(B1316="","",SUM($L$63:L1316))</f>
        <v/>
      </c>
      <c r="N1316" s="190" t="str">
        <f t="shared" si="199"/>
        <v/>
      </c>
      <c r="O1316" s="191"/>
      <c r="P1316" s="192" t="str">
        <f t="shared" si="200"/>
        <v/>
      </c>
      <c r="Q1316" s="193"/>
      <c r="S1316" s="193"/>
      <c r="T1316" s="193"/>
      <c r="U1316" s="193"/>
      <c r="V1316" s="67"/>
    </row>
    <row r="1317" spans="2:22" x14ac:dyDescent="0.15">
      <c r="B1317" s="194" t="str">
        <f t="shared" si="191"/>
        <v/>
      </c>
      <c r="C1317" s="185" t="str">
        <f t="shared" si="192"/>
        <v/>
      </c>
      <c r="D1317" s="186" t="str">
        <f>IF(B1317="","",IF(variable,IF(OR(B1317=1,B1317&lt;$I$16*periods_per_year),start_rate,MIN($I$17,IF(MOD(B1317-1,$I$19)=0,MAX($I$18,D1316+$I$20),D1316))),start_rate))</f>
        <v/>
      </c>
      <c r="E1317" s="187" t="str">
        <f t="shared" si="193"/>
        <v/>
      </c>
      <c r="F1317" s="187" t="str">
        <f>IF(B1317="","",IF(B1317=nper,J1316+E1317,MIN(J1316+E1317,IF(D1317=D1316,F1316,IF($E$13="Acc Bi-Weekly",ROUND((-PMT(((1+D1317/CP)^(CP/12))-1,(nper-B1317+1)*12/26,J1316))/2,2),IF($E$13="Acc Weekly",ROUND((-PMT(((1+D1317/CP)^(CP/12))-1,(nper-B1317+1)*12/52,J1316))/4,2),ROUND(-PMT(((1+D1317/CP)^(CP/periods_per_year))-1,nper-B1317+1,J1316),2)))))))</f>
        <v/>
      </c>
      <c r="G1317" s="187" t="str">
        <f t="shared" si="194"/>
        <v/>
      </c>
      <c r="H1317" s="188"/>
      <c r="I1317" s="187" t="str">
        <f t="shared" si="195"/>
        <v/>
      </c>
      <c r="J1317" s="187" t="str">
        <f t="shared" si="196"/>
        <v/>
      </c>
      <c r="K1317" s="189" t="str">
        <f t="shared" si="197"/>
        <v/>
      </c>
      <c r="L1317" s="187" t="str">
        <f t="shared" si="198"/>
        <v/>
      </c>
      <c r="M1317" s="187" t="str">
        <f>IF(B1317="","",SUM($L$63:L1317))</f>
        <v/>
      </c>
      <c r="N1317" s="190" t="str">
        <f t="shared" si="199"/>
        <v/>
      </c>
      <c r="O1317" s="191"/>
      <c r="P1317" s="192" t="str">
        <f t="shared" si="200"/>
        <v/>
      </c>
      <c r="Q1317" s="193"/>
      <c r="S1317" s="193"/>
      <c r="T1317" s="193"/>
      <c r="U1317" s="193"/>
      <c r="V1317" s="67"/>
    </row>
    <row r="1318" spans="2:22" x14ac:dyDescent="0.15">
      <c r="B1318" s="194" t="str">
        <f t="shared" si="191"/>
        <v/>
      </c>
      <c r="C1318" s="185" t="str">
        <f t="shared" si="192"/>
        <v/>
      </c>
      <c r="D1318" s="186" t="str">
        <f>IF(B1318="","",IF(variable,IF(OR(B1318=1,B1318&lt;$I$16*periods_per_year),start_rate,MIN($I$17,IF(MOD(B1318-1,$I$19)=0,MAX($I$18,D1317+$I$20),D1317))),start_rate))</f>
        <v/>
      </c>
      <c r="E1318" s="187" t="str">
        <f t="shared" si="193"/>
        <v/>
      </c>
      <c r="F1318" s="187" t="str">
        <f>IF(B1318="","",IF(B1318=nper,J1317+E1318,MIN(J1317+E1318,IF(D1318=D1317,F1317,IF($E$13="Acc Bi-Weekly",ROUND((-PMT(((1+D1318/CP)^(CP/12))-1,(nper-B1318+1)*12/26,J1317))/2,2),IF($E$13="Acc Weekly",ROUND((-PMT(((1+D1318/CP)^(CP/12))-1,(nper-B1318+1)*12/52,J1317))/4,2),ROUND(-PMT(((1+D1318/CP)^(CP/periods_per_year))-1,nper-B1318+1,J1317),2)))))))</f>
        <v/>
      </c>
      <c r="G1318" s="187" t="str">
        <f t="shared" si="194"/>
        <v/>
      </c>
      <c r="H1318" s="188"/>
      <c r="I1318" s="187" t="str">
        <f t="shared" si="195"/>
        <v/>
      </c>
      <c r="J1318" s="187" t="str">
        <f t="shared" si="196"/>
        <v/>
      </c>
      <c r="K1318" s="189" t="str">
        <f t="shared" si="197"/>
        <v/>
      </c>
      <c r="L1318" s="187" t="str">
        <f t="shared" si="198"/>
        <v/>
      </c>
      <c r="M1318" s="187" t="str">
        <f>IF(B1318="","",SUM($L$63:L1318))</f>
        <v/>
      </c>
      <c r="N1318" s="190" t="str">
        <f t="shared" si="199"/>
        <v/>
      </c>
      <c r="O1318" s="191"/>
      <c r="P1318" s="192" t="str">
        <f t="shared" si="200"/>
        <v/>
      </c>
      <c r="Q1318" s="193"/>
      <c r="S1318" s="193"/>
      <c r="T1318" s="193"/>
      <c r="U1318" s="193"/>
      <c r="V1318" s="67"/>
    </row>
    <row r="1319" spans="2:22" x14ac:dyDescent="0.15">
      <c r="B1319" s="194" t="str">
        <f t="shared" si="191"/>
        <v/>
      </c>
      <c r="C1319" s="185" t="str">
        <f t="shared" si="192"/>
        <v/>
      </c>
      <c r="D1319" s="186" t="str">
        <f>IF(B1319="","",IF(variable,IF(OR(B1319=1,B1319&lt;$I$16*periods_per_year),start_rate,MIN($I$17,IF(MOD(B1319-1,$I$19)=0,MAX($I$18,D1318+$I$20),D1318))),start_rate))</f>
        <v/>
      </c>
      <c r="E1319" s="187" t="str">
        <f t="shared" si="193"/>
        <v/>
      </c>
      <c r="F1319" s="187" t="str">
        <f>IF(B1319="","",IF(B1319=nper,J1318+E1319,MIN(J1318+E1319,IF(D1319=D1318,F1318,IF($E$13="Acc Bi-Weekly",ROUND((-PMT(((1+D1319/CP)^(CP/12))-1,(nper-B1319+1)*12/26,J1318))/2,2),IF($E$13="Acc Weekly",ROUND((-PMT(((1+D1319/CP)^(CP/12))-1,(nper-B1319+1)*12/52,J1318))/4,2),ROUND(-PMT(((1+D1319/CP)^(CP/periods_per_year))-1,nper-B1319+1,J1318),2)))))))</f>
        <v/>
      </c>
      <c r="G1319" s="187" t="str">
        <f t="shared" si="194"/>
        <v/>
      </c>
      <c r="H1319" s="188"/>
      <c r="I1319" s="187" t="str">
        <f t="shared" si="195"/>
        <v/>
      </c>
      <c r="J1319" s="187" t="str">
        <f t="shared" si="196"/>
        <v/>
      </c>
      <c r="K1319" s="189" t="str">
        <f t="shared" si="197"/>
        <v/>
      </c>
      <c r="L1319" s="187" t="str">
        <f t="shared" si="198"/>
        <v/>
      </c>
      <c r="M1319" s="187" t="str">
        <f>IF(B1319="","",SUM($L$63:L1319))</f>
        <v/>
      </c>
      <c r="N1319" s="190" t="str">
        <f t="shared" si="199"/>
        <v/>
      </c>
      <c r="O1319" s="191"/>
      <c r="P1319" s="192" t="str">
        <f t="shared" si="200"/>
        <v/>
      </c>
      <c r="Q1319" s="193"/>
      <c r="S1319" s="193"/>
      <c r="T1319" s="193"/>
      <c r="U1319" s="193"/>
      <c r="V1319" s="67"/>
    </row>
    <row r="1320" spans="2:22" x14ac:dyDescent="0.15">
      <c r="B1320" s="194" t="str">
        <f t="shared" si="191"/>
        <v/>
      </c>
      <c r="C1320" s="185" t="str">
        <f t="shared" si="192"/>
        <v/>
      </c>
      <c r="D1320" s="186" t="str">
        <f>IF(B1320="","",IF(variable,IF(OR(B1320=1,B1320&lt;$I$16*periods_per_year),start_rate,MIN($I$17,IF(MOD(B1320-1,$I$19)=0,MAX($I$18,D1319+$I$20),D1319))),start_rate))</f>
        <v/>
      </c>
      <c r="E1320" s="187" t="str">
        <f t="shared" si="193"/>
        <v/>
      </c>
      <c r="F1320" s="187" t="str">
        <f>IF(B1320="","",IF(B1320=nper,J1319+E1320,MIN(J1319+E1320,IF(D1320=D1319,F1319,IF($E$13="Acc Bi-Weekly",ROUND((-PMT(((1+D1320/CP)^(CP/12))-1,(nper-B1320+1)*12/26,J1319))/2,2),IF($E$13="Acc Weekly",ROUND((-PMT(((1+D1320/CP)^(CP/12))-1,(nper-B1320+1)*12/52,J1319))/4,2),ROUND(-PMT(((1+D1320/CP)^(CP/periods_per_year))-1,nper-B1320+1,J1319),2)))))))</f>
        <v/>
      </c>
      <c r="G1320" s="187" t="str">
        <f t="shared" si="194"/>
        <v/>
      </c>
      <c r="H1320" s="188"/>
      <c r="I1320" s="187" t="str">
        <f t="shared" si="195"/>
        <v/>
      </c>
      <c r="J1320" s="187" t="str">
        <f t="shared" si="196"/>
        <v/>
      </c>
      <c r="K1320" s="189" t="str">
        <f t="shared" si="197"/>
        <v/>
      </c>
      <c r="L1320" s="187" t="str">
        <f t="shared" si="198"/>
        <v/>
      </c>
      <c r="M1320" s="187" t="str">
        <f>IF(B1320="","",SUM($L$63:L1320))</f>
        <v/>
      </c>
      <c r="N1320" s="190" t="str">
        <f t="shared" si="199"/>
        <v/>
      </c>
      <c r="O1320" s="191"/>
      <c r="P1320" s="192" t="str">
        <f t="shared" si="200"/>
        <v/>
      </c>
      <c r="Q1320" s="193"/>
      <c r="S1320" s="193"/>
      <c r="T1320" s="193"/>
      <c r="U1320" s="193"/>
      <c r="V1320" s="67"/>
    </row>
    <row r="1321" spans="2:22" x14ac:dyDescent="0.15">
      <c r="B1321" s="194" t="str">
        <f t="shared" si="191"/>
        <v/>
      </c>
      <c r="C1321" s="185" t="str">
        <f t="shared" si="192"/>
        <v/>
      </c>
      <c r="D1321" s="186" t="str">
        <f>IF(B1321="","",IF(variable,IF(OR(B1321=1,B1321&lt;$I$16*periods_per_year),start_rate,MIN($I$17,IF(MOD(B1321-1,$I$19)=0,MAX($I$18,D1320+$I$20),D1320))),start_rate))</f>
        <v/>
      </c>
      <c r="E1321" s="187" t="str">
        <f t="shared" si="193"/>
        <v/>
      </c>
      <c r="F1321" s="187" t="str">
        <f>IF(B1321="","",IF(B1321=nper,J1320+E1321,MIN(J1320+E1321,IF(D1321=D1320,F1320,IF($E$13="Acc Bi-Weekly",ROUND((-PMT(((1+D1321/CP)^(CP/12))-1,(nper-B1321+1)*12/26,J1320))/2,2),IF($E$13="Acc Weekly",ROUND((-PMT(((1+D1321/CP)^(CP/12))-1,(nper-B1321+1)*12/52,J1320))/4,2),ROUND(-PMT(((1+D1321/CP)^(CP/periods_per_year))-1,nper-B1321+1,J1320),2)))))))</f>
        <v/>
      </c>
      <c r="G1321" s="187" t="str">
        <f t="shared" si="194"/>
        <v/>
      </c>
      <c r="H1321" s="188"/>
      <c r="I1321" s="187" t="str">
        <f t="shared" si="195"/>
        <v/>
      </c>
      <c r="J1321" s="187" t="str">
        <f t="shared" si="196"/>
        <v/>
      </c>
      <c r="K1321" s="189" t="str">
        <f t="shared" si="197"/>
        <v/>
      </c>
      <c r="L1321" s="187" t="str">
        <f t="shared" si="198"/>
        <v/>
      </c>
      <c r="M1321" s="187" t="str">
        <f>IF(B1321="","",SUM($L$63:L1321))</f>
        <v/>
      </c>
      <c r="N1321" s="190" t="str">
        <f t="shared" si="199"/>
        <v/>
      </c>
      <c r="O1321" s="191"/>
      <c r="P1321" s="192" t="str">
        <f t="shared" si="200"/>
        <v/>
      </c>
      <c r="Q1321" s="193"/>
      <c r="S1321" s="193"/>
      <c r="T1321" s="193"/>
      <c r="U1321" s="193"/>
      <c r="V1321" s="67"/>
    </row>
    <row r="1322" spans="2:22" x14ac:dyDescent="0.15">
      <c r="B1322" s="194" t="str">
        <f t="shared" si="191"/>
        <v/>
      </c>
      <c r="C1322" s="185" t="str">
        <f t="shared" si="192"/>
        <v/>
      </c>
      <c r="D1322" s="186" t="str">
        <f>IF(B1322="","",IF(variable,IF(OR(B1322=1,B1322&lt;$I$16*periods_per_year),start_rate,MIN($I$17,IF(MOD(B1322-1,$I$19)=0,MAX($I$18,D1321+$I$20),D1321))),start_rate))</f>
        <v/>
      </c>
      <c r="E1322" s="187" t="str">
        <f t="shared" si="193"/>
        <v/>
      </c>
      <c r="F1322" s="187" t="str">
        <f>IF(B1322="","",IF(B1322=nper,J1321+E1322,MIN(J1321+E1322,IF(D1322=D1321,F1321,IF($E$13="Acc Bi-Weekly",ROUND((-PMT(((1+D1322/CP)^(CP/12))-1,(nper-B1322+1)*12/26,J1321))/2,2),IF($E$13="Acc Weekly",ROUND((-PMT(((1+D1322/CP)^(CP/12))-1,(nper-B1322+1)*12/52,J1321))/4,2),ROUND(-PMT(((1+D1322/CP)^(CP/periods_per_year))-1,nper-B1322+1,J1321),2)))))))</f>
        <v/>
      </c>
      <c r="G1322" s="187" t="str">
        <f t="shared" si="194"/>
        <v/>
      </c>
      <c r="H1322" s="188"/>
      <c r="I1322" s="187" t="str">
        <f t="shared" si="195"/>
        <v/>
      </c>
      <c r="J1322" s="187" t="str">
        <f t="shared" si="196"/>
        <v/>
      </c>
      <c r="K1322" s="189" t="str">
        <f t="shared" si="197"/>
        <v/>
      </c>
      <c r="L1322" s="187" t="str">
        <f t="shared" si="198"/>
        <v/>
      </c>
      <c r="M1322" s="187" t="str">
        <f>IF(B1322="","",SUM($L$63:L1322))</f>
        <v/>
      </c>
      <c r="N1322" s="190" t="str">
        <f t="shared" si="199"/>
        <v/>
      </c>
      <c r="O1322" s="191"/>
      <c r="P1322" s="192" t="str">
        <f t="shared" si="200"/>
        <v/>
      </c>
      <c r="Q1322" s="193"/>
      <c r="S1322" s="193"/>
      <c r="T1322" s="193"/>
      <c r="U1322" s="193"/>
      <c r="V1322" s="67"/>
    </row>
    <row r="1323" spans="2:22" x14ac:dyDescent="0.15">
      <c r="B1323" s="194" t="str">
        <f t="shared" si="191"/>
        <v/>
      </c>
      <c r="C1323" s="185" t="str">
        <f t="shared" si="192"/>
        <v/>
      </c>
      <c r="D1323" s="186" t="str">
        <f>IF(B1323="","",IF(variable,IF(OR(B1323=1,B1323&lt;$I$16*periods_per_year),start_rate,MIN($I$17,IF(MOD(B1323-1,$I$19)=0,MAX($I$18,D1322+$I$20),D1322))),start_rate))</f>
        <v/>
      </c>
      <c r="E1323" s="187" t="str">
        <f t="shared" si="193"/>
        <v/>
      </c>
      <c r="F1323" s="187" t="str">
        <f>IF(B1323="","",IF(B1323=nper,J1322+E1323,MIN(J1322+E1323,IF(D1323=D1322,F1322,IF($E$13="Acc Bi-Weekly",ROUND((-PMT(((1+D1323/CP)^(CP/12))-1,(nper-B1323+1)*12/26,J1322))/2,2),IF($E$13="Acc Weekly",ROUND((-PMT(((1+D1323/CP)^(CP/12))-1,(nper-B1323+1)*12/52,J1322))/4,2),ROUND(-PMT(((1+D1323/CP)^(CP/periods_per_year))-1,nper-B1323+1,J1322),2)))))))</f>
        <v/>
      </c>
      <c r="G1323" s="187" t="str">
        <f t="shared" si="194"/>
        <v/>
      </c>
      <c r="H1323" s="188"/>
      <c r="I1323" s="187" t="str">
        <f t="shared" si="195"/>
        <v/>
      </c>
      <c r="J1323" s="187" t="str">
        <f t="shared" si="196"/>
        <v/>
      </c>
      <c r="K1323" s="189" t="str">
        <f t="shared" si="197"/>
        <v/>
      </c>
      <c r="L1323" s="187" t="str">
        <f t="shared" si="198"/>
        <v/>
      </c>
      <c r="M1323" s="187" t="str">
        <f>IF(B1323="","",SUM($L$63:L1323))</f>
        <v/>
      </c>
      <c r="N1323" s="190" t="str">
        <f t="shared" si="199"/>
        <v/>
      </c>
      <c r="O1323" s="191"/>
      <c r="P1323" s="192" t="str">
        <f t="shared" si="200"/>
        <v/>
      </c>
      <c r="Q1323" s="193"/>
      <c r="S1323" s="193"/>
      <c r="T1323" s="193"/>
      <c r="U1323" s="193"/>
      <c r="V1323" s="67"/>
    </row>
    <row r="1324" spans="2:22" x14ac:dyDescent="0.15">
      <c r="B1324" s="194" t="str">
        <f t="shared" si="191"/>
        <v/>
      </c>
      <c r="C1324" s="185" t="str">
        <f t="shared" si="192"/>
        <v/>
      </c>
      <c r="D1324" s="186" t="str">
        <f>IF(B1324="","",IF(variable,IF(OR(B1324=1,B1324&lt;$I$16*periods_per_year),start_rate,MIN($I$17,IF(MOD(B1324-1,$I$19)=0,MAX($I$18,D1323+$I$20),D1323))),start_rate))</f>
        <v/>
      </c>
      <c r="E1324" s="187" t="str">
        <f t="shared" si="193"/>
        <v/>
      </c>
      <c r="F1324" s="187" t="str">
        <f>IF(B1324="","",IF(B1324=nper,J1323+E1324,MIN(J1323+E1324,IF(D1324=D1323,F1323,IF($E$13="Acc Bi-Weekly",ROUND((-PMT(((1+D1324/CP)^(CP/12))-1,(nper-B1324+1)*12/26,J1323))/2,2),IF($E$13="Acc Weekly",ROUND((-PMT(((1+D1324/CP)^(CP/12))-1,(nper-B1324+1)*12/52,J1323))/4,2),ROUND(-PMT(((1+D1324/CP)^(CP/periods_per_year))-1,nper-B1324+1,J1323),2)))))))</f>
        <v/>
      </c>
      <c r="G1324" s="187" t="str">
        <f t="shared" si="194"/>
        <v/>
      </c>
      <c r="H1324" s="188"/>
      <c r="I1324" s="187" t="str">
        <f t="shared" si="195"/>
        <v/>
      </c>
      <c r="J1324" s="187" t="str">
        <f t="shared" si="196"/>
        <v/>
      </c>
      <c r="K1324" s="189" t="str">
        <f t="shared" si="197"/>
        <v/>
      </c>
      <c r="L1324" s="187" t="str">
        <f t="shared" si="198"/>
        <v/>
      </c>
      <c r="M1324" s="187" t="str">
        <f>IF(B1324="","",SUM($L$63:L1324))</f>
        <v/>
      </c>
      <c r="N1324" s="190" t="str">
        <f t="shared" si="199"/>
        <v/>
      </c>
      <c r="O1324" s="191"/>
      <c r="P1324" s="192" t="str">
        <f t="shared" si="200"/>
        <v/>
      </c>
      <c r="Q1324" s="193"/>
      <c r="S1324" s="193"/>
      <c r="T1324" s="193"/>
      <c r="U1324" s="193"/>
      <c r="V1324" s="67"/>
    </row>
    <row r="1325" spans="2:22" x14ac:dyDescent="0.15">
      <c r="B1325" s="194" t="str">
        <f t="shared" si="191"/>
        <v/>
      </c>
      <c r="C1325" s="185" t="str">
        <f t="shared" si="192"/>
        <v/>
      </c>
      <c r="D1325" s="186" t="str">
        <f>IF(B1325="","",IF(variable,IF(OR(B1325=1,B1325&lt;$I$16*periods_per_year),start_rate,MIN($I$17,IF(MOD(B1325-1,$I$19)=0,MAX($I$18,D1324+$I$20),D1324))),start_rate))</f>
        <v/>
      </c>
      <c r="E1325" s="187" t="str">
        <f t="shared" si="193"/>
        <v/>
      </c>
      <c r="F1325" s="187" t="str">
        <f>IF(B1325="","",IF(B1325=nper,J1324+E1325,MIN(J1324+E1325,IF(D1325=D1324,F1324,IF($E$13="Acc Bi-Weekly",ROUND((-PMT(((1+D1325/CP)^(CP/12))-1,(nper-B1325+1)*12/26,J1324))/2,2),IF($E$13="Acc Weekly",ROUND((-PMT(((1+D1325/CP)^(CP/12))-1,(nper-B1325+1)*12/52,J1324))/4,2),ROUND(-PMT(((1+D1325/CP)^(CP/periods_per_year))-1,nper-B1325+1,J1324),2)))))))</f>
        <v/>
      </c>
      <c r="G1325" s="187" t="str">
        <f t="shared" si="194"/>
        <v/>
      </c>
      <c r="H1325" s="188"/>
      <c r="I1325" s="187" t="str">
        <f t="shared" si="195"/>
        <v/>
      </c>
      <c r="J1325" s="187" t="str">
        <f t="shared" si="196"/>
        <v/>
      </c>
      <c r="K1325" s="189" t="str">
        <f t="shared" si="197"/>
        <v/>
      </c>
      <c r="L1325" s="187" t="str">
        <f t="shared" si="198"/>
        <v/>
      </c>
      <c r="M1325" s="187" t="str">
        <f>IF(B1325="","",SUM($L$63:L1325))</f>
        <v/>
      </c>
      <c r="N1325" s="190" t="str">
        <f t="shared" si="199"/>
        <v/>
      </c>
      <c r="O1325" s="191"/>
      <c r="P1325" s="192" t="str">
        <f t="shared" si="200"/>
        <v/>
      </c>
      <c r="Q1325" s="193"/>
      <c r="S1325" s="193"/>
      <c r="T1325" s="193"/>
      <c r="U1325" s="193"/>
      <c r="V1325" s="67"/>
    </row>
    <row r="1326" spans="2:22" x14ac:dyDescent="0.15">
      <c r="B1326" s="194" t="str">
        <f t="shared" si="191"/>
        <v/>
      </c>
      <c r="C1326" s="185" t="str">
        <f t="shared" si="192"/>
        <v/>
      </c>
      <c r="D1326" s="186" t="str">
        <f>IF(B1326="","",IF(variable,IF(OR(B1326=1,B1326&lt;$I$16*periods_per_year),start_rate,MIN($I$17,IF(MOD(B1326-1,$I$19)=0,MAX($I$18,D1325+$I$20),D1325))),start_rate))</f>
        <v/>
      </c>
      <c r="E1326" s="187" t="str">
        <f t="shared" si="193"/>
        <v/>
      </c>
      <c r="F1326" s="187" t="str">
        <f>IF(B1326="","",IF(B1326=nper,J1325+E1326,MIN(J1325+E1326,IF(D1326=D1325,F1325,IF($E$13="Acc Bi-Weekly",ROUND((-PMT(((1+D1326/CP)^(CP/12))-1,(nper-B1326+1)*12/26,J1325))/2,2),IF($E$13="Acc Weekly",ROUND((-PMT(((1+D1326/CP)^(CP/12))-1,(nper-B1326+1)*12/52,J1325))/4,2),ROUND(-PMT(((1+D1326/CP)^(CP/periods_per_year))-1,nper-B1326+1,J1325),2)))))))</f>
        <v/>
      </c>
      <c r="G1326" s="187" t="str">
        <f t="shared" si="194"/>
        <v/>
      </c>
      <c r="H1326" s="188"/>
      <c r="I1326" s="187" t="str">
        <f t="shared" si="195"/>
        <v/>
      </c>
      <c r="J1326" s="187" t="str">
        <f t="shared" si="196"/>
        <v/>
      </c>
      <c r="K1326" s="189" t="str">
        <f t="shared" si="197"/>
        <v/>
      </c>
      <c r="L1326" s="187" t="str">
        <f t="shared" si="198"/>
        <v/>
      </c>
      <c r="M1326" s="187" t="str">
        <f>IF(B1326="","",SUM($L$63:L1326))</f>
        <v/>
      </c>
      <c r="N1326" s="190" t="str">
        <f t="shared" si="199"/>
        <v/>
      </c>
      <c r="O1326" s="191"/>
      <c r="P1326" s="192" t="str">
        <f t="shared" si="200"/>
        <v/>
      </c>
      <c r="Q1326" s="193"/>
      <c r="S1326" s="193"/>
      <c r="T1326" s="193"/>
      <c r="U1326" s="193"/>
      <c r="V1326" s="67"/>
    </row>
    <row r="1327" spans="2:22" x14ac:dyDescent="0.15">
      <c r="B1327" s="194" t="str">
        <f t="shared" si="191"/>
        <v/>
      </c>
      <c r="C1327" s="185" t="str">
        <f t="shared" si="192"/>
        <v/>
      </c>
      <c r="D1327" s="186" t="str">
        <f>IF(B1327="","",IF(variable,IF(OR(B1327=1,B1327&lt;$I$16*periods_per_year),start_rate,MIN($I$17,IF(MOD(B1327-1,$I$19)=0,MAX($I$18,D1326+$I$20),D1326))),start_rate))</f>
        <v/>
      </c>
      <c r="E1327" s="187" t="str">
        <f t="shared" si="193"/>
        <v/>
      </c>
      <c r="F1327" s="187" t="str">
        <f>IF(B1327="","",IF(B1327=nper,J1326+E1327,MIN(J1326+E1327,IF(D1327=D1326,F1326,IF($E$13="Acc Bi-Weekly",ROUND((-PMT(((1+D1327/CP)^(CP/12))-1,(nper-B1327+1)*12/26,J1326))/2,2),IF($E$13="Acc Weekly",ROUND((-PMT(((1+D1327/CP)^(CP/12))-1,(nper-B1327+1)*12/52,J1326))/4,2),ROUND(-PMT(((1+D1327/CP)^(CP/periods_per_year))-1,nper-B1327+1,J1326),2)))))))</f>
        <v/>
      </c>
      <c r="G1327" s="187" t="str">
        <f t="shared" si="194"/>
        <v/>
      </c>
      <c r="H1327" s="188"/>
      <c r="I1327" s="187" t="str">
        <f t="shared" si="195"/>
        <v/>
      </c>
      <c r="J1327" s="187" t="str">
        <f t="shared" si="196"/>
        <v/>
      </c>
      <c r="K1327" s="189" t="str">
        <f t="shared" si="197"/>
        <v/>
      </c>
      <c r="L1327" s="187" t="str">
        <f t="shared" si="198"/>
        <v/>
      </c>
      <c r="M1327" s="187" t="str">
        <f>IF(B1327="","",SUM($L$63:L1327))</f>
        <v/>
      </c>
      <c r="N1327" s="190" t="str">
        <f t="shared" si="199"/>
        <v/>
      </c>
      <c r="O1327" s="191"/>
      <c r="P1327" s="192" t="str">
        <f t="shared" si="200"/>
        <v/>
      </c>
      <c r="Q1327" s="193"/>
      <c r="S1327" s="193"/>
      <c r="T1327" s="193"/>
      <c r="U1327" s="193"/>
      <c r="V1327" s="67"/>
    </row>
    <row r="1328" spans="2:22" x14ac:dyDescent="0.15">
      <c r="B1328" s="194" t="str">
        <f t="shared" si="191"/>
        <v/>
      </c>
      <c r="C1328" s="185" t="str">
        <f t="shared" si="192"/>
        <v/>
      </c>
      <c r="D1328" s="186" t="str">
        <f>IF(B1328="","",IF(variable,IF(OR(B1328=1,B1328&lt;$I$16*periods_per_year),start_rate,MIN($I$17,IF(MOD(B1328-1,$I$19)=0,MAX($I$18,D1327+$I$20),D1327))),start_rate))</f>
        <v/>
      </c>
      <c r="E1328" s="187" t="str">
        <f t="shared" si="193"/>
        <v/>
      </c>
      <c r="F1328" s="187" t="str">
        <f>IF(B1328="","",IF(B1328=nper,J1327+E1328,MIN(J1327+E1328,IF(D1328=D1327,F1327,IF($E$13="Acc Bi-Weekly",ROUND((-PMT(((1+D1328/CP)^(CP/12))-1,(nper-B1328+1)*12/26,J1327))/2,2),IF($E$13="Acc Weekly",ROUND((-PMT(((1+D1328/CP)^(CP/12))-1,(nper-B1328+1)*12/52,J1327))/4,2),ROUND(-PMT(((1+D1328/CP)^(CP/periods_per_year))-1,nper-B1328+1,J1327),2)))))))</f>
        <v/>
      </c>
      <c r="G1328" s="187" t="str">
        <f t="shared" si="194"/>
        <v/>
      </c>
      <c r="H1328" s="188"/>
      <c r="I1328" s="187" t="str">
        <f t="shared" si="195"/>
        <v/>
      </c>
      <c r="J1328" s="187" t="str">
        <f t="shared" si="196"/>
        <v/>
      </c>
      <c r="K1328" s="189" t="str">
        <f t="shared" si="197"/>
        <v/>
      </c>
      <c r="L1328" s="187" t="str">
        <f t="shared" si="198"/>
        <v/>
      </c>
      <c r="M1328" s="187" t="str">
        <f>IF(B1328="","",SUM($L$63:L1328))</f>
        <v/>
      </c>
      <c r="N1328" s="190" t="str">
        <f t="shared" si="199"/>
        <v/>
      </c>
      <c r="O1328" s="191"/>
      <c r="P1328" s="192" t="str">
        <f t="shared" si="200"/>
        <v/>
      </c>
      <c r="Q1328" s="193"/>
      <c r="S1328" s="193"/>
      <c r="T1328" s="193"/>
      <c r="U1328" s="193"/>
      <c r="V1328" s="67"/>
    </row>
    <row r="1329" spans="2:22" x14ac:dyDescent="0.15">
      <c r="B1329" s="194" t="str">
        <f t="shared" si="191"/>
        <v/>
      </c>
      <c r="C1329" s="185" t="str">
        <f t="shared" si="192"/>
        <v/>
      </c>
      <c r="D1329" s="186" t="str">
        <f>IF(B1329="","",IF(variable,IF(OR(B1329=1,B1329&lt;$I$16*periods_per_year),start_rate,MIN($I$17,IF(MOD(B1329-1,$I$19)=0,MAX($I$18,D1328+$I$20),D1328))),start_rate))</f>
        <v/>
      </c>
      <c r="E1329" s="187" t="str">
        <f t="shared" si="193"/>
        <v/>
      </c>
      <c r="F1329" s="187" t="str">
        <f>IF(B1329="","",IF(B1329=nper,J1328+E1329,MIN(J1328+E1329,IF(D1329=D1328,F1328,IF($E$13="Acc Bi-Weekly",ROUND((-PMT(((1+D1329/CP)^(CP/12))-1,(nper-B1329+1)*12/26,J1328))/2,2),IF($E$13="Acc Weekly",ROUND((-PMT(((1+D1329/CP)^(CP/12))-1,(nper-B1329+1)*12/52,J1328))/4,2),ROUND(-PMT(((1+D1329/CP)^(CP/periods_per_year))-1,nper-B1329+1,J1328),2)))))))</f>
        <v/>
      </c>
      <c r="G1329" s="187" t="str">
        <f t="shared" si="194"/>
        <v/>
      </c>
      <c r="H1329" s="188"/>
      <c r="I1329" s="187" t="str">
        <f t="shared" si="195"/>
        <v/>
      </c>
      <c r="J1329" s="187" t="str">
        <f t="shared" si="196"/>
        <v/>
      </c>
      <c r="K1329" s="189" t="str">
        <f t="shared" si="197"/>
        <v/>
      </c>
      <c r="L1329" s="187" t="str">
        <f t="shared" si="198"/>
        <v/>
      </c>
      <c r="M1329" s="187" t="str">
        <f>IF(B1329="","",SUM($L$63:L1329))</f>
        <v/>
      </c>
      <c r="N1329" s="190" t="str">
        <f t="shared" si="199"/>
        <v/>
      </c>
      <c r="O1329" s="191"/>
      <c r="P1329" s="192" t="str">
        <f t="shared" si="200"/>
        <v/>
      </c>
      <c r="Q1329" s="193"/>
      <c r="S1329" s="193"/>
      <c r="T1329" s="193"/>
      <c r="U1329" s="193"/>
      <c r="V1329" s="67"/>
    </row>
    <row r="1330" spans="2:22" x14ac:dyDescent="0.15">
      <c r="B1330" s="194" t="str">
        <f t="shared" si="191"/>
        <v/>
      </c>
      <c r="C1330" s="185" t="str">
        <f t="shared" si="192"/>
        <v/>
      </c>
      <c r="D1330" s="186" t="str">
        <f>IF(B1330="","",IF(variable,IF(OR(B1330=1,B1330&lt;$I$16*periods_per_year),start_rate,MIN($I$17,IF(MOD(B1330-1,$I$19)=0,MAX($I$18,D1329+$I$20),D1329))),start_rate))</f>
        <v/>
      </c>
      <c r="E1330" s="187" t="str">
        <f t="shared" si="193"/>
        <v/>
      </c>
      <c r="F1330" s="187" t="str">
        <f>IF(B1330="","",IF(B1330=nper,J1329+E1330,MIN(J1329+E1330,IF(D1330=D1329,F1329,IF($E$13="Acc Bi-Weekly",ROUND((-PMT(((1+D1330/CP)^(CP/12))-1,(nper-B1330+1)*12/26,J1329))/2,2),IF($E$13="Acc Weekly",ROUND((-PMT(((1+D1330/CP)^(CP/12))-1,(nper-B1330+1)*12/52,J1329))/4,2),ROUND(-PMT(((1+D1330/CP)^(CP/periods_per_year))-1,nper-B1330+1,J1329),2)))))))</f>
        <v/>
      </c>
      <c r="G1330" s="187" t="str">
        <f t="shared" si="194"/>
        <v/>
      </c>
      <c r="H1330" s="188"/>
      <c r="I1330" s="187" t="str">
        <f t="shared" si="195"/>
        <v/>
      </c>
      <c r="J1330" s="187" t="str">
        <f t="shared" si="196"/>
        <v/>
      </c>
      <c r="K1330" s="189" t="str">
        <f t="shared" si="197"/>
        <v/>
      </c>
      <c r="L1330" s="187" t="str">
        <f t="shared" si="198"/>
        <v/>
      </c>
      <c r="M1330" s="187" t="str">
        <f>IF(B1330="","",SUM($L$63:L1330))</f>
        <v/>
      </c>
      <c r="N1330" s="190" t="str">
        <f t="shared" si="199"/>
        <v/>
      </c>
      <c r="O1330" s="191"/>
      <c r="P1330" s="192" t="str">
        <f t="shared" si="200"/>
        <v/>
      </c>
      <c r="Q1330" s="193"/>
      <c r="S1330" s="193"/>
      <c r="T1330" s="193"/>
      <c r="U1330" s="193"/>
      <c r="V1330" s="67"/>
    </row>
    <row r="1331" spans="2:22" x14ac:dyDescent="0.15">
      <c r="B1331" s="194" t="str">
        <f t="shared" si="191"/>
        <v/>
      </c>
      <c r="C1331" s="185" t="str">
        <f t="shared" si="192"/>
        <v/>
      </c>
      <c r="D1331" s="186" t="str">
        <f>IF(B1331="","",IF(variable,IF(OR(B1331=1,B1331&lt;$I$16*periods_per_year),start_rate,MIN($I$17,IF(MOD(B1331-1,$I$19)=0,MAX($I$18,D1330+$I$20),D1330))),start_rate))</f>
        <v/>
      </c>
      <c r="E1331" s="187" t="str">
        <f t="shared" si="193"/>
        <v/>
      </c>
      <c r="F1331" s="187" t="str">
        <f>IF(B1331="","",IF(B1331=nper,J1330+E1331,MIN(J1330+E1331,IF(D1331=D1330,F1330,IF($E$13="Acc Bi-Weekly",ROUND((-PMT(((1+D1331/CP)^(CP/12))-1,(nper-B1331+1)*12/26,J1330))/2,2),IF($E$13="Acc Weekly",ROUND((-PMT(((1+D1331/CP)^(CP/12))-1,(nper-B1331+1)*12/52,J1330))/4,2),ROUND(-PMT(((1+D1331/CP)^(CP/periods_per_year))-1,nper-B1331+1,J1330),2)))))))</f>
        <v/>
      </c>
      <c r="G1331" s="187" t="str">
        <f t="shared" si="194"/>
        <v/>
      </c>
      <c r="H1331" s="188"/>
      <c r="I1331" s="187" t="str">
        <f t="shared" si="195"/>
        <v/>
      </c>
      <c r="J1331" s="187" t="str">
        <f t="shared" si="196"/>
        <v/>
      </c>
      <c r="K1331" s="189" t="str">
        <f t="shared" si="197"/>
        <v/>
      </c>
      <c r="L1331" s="187" t="str">
        <f t="shared" si="198"/>
        <v/>
      </c>
      <c r="M1331" s="187" t="str">
        <f>IF(B1331="","",SUM($L$63:L1331))</f>
        <v/>
      </c>
      <c r="N1331" s="190" t="str">
        <f t="shared" si="199"/>
        <v/>
      </c>
      <c r="O1331" s="191"/>
      <c r="P1331" s="192" t="str">
        <f t="shared" si="200"/>
        <v/>
      </c>
      <c r="Q1331" s="193"/>
      <c r="S1331" s="193"/>
      <c r="T1331" s="193"/>
      <c r="U1331" s="193"/>
      <c r="V1331" s="67"/>
    </row>
    <row r="1332" spans="2:22" x14ac:dyDescent="0.15">
      <c r="B1332" s="194" t="str">
        <f t="shared" si="191"/>
        <v/>
      </c>
      <c r="C1332" s="185" t="str">
        <f t="shared" si="192"/>
        <v/>
      </c>
      <c r="D1332" s="186" t="str">
        <f>IF(B1332="","",IF(variable,IF(OR(B1332=1,B1332&lt;$I$16*periods_per_year),start_rate,MIN($I$17,IF(MOD(B1332-1,$I$19)=0,MAX($I$18,D1331+$I$20),D1331))),start_rate))</f>
        <v/>
      </c>
      <c r="E1332" s="187" t="str">
        <f t="shared" si="193"/>
        <v/>
      </c>
      <c r="F1332" s="187" t="str">
        <f>IF(B1332="","",IF(B1332=nper,J1331+E1332,MIN(J1331+E1332,IF(D1332=D1331,F1331,IF($E$13="Acc Bi-Weekly",ROUND((-PMT(((1+D1332/CP)^(CP/12))-1,(nper-B1332+1)*12/26,J1331))/2,2),IF($E$13="Acc Weekly",ROUND((-PMT(((1+D1332/CP)^(CP/12))-1,(nper-B1332+1)*12/52,J1331))/4,2),ROUND(-PMT(((1+D1332/CP)^(CP/periods_per_year))-1,nper-B1332+1,J1331),2)))))))</f>
        <v/>
      </c>
      <c r="G1332" s="187" t="str">
        <f t="shared" si="194"/>
        <v/>
      </c>
      <c r="H1332" s="188"/>
      <c r="I1332" s="187" t="str">
        <f t="shared" si="195"/>
        <v/>
      </c>
      <c r="J1332" s="187" t="str">
        <f t="shared" si="196"/>
        <v/>
      </c>
      <c r="K1332" s="189" t="str">
        <f t="shared" si="197"/>
        <v/>
      </c>
      <c r="L1332" s="187" t="str">
        <f t="shared" si="198"/>
        <v/>
      </c>
      <c r="M1332" s="187" t="str">
        <f>IF(B1332="","",SUM($L$63:L1332))</f>
        <v/>
      </c>
      <c r="N1332" s="190" t="str">
        <f t="shared" si="199"/>
        <v/>
      </c>
      <c r="O1332" s="191"/>
      <c r="P1332" s="192" t="str">
        <f t="shared" si="200"/>
        <v/>
      </c>
      <c r="Q1332" s="193"/>
      <c r="S1332" s="193"/>
      <c r="T1332" s="193"/>
      <c r="U1332" s="193"/>
      <c r="V1332" s="67"/>
    </row>
    <row r="1333" spans="2:22" x14ac:dyDescent="0.15">
      <c r="B1333" s="194" t="str">
        <f t="shared" si="191"/>
        <v/>
      </c>
      <c r="C1333" s="185" t="str">
        <f t="shared" si="192"/>
        <v/>
      </c>
      <c r="D1333" s="186" t="str">
        <f>IF(B1333="","",IF(variable,IF(OR(B1333=1,B1333&lt;$I$16*periods_per_year),start_rate,MIN($I$17,IF(MOD(B1333-1,$I$19)=0,MAX($I$18,D1332+$I$20),D1332))),start_rate))</f>
        <v/>
      </c>
      <c r="E1333" s="187" t="str">
        <f t="shared" si="193"/>
        <v/>
      </c>
      <c r="F1333" s="187" t="str">
        <f>IF(B1333="","",IF(B1333=nper,J1332+E1333,MIN(J1332+E1333,IF(D1333=D1332,F1332,IF($E$13="Acc Bi-Weekly",ROUND((-PMT(((1+D1333/CP)^(CP/12))-1,(nper-B1333+1)*12/26,J1332))/2,2),IF($E$13="Acc Weekly",ROUND((-PMT(((1+D1333/CP)^(CP/12))-1,(nper-B1333+1)*12/52,J1332))/4,2),ROUND(-PMT(((1+D1333/CP)^(CP/periods_per_year))-1,nper-B1333+1,J1332),2)))))))</f>
        <v/>
      </c>
      <c r="G1333" s="187" t="str">
        <f t="shared" si="194"/>
        <v/>
      </c>
      <c r="H1333" s="188"/>
      <c r="I1333" s="187" t="str">
        <f t="shared" si="195"/>
        <v/>
      </c>
      <c r="J1333" s="187" t="str">
        <f t="shared" si="196"/>
        <v/>
      </c>
      <c r="K1333" s="189" t="str">
        <f t="shared" si="197"/>
        <v/>
      </c>
      <c r="L1333" s="187" t="str">
        <f t="shared" si="198"/>
        <v/>
      </c>
      <c r="M1333" s="187" t="str">
        <f>IF(B1333="","",SUM($L$63:L1333))</f>
        <v/>
      </c>
      <c r="N1333" s="190" t="str">
        <f t="shared" si="199"/>
        <v/>
      </c>
      <c r="O1333" s="191"/>
      <c r="P1333" s="192" t="str">
        <f t="shared" si="200"/>
        <v/>
      </c>
      <c r="Q1333" s="193"/>
      <c r="S1333" s="193"/>
      <c r="T1333" s="193"/>
      <c r="U1333" s="193"/>
      <c r="V1333" s="67"/>
    </row>
    <row r="1334" spans="2:22" x14ac:dyDescent="0.15">
      <c r="B1334" s="194" t="str">
        <f t="shared" si="191"/>
        <v/>
      </c>
      <c r="C1334" s="185" t="str">
        <f t="shared" si="192"/>
        <v/>
      </c>
      <c r="D1334" s="186" t="str">
        <f>IF(B1334="","",IF(variable,IF(OR(B1334=1,B1334&lt;$I$16*periods_per_year),start_rate,MIN($I$17,IF(MOD(B1334-1,$I$19)=0,MAX($I$18,D1333+$I$20),D1333))),start_rate))</f>
        <v/>
      </c>
      <c r="E1334" s="187" t="str">
        <f t="shared" si="193"/>
        <v/>
      </c>
      <c r="F1334" s="187" t="str">
        <f>IF(B1334="","",IF(B1334=nper,J1333+E1334,MIN(J1333+E1334,IF(D1334=D1333,F1333,IF($E$13="Acc Bi-Weekly",ROUND((-PMT(((1+D1334/CP)^(CP/12))-1,(nper-B1334+1)*12/26,J1333))/2,2),IF($E$13="Acc Weekly",ROUND((-PMT(((1+D1334/CP)^(CP/12))-1,(nper-B1334+1)*12/52,J1333))/4,2),ROUND(-PMT(((1+D1334/CP)^(CP/periods_per_year))-1,nper-B1334+1,J1333),2)))))))</f>
        <v/>
      </c>
      <c r="G1334" s="187" t="str">
        <f t="shared" si="194"/>
        <v/>
      </c>
      <c r="H1334" s="188"/>
      <c r="I1334" s="187" t="str">
        <f t="shared" si="195"/>
        <v/>
      </c>
      <c r="J1334" s="187" t="str">
        <f t="shared" si="196"/>
        <v/>
      </c>
      <c r="K1334" s="189" t="str">
        <f t="shared" si="197"/>
        <v/>
      </c>
      <c r="L1334" s="187" t="str">
        <f t="shared" si="198"/>
        <v/>
      </c>
      <c r="M1334" s="187" t="str">
        <f>IF(B1334="","",SUM($L$63:L1334))</f>
        <v/>
      </c>
      <c r="N1334" s="190" t="str">
        <f t="shared" si="199"/>
        <v/>
      </c>
      <c r="O1334" s="191"/>
      <c r="P1334" s="192" t="str">
        <f t="shared" si="200"/>
        <v/>
      </c>
      <c r="Q1334" s="193"/>
      <c r="S1334" s="193"/>
      <c r="T1334" s="193"/>
      <c r="U1334" s="193"/>
      <c r="V1334" s="67"/>
    </row>
    <row r="1335" spans="2:22" x14ac:dyDescent="0.15">
      <c r="B1335" s="194" t="str">
        <f t="shared" si="191"/>
        <v/>
      </c>
      <c r="C1335" s="185" t="str">
        <f t="shared" si="192"/>
        <v/>
      </c>
      <c r="D1335" s="186" t="str">
        <f>IF(B1335="","",IF(variable,IF(OR(B1335=1,B1335&lt;$I$16*periods_per_year),start_rate,MIN($I$17,IF(MOD(B1335-1,$I$19)=0,MAX($I$18,D1334+$I$20),D1334))),start_rate))</f>
        <v/>
      </c>
      <c r="E1335" s="187" t="str">
        <f t="shared" si="193"/>
        <v/>
      </c>
      <c r="F1335" s="187" t="str">
        <f>IF(B1335="","",IF(B1335=nper,J1334+E1335,MIN(J1334+E1335,IF(D1335=D1334,F1334,IF($E$13="Acc Bi-Weekly",ROUND((-PMT(((1+D1335/CP)^(CP/12))-1,(nper-B1335+1)*12/26,J1334))/2,2),IF($E$13="Acc Weekly",ROUND((-PMT(((1+D1335/CP)^(CP/12))-1,(nper-B1335+1)*12/52,J1334))/4,2),ROUND(-PMT(((1+D1335/CP)^(CP/periods_per_year))-1,nper-B1335+1,J1334),2)))))))</f>
        <v/>
      </c>
      <c r="G1335" s="187" t="str">
        <f t="shared" si="194"/>
        <v/>
      </c>
      <c r="H1335" s="188"/>
      <c r="I1335" s="187" t="str">
        <f t="shared" si="195"/>
        <v/>
      </c>
      <c r="J1335" s="187" t="str">
        <f t="shared" si="196"/>
        <v/>
      </c>
      <c r="K1335" s="189" t="str">
        <f t="shared" si="197"/>
        <v/>
      </c>
      <c r="L1335" s="187" t="str">
        <f t="shared" si="198"/>
        <v/>
      </c>
      <c r="M1335" s="187" t="str">
        <f>IF(B1335="","",SUM($L$63:L1335))</f>
        <v/>
      </c>
      <c r="N1335" s="190" t="str">
        <f t="shared" si="199"/>
        <v/>
      </c>
      <c r="O1335" s="191"/>
      <c r="P1335" s="192" t="str">
        <f t="shared" si="200"/>
        <v/>
      </c>
      <c r="Q1335" s="193"/>
      <c r="S1335" s="193"/>
      <c r="T1335" s="193"/>
      <c r="U1335" s="193"/>
      <c r="V1335" s="67"/>
    </row>
    <row r="1336" spans="2:22" x14ac:dyDescent="0.15">
      <c r="B1336" s="194" t="str">
        <f t="shared" si="191"/>
        <v/>
      </c>
      <c r="C1336" s="185" t="str">
        <f t="shared" si="192"/>
        <v/>
      </c>
      <c r="D1336" s="186" t="str">
        <f>IF(B1336="","",IF(variable,IF(OR(B1336=1,B1336&lt;$I$16*periods_per_year),start_rate,MIN($I$17,IF(MOD(B1336-1,$I$19)=0,MAX($I$18,D1335+$I$20),D1335))),start_rate))</f>
        <v/>
      </c>
      <c r="E1336" s="187" t="str">
        <f t="shared" si="193"/>
        <v/>
      </c>
      <c r="F1336" s="187" t="str">
        <f>IF(B1336="","",IF(B1336=nper,J1335+E1336,MIN(J1335+E1336,IF(D1336=D1335,F1335,IF($E$13="Acc Bi-Weekly",ROUND((-PMT(((1+D1336/CP)^(CP/12))-1,(nper-B1336+1)*12/26,J1335))/2,2),IF($E$13="Acc Weekly",ROUND((-PMT(((1+D1336/CP)^(CP/12))-1,(nper-B1336+1)*12/52,J1335))/4,2),ROUND(-PMT(((1+D1336/CP)^(CP/periods_per_year))-1,nper-B1336+1,J1335),2)))))))</f>
        <v/>
      </c>
      <c r="G1336" s="187" t="str">
        <f t="shared" si="194"/>
        <v/>
      </c>
      <c r="H1336" s="188"/>
      <c r="I1336" s="187" t="str">
        <f t="shared" si="195"/>
        <v/>
      </c>
      <c r="J1336" s="187" t="str">
        <f t="shared" si="196"/>
        <v/>
      </c>
      <c r="K1336" s="189" t="str">
        <f t="shared" si="197"/>
        <v/>
      </c>
      <c r="L1336" s="187" t="str">
        <f t="shared" si="198"/>
        <v/>
      </c>
      <c r="M1336" s="187" t="str">
        <f>IF(B1336="","",SUM($L$63:L1336))</f>
        <v/>
      </c>
      <c r="N1336" s="190" t="str">
        <f t="shared" si="199"/>
        <v/>
      </c>
      <c r="O1336" s="191"/>
      <c r="P1336" s="192" t="str">
        <f t="shared" si="200"/>
        <v/>
      </c>
      <c r="Q1336" s="193"/>
      <c r="S1336" s="193"/>
      <c r="T1336" s="193"/>
      <c r="U1336" s="193"/>
      <c r="V1336" s="67"/>
    </row>
    <row r="1337" spans="2:22" x14ac:dyDescent="0.15">
      <c r="B1337" s="194" t="str">
        <f t="shared" si="191"/>
        <v/>
      </c>
      <c r="C1337" s="185" t="str">
        <f t="shared" si="192"/>
        <v/>
      </c>
      <c r="D1337" s="186" t="str">
        <f>IF(B1337="","",IF(variable,IF(OR(B1337=1,B1337&lt;$I$16*periods_per_year),start_rate,MIN($I$17,IF(MOD(B1337-1,$I$19)=0,MAX($I$18,D1336+$I$20),D1336))),start_rate))</f>
        <v/>
      </c>
      <c r="E1337" s="187" t="str">
        <f t="shared" si="193"/>
        <v/>
      </c>
      <c r="F1337" s="187" t="str">
        <f>IF(B1337="","",IF(B1337=nper,J1336+E1337,MIN(J1336+E1337,IF(D1337=D1336,F1336,IF($E$13="Acc Bi-Weekly",ROUND((-PMT(((1+D1337/CP)^(CP/12))-1,(nper-B1337+1)*12/26,J1336))/2,2),IF($E$13="Acc Weekly",ROUND((-PMT(((1+D1337/CP)^(CP/12))-1,(nper-B1337+1)*12/52,J1336))/4,2),ROUND(-PMT(((1+D1337/CP)^(CP/periods_per_year))-1,nper-B1337+1,J1336),2)))))))</f>
        <v/>
      </c>
      <c r="G1337" s="187" t="str">
        <f t="shared" si="194"/>
        <v/>
      </c>
      <c r="H1337" s="188"/>
      <c r="I1337" s="187" t="str">
        <f t="shared" si="195"/>
        <v/>
      </c>
      <c r="J1337" s="187" t="str">
        <f t="shared" si="196"/>
        <v/>
      </c>
      <c r="K1337" s="189" t="str">
        <f t="shared" si="197"/>
        <v/>
      </c>
      <c r="L1337" s="187" t="str">
        <f t="shared" si="198"/>
        <v/>
      </c>
      <c r="M1337" s="187" t="str">
        <f>IF(B1337="","",SUM($L$63:L1337))</f>
        <v/>
      </c>
      <c r="N1337" s="190" t="str">
        <f t="shared" si="199"/>
        <v/>
      </c>
      <c r="O1337" s="191"/>
      <c r="P1337" s="192" t="str">
        <f t="shared" si="200"/>
        <v/>
      </c>
      <c r="Q1337" s="193"/>
      <c r="S1337" s="193"/>
      <c r="T1337" s="193"/>
      <c r="U1337" s="193"/>
      <c r="V1337" s="67"/>
    </row>
    <row r="1338" spans="2:22" x14ac:dyDescent="0.15">
      <c r="B1338" s="194" t="str">
        <f t="shared" si="191"/>
        <v/>
      </c>
      <c r="C1338" s="185" t="str">
        <f t="shared" si="192"/>
        <v/>
      </c>
      <c r="D1338" s="186" t="str">
        <f>IF(B1338="","",IF(variable,IF(OR(B1338=1,B1338&lt;$I$16*periods_per_year),start_rate,MIN($I$17,IF(MOD(B1338-1,$I$19)=0,MAX($I$18,D1337+$I$20),D1337))),start_rate))</f>
        <v/>
      </c>
      <c r="E1338" s="187" t="str">
        <f t="shared" si="193"/>
        <v/>
      </c>
      <c r="F1338" s="187" t="str">
        <f>IF(B1338="","",IF(B1338=nper,J1337+E1338,MIN(J1337+E1338,IF(D1338=D1337,F1337,IF($E$13="Acc Bi-Weekly",ROUND((-PMT(((1+D1338/CP)^(CP/12))-1,(nper-B1338+1)*12/26,J1337))/2,2),IF($E$13="Acc Weekly",ROUND((-PMT(((1+D1338/CP)^(CP/12))-1,(nper-B1338+1)*12/52,J1337))/4,2),ROUND(-PMT(((1+D1338/CP)^(CP/periods_per_year))-1,nper-B1338+1,J1337),2)))))))</f>
        <v/>
      </c>
      <c r="G1338" s="187" t="str">
        <f t="shared" si="194"/>
        <v/>
      </c>
      <c r="H1338" s="188"/>
      <c r="I1338" s="187" t="str">
        <f t="shared" si="195"/>
        <v/>
      </c>
      <c r="J1338" s="187" t="str">
        <f t="shared" si="196"/>
        <v/>
      </c>
      <c r="K1338" s="189" t="str">
        <f t="shared" si="197"/>
        <v/>
      </c>
      <c r="L1338" s="187" t="str">
        <f t="shared" si="198"/>
        <v/>
      </c>
      <c r="M1338" s="187" t="str">
        <f>IF(B1338="","",SUM($L$63:L1338))</f>
        <v/>
      </c>
      <c r="N1338" s="190" t="str">
        <f t="shared" si="199"/>
        <v/>
      </c>
      <c r="O1338" s="191"/>
      <c r="P1338" s="192" t="str">
        <f t="shared" si="200"/>
        <v/>
      </c>
      <c r="Q1338" s="193"/>
      <c r="S1338" s="193"/>
      <c r="T1338" s="193"/>
      <c r="U1338" s="193"/>
      <c r="V1338" s="67"/>
    </row>
    <row r="1339" spans="2:22" x14ac:dyDescent="0.15">
      <c r="B1339" s="194" t="str">
        <f t="shared" si="191"/>
        <v/>
      </c>
      <c r="C1339" s="185" t="str">
        <f t="shared" si="192"/>
        <v/>
      </c>
      <c r="D1339" s="186" t="str">
        <f>IF(B1339="","",IF(variable,IF(OR(B1339=1,B1339&lt;$I$16*periods_per_year),start_rate,MIN($I$17,IF(MOD(B1339-1,$I$19)=0,MAX($I$18,D1338+$I$20),D1338))),start_rate))</f>
        <v/>
      </c>
      <c r="E1339" s="187" t="str">
        <f t="shared" si="193"/>
        <v/>
      </c>
      <c r="F1339" s="187" t="str">
        <f>IF(B1339="","",IF(B1339=nper,J1338+E1339,MIN(J1338+E1339,IF(D1339=D1338,F1338,IF($E$13="Acc Bi-Weekly",ROUND((-PMT(((1+D1339/CP)^(CP/12))-1,(nper-B1339+1)*12/26,J1338))/2,2),IF($E$13="Acc Weekly",ROUND((-PMT(((1+D1339/CP)^(CP/12))-1,(nper-B1339+1)*12/52,J1338))/4,2),ROUND(-PMT(((1+D1339/CP)^(CP/periods_per_year))-1,nper-B1339+1,J1338),2)))))))</f>
        <v/>
      </c>
      <c r="G1339" s="187" t="str">
        <f t="shared" si="194"/>
        <v/>
      </c>
      <c r="H1339" s="188"/>
      <c r="I1339" s="187" t="str">
        <f t="shared" si="195"/>
        <v/>
      </c>
      <c r="J1339" s="187" t="str">
        <f t="shared" si="196"/>
        <v/>
      </c>
      <c r="K1339" s="189" t="str">
        <f t="shared" si="197"/>
        <v/>
      </c>
      <c r="L1339" s="187" t="str">
        <f t="shared" si="198"/>
        <v/>
      </c>
      <c r="M1339" s="187" t="str">
        <f>IF(B1339="","",SUM($L$63:L1339))</f>
        <v/>
      </c>
      <c r="N1339" s="190" t="str">
        <f t="shared" si="199"/>
        <v/>
      </c>
      <c r="O1339" s="191"/>
      <c r="P1339" s="192" t="str">
        <f t="shared" si="200"/>
        <v/>
      </c>
      <c r="Q1339" s="193"/>
      <c r="S1339" s="193"/>
      <c r="T1339" s="193"/>
      <c r="U1339" s="193"/>
      <c r="V1339" s="67"/>
    </row>
    <row r="1340" spans="2:22" x14ac:dyDescent="0.15">
      <c r="B1340" s="194" t="str">
        <f t="shared" si="191"/>
        <v/>
      </c>
      <c r="C1340" s="185" t="str">
        <f t="shared" si="192"/>
        <v/>
      </c>
      <c r="D1340" s="186" t="str">
        <f>IF(B1340="","",IF(variable,IF(OR(B1340=1,B1340&lt;$I$16*periods_per_year),start_rate,MIN($I$17,IF(MOD(B1340-1,$I$19)=0,MAX($I$18,D1339+$I$20),D1339))),start_rate))</f>
        <v/>
      </c>
      <c r="E1340" s="187" t="str">
        <f t="shared" si="193"/>
        <v/>
      </c>
      <c r="F1340" s="187" t="str">
        <f>IF(B1340="","",IF(B1340=nper,J1339+E1340,MIN(J1339+E1340,IF(D1340=D1339,F1339,IF($E$13="Acc Bi-Weekly",ROUND((-PMT(((1+D1340/CP)^(CP/12))-1,(nper-B1340+1)*12/26,J1339))/2,2),IF($E$13="Acc Weekly",ROUND((-PMT(((1+D1340/CP)^(CP/12))-1,(nper-B1340+1)*12/52,J1339))/4,2),ROUND(-PMT(((1+D1340/CP)^(CP/periods_per_year))-1,nper-B1340+1,J1339),2)))))))</f>
        <v/>
      </c>
      <c r="G1340" s="187" t="str">
        <f t="shared" si="194"/>
        <v/>
      </c>
      <c r="H1340" s="188"/>
      <c r="I1340" s="187" t="str">
        <f t="shared" si="195"/>
        <v/>
      </c>
      <c r="J1340" s="187" t="str">
        <f t="shared" si="196"/>
        <v/>
      </c>
      <c r="K1340" s="189" t="str">
        <f t="shared" si="197"/>
        <v/>
      </c>
      <c r="L1340" s="187" t="str">
        <f t="shared" si="198"/>
        <v/>
      </c>
      <c r="M1340" s="187" t="str">
        <f>IF(B1340="","",SUM($L$63:L1340))</f>
        <v/>
      </c>
      <c r="N1340" s="190" t="str">
        <f t="shared" si="199"/>
        <v/>
      </c>
      <c r="O1340" s="191"/>
      <c r="P1340" s="192" t="str">
        <f t="shared" si="200"/>
        <v/>
      </c>
      <c r="Q1340" s="193"/>
      <c r="S1340" s="193"/>
      <c r="T1340" s="193"/>
      <c r="U1340" s="193"/>
      <c r="V1340" s="67"/>
    </row>
    <row r="1341" spans="2:22" x14ac:dyDescent="0.15">
      <c r="B1341" s="194" t="str">
        <f t="shared" si="191"/>
        <v/>
      </c>
      <c r="C1341" s="185" t="str">
        <f t="shared" si="192"/>
        <v/>
      </c>
      <c r="D1341" s="186" t="str">
        <f>IF(B1341="","",IF(variable,IF(OR(B1341=1,B1341&lt;$I$16*periods_per_year),start_rate,MIN($I$17,IF(MOD(B1341-1,$I$19)=0,MAX($I$18,D1340+$I$20),D1340))),start_rate))</f>
        <v/>
      </c>
      <c r="E1341" s="187" t="str">
        <f t="shared" si="193"/>
        <v/>
      </c>
      <c r="F1341" s="187" t="str">
        <f>IF(B1341="","",IF(B1341=nper,J1340+E1341,MIN(J1340+E1341,IF(D1341=D1340,F1340,IF($E$13="Acc Bi-Weekly",ROUND((-PMT(((1+D1341/CP)^(CP/12))-1,(nper-B1341+1)*12/26,J1340))/2,2),IF($E$13="Acc Weekly",ROUND((-PMT(((1+D1341/CP)^(CP/12))-1,(nper-B1341+1)*12/52,J1340))/4,2),ROUND(-PMT(((1+D1341/CP)^(CP/periods_per_year))-1,nper-B1341+1,J1340),2)))))))</f>
        <v/>
      </c>
      <c r="G1341" s="187" t="str">
        <f t="shared" si="194"/>
        <v/>
      </c>
      <c r="H1341" s="188"/>
      <c r="I1341" s="187" t="str">
        <f t="shared" si="195"/>
        <v/>
      </c>
      <c r="J1341" s="187" t="str">
        <f t="shared" si="196"/>
        <v/>
      </c>
      <c r="K1341" s="189" t="str">
        <f t="shared" si="197"/>
        <v/>
      </c>
      <c r="L1341" s="187" t="str">
        <f t="shared" si="198"/>
        <v/>
      </c>
      <c r="M1341" s="187" t="str">
        <f>IF(B1341="","",SUM($L$63:L1341))</f>
        <v/>
      </c>
      <c r="N1341" s="190" t="str">
        <f t="shared" si="199"/>
        <v/>
      </c>
      <c r="O1341" s="191"/>
      <c r="P1341" s="192" t="str">
        <f t="shared" si="200"/>
        <v/>
      </c>
      <c r="Q1341" s="193"/>
      <c r="S1341" s="193"/>
      <c r="T1341" s="193"/>
      <c r="U1341" s="193"/>
      <c r="V1341" s="67"/>
    </row>
    <row r="1342" spans="2:22" x14ac:dyDescent="0.15">
      <c r="B1342" s="194" t="str">
        <f t="shared" si="191"/>
        <v/>
      </c>
      <c r="C1342" s="185" t="str">
        <f t="shared" si="192"/>
        <v/>
      </c>
      <c r="D1342" s="186" t="str">
        <f>IF(B1342="","",IF(variable,IF(OR(B1342=1,B1342&lt;$I$16*periods_per_year),start_rate,MIN($I$17,IF(MOD(B1342-1,$I$19)=0,MAX($I$18,D1341+$I$20),D1341))),start_rate))</f>
        <v/>
      </c>
      <c r="E1342" s="187" t="str">
        <f t="shared" si="193"/>
        <v/>
      </c>
      <c r="F1342" s="187" t="str">
        <f>IF(B1342="","",IF(B1342=nper,J1341+E1342,MIN(J1341+E1342,IF(D1342=D1341,F1341,IF($E$13="Acc Bi-Weekly",ROUND((-PMT(((1+D1342/CP)^(CP/12))-1,(nper-B1342+1)*12/26,J1341))/2,2),IF($E$13="Acc Weekly",ROUND((-PMT(((1+D1342/CP)^(CP/12))-1,(nper-B1342+1)*12/52,J1341))/4,2),ROUND(-PMT(((1+D1342/CP)^(CP/periods_per_year))-1,nper-B1342+1,J1341),2)))))))</f>
        <v/>
      </c>
      <c r="G1342" s="187" t="str">
        <f t="shared" si="194"/>
        <v/>
      </c>
      <c r="H1342" s="188"/>
      <c r="I1342" s="187" t="str">
        <f t="shared" si="195"/>
        <v/>
      </c>
      <c r="J1342" s="187" t="str">
        <f t="shared" si="196"/>
        <v/>
      </c>
      <c r="K1342" s="189" t="str">
        <f t="shared" si="197"/>
        <v/>
      </c>
      <c r="L1342" s="187" t="str">
        <f t="shared" si="198"/>
        <v/>
      </c>
      <c r="M1342" s="187" t="str">
        <f>IF(B1342="","",SUM($L$63:L1342))</f>
        <v/>
      </c>
      <c r="N1342" s="190" t="str">
        <f t="shared" si="199"/>
        <v/>
      </c>
      <c r="O1342" s="191"/>
      <c r="P1342" s="192" t="str">
        <f t="shared" si="200"/>
        <v/>
      </c>
      <c r="Q1342" s="193"/>
      <c r="S1342" s="193"/>
      <c r="T1342" s="193"/>
      <c r="U1342" s="193"/>
      <c r="V1342" s="67"/>
    </row>
    <row r="1343" spans="2:22" x14ac:dyDescent="0.15">
      <c r="B1343" s="194" t="str">
        <f t="shared" ref="B1343:B1406" si="201">IF(J1342="","",IF(OR(B1342&gt;=nper,ROUND(J1342,2)&lt;=0),"",B1342+1))</f>
        <v/>
      </c>
      <c r="C1343" s="185" t="str">
        <f t="shared" ref="C1343:C1406" si="202">IF(B1343="","",IF(OR(periods_per_year=26,periods_per_year=52),IF(periods_per_year=26,IF(B1343=1,fpdate,C1342+14),IF(periods_per_year=52,IF(B1343=1,fpdate,C1342+7),"n/a")),IF(periods_per_year=24,DATE(YEAR(fpdate),MONTH(fpdate)+(B1343-1)/2+IF(AND(DAY(fpdate)&gt;=15,MOD(B1343,2)=0),1,0),IF(MOD(B1343,2)=0,IF(DAY(fpdate)&gt;=15,DAY(fpdate)-14,DAY(fpdate)+14),DAY(fpdate))),IF(DAY(DATE(YEAR(fpdate),MONTH(fpdate)+B1343-1,DAY(fpdate)))&lt;&gt;DAY(fpdate),DATE(YEAR(fpdate),MONTH(fpdate)+B1343,0),DATE(YEAR(fpdate),MONTH(fpdate)+B1343-1,DAY(fpdate))))))</f>
        <v/>
      </c>
      <c r="D1343" s="186" t="str">
        <f>IF(B1343="","",IF(variable,IF(OR(B1343=1,B1343&lt;$I$16*periods_per_year),start_rate,MIN($I$17,IF(MOD(B1343-1,$I$19)=0,MAX($I$18,D1342+$I$20),D1342))),start_rate))</f>
        <v/>
      </c>
      <c r="E1343" s="187" t="str">
        <f t="shared" ref="E1343:E1406" si="203">IF(B1343="","",ROUND((((1+D1343/CP)^(CP/periods_per_year))-1)*J1342,2))</f>
        <v/>
      </c>
      <c r="F1343" s="187" t="str">
        <f>IF(B1343="","",IF(B1343=nper,J1342+E1343,MIN(J1342+E1343,IF(D1343=D1342,F1342,IF($E$13="Acc Bi-Weekly",ROUND((-PMT(((1+D1343/CP)^(CP/12))-1,(nper-B1343+1)*12/26,J1342))/2,2),IF($E$13="Acc Weekly",ROUND((-PMT(((1+D1343/CP)^(CP/12))-1,(nper-B1343+1)*12/52,J1342))/4,2),ROUND(-PMT(((1+D1343/CP)^(CP/periods_per_year))-1,nper-B1343+1,J1342),2)))))))</f>
        <v/>
      </c>
      <c r="G1343" s="187" t="str">
        <f t="shared" ref="G1343:G1406" si="204">IF(B1343="","",IF(J1342&lt;=F1343,0,IF(IF(MOD(B1343,int)=0,$E$25,0)+F1343&gt;=J1342+E1343,J1342+E1343-F1343,IF(MOD(B1343,int)=0,$E$25,0)+IF(IF(MOD(B1343,int)=0,$E$25,0)+IF(MOD(B1343-$E$28,periods_per_year)=0,$E$27,0)+F1343&lt;J1342+E1343,IF(MOD(B1343-$E$28,periods_per_year)=0,$E$27,0),J1342+E1343-IF(MOD(B1343,int)=0,$E$25,0)-F1343))))</f>
        <v/>
      </c>
      <c r="H1343" s="188"/>
      <c r="I1343" s="187" t="str">
        <f t="shared" ref="I1343:I1406" si="205">IF(B1343="","",F1343-E1343+H1343+IF(G1343="",0,G1343))</f>
        <v/>
      </c>
      <c r="J1343" s="187" t="str">
        <f t="shared" ref="J1343:J1406" si="206">IF(B1343="","",J1342-I1343)</f>
        <v/>
      </c>
      <c r="K1343" s="189" t="str">
        <f t="shared" ref="K1343:K1406" si="207">IF(B1343="","",IF(MOD(B1343,periods_per_year)=0,B1343/periods_per_year,""))</f>
        <v/>
      </c>
      <c r="L1343" s="187" t="str">
        <f t="shared" ref="L1343:L1406" si="208">IF(B1343="","",$S$16*E1343)</f>
        <v/>
      </c>
      <c r="M1343" s="187" t="str">
        <f>IF(B1343="","",SUM($L$63:L1343))</f>
        <v/>
      </c>
      <c r="N1343" s="190" t="str">
        <f t="shared" si="199"/>
        <v/>
      </c>
      <c r="O1343" s="191"/>
      <c r="P1343" s="192" t="str">
        <f t="shared" si="200"/>
        <v/>
      </c>
      <c r="Q1343" s="193"/>
      <c r="S1343" s="193"/>
      <c r="T1343" s="193"/>
      <c r="U1343" s="193"/>
      <c r="V1343" s="67"/>
    </row>
    <row r="1344" spans="2:22" x14ac:dyDescent="0.15">
      <c r="B1344" s="194" t="str">
        <f t="shared" si="201"/>
        <v/>
      </c>
      <c r="C1344" s="185" t="str">
        <f t="shared" si="202"/>
        <v/>
      </c>
      <c r="D1344" s="186" t="str">
        <f>IF(B1344="","",IF(variable,IF(OR(B1344=1,B1344&lt;$I$16*periods_per_year),start_rate,MIN($I$17,IF(MOD(B1344-1,$I$19)=0,MAX($I$18,D1343+$I$20),D1343))),start_rate))</f>
        <v/>
      </c>
      <c r="E1344" s="187" t="str">
        <f t="shared" si="203"/>
        <v/>
      </c>
      <c r="F1344" s="187" t="str">
        <f>IF(B1344="","",IF(B1344=nper,J1343+E1344,MIN(J1343+E1344,IF(D1344=D1343,F1343,IF($E$13="Acc Bi-Weekly",ROUND((-PMT(((1+D1344/CP)^(CP/12))-1,(nper-B1344+1)*12/26,J1343))/2,2),IF($E$13="Acc Weekly",ROUND((-PMT(((1+D1344/CP)^(CP/12))-1,(nper-B1344+1)*12/52,J1343))/4,2),ROUND(-PMT(((1+D1344/CP)^(CP/periods_per_year))-1,nper-B1344+1,J1343),2)))))))</f>
        <v/>
      </c>
      <c r="G1344" s="187" t="str">
        <f t="shared" si="204"/>
        <v/>
      </c>
      <c r="H1344" s="188"/>
      <c r="I1344" s="187" t="str">
        <f t="shared" si="205"/>
        <v/>
      </c>
      <c r="J1344" s="187" t="str">
        <f t="shared" si="206"/>
        <v/>
      </c>
      <c r="K1344" s="189" t="str">
        <f t="shared" si="207"/>
        <v/>
      </c>
      <c r="L1344" s="187" t="str">
        <f t="shared" si="208"/>
        <v/>
      </c>
      <c r="M1344" s="187" t="str">
        <f>IF(B1344="","",SUM($L$63:L1344))</f>
        <v/>
      </c>
      <c r="N1344" s="190" t="str">
        <f t="shared" si="199"/>
        <v/>
      </c>
      <c r="O1344" s="191"/>
      <c r="P1344" s="192" t="str">
        <f t="shared" si="200"/>
        <v/>
      </c>
      <c r="Q1344" s="193"/>
      <c r="S1344" s="193"/>
      <c r="T1344" s="193"/>
      <c r="U1344" s="193"/>
      <c r="V1344" s="67"/>
    </row>
    <row r="1345" spans="2:22" x14ac:dyDescent="0.15">
      <c r="B1345" s="194" t="str">
        <f t="shared" si="201"/>
        <v/>
      </c>
      <c r="C1345" s="185" t="str">
        <f t="shared" si="202"/>
        <v/>
      </c>
      <c r="D1345" s="186" t="str">
        <f>IF(B1345="","",IF(variable,IF(OR(B1345=1,B1345&lt;$I$16*periods_per_year),start_rate,MIN($I$17,IF(MOD(B1345-1,$I$19)=0,MAX($I$18,D1344+$I$20),D1344))),start_rate))</f>
        <v/>
      </c>
      <c r="E1345" s="187" t="str">
        <f t="shared" si="203"/>
        <v/>
      </c>
      <c r="F1345" s="187" t="str">
        <f>IF(B1345="","",IF(B1345=nper,J1344+E1345,MIN(J1344+E1345,IF(D1345=D1344,F1344,IF($E$13="Acc Bi-Weekly",ROUND((-PMT(((1+D1345/CP)^(CP/12))-1,(nper-B1345+1)*12/26,J1344))/2,2),IF($E$13="Acc Weekly",ROUND((-PMT(((1+D1345/CP)^(CP/12))-1,(nper-B1345+1)*12/52,J1344))/4,2),ROUND(-PMT(((1+D1345/CP)^(CP/periods_per_year))-1,nper-B1345+1,J1344),2)))))))</f>
        <v/>
      </c>
      <c r="G1345" s="187" t="str">
        <f t="shared" si="204"/>
        <v/>
      </c>
      <c r="H1345" s="188"/>
      <c r="I1345" s="187" t="str">
        <f t="shared" si="205"/>
        <v/>
      </c>
      <c r="J1345" s="187" t="str">
        <f t="shared" si="206"/>
        <v/>
      </c>
      <c r="K1345" s="189" t="str">
        <f t="shared" si="207"/>
        <v/>
      </c>
      <c r="L1345" s="187" t="str">
        <f t="shared" si="208"/>
        <v/>
      </c>
      <c r="M1345" s="187" t="str">
        <f>IF(B1345="","",SUM($L$63:L1345))</f>
        <v/>
      </c>
      <c r="N1345" s="190" t="str">
        <f t="shared" ref="N1345:N1408" si="209">IF(B1345="","",I1345+N1344)</f>
        <v/>
      </c>
      <c r="O1345" s="191"/>
      <c r="P1345" s="192" t="str">
        <f t="shared" si="200"/>
        <v/>
      </c>
      <c r="Q1345" s="193"/>
      <c r="S1345" s="193"/>
      <c r="T1345" s="193"/>
      <c r="U1345" s="193"/>
      <c r="V1345" s="67"/>
    </row>
    <row r="1346" spans="2:22" x14ac:dyDescent="0.15">
      <c r="B1346" s="194" t="str">
        <f t="shared" si="201"/>
        <v/>
      </c>
      <c r="C1346" s="185" t="str">
        <f t="shared" si="202"/>
        <v/>
      </c>
      <c r="D1346" s="186" t="str">
        <f>IF(B1346="","",IF(variable,IF(OR(B1346=1,B1346&lt;$I$16*periods_per_year),start_rate,MIN($I$17,IF(MOD(B1346-1,$I$19)=0,MAX($I$18,D1345+$I$20),D1345))),start_rate))</f>
        <v/>
      </c>
      <c r="E1346" s="187" t="str">
        <f t="shared" si="203"/>
        <v/>
      </c>
      <c r="F1346" s="187" t="str">
        <f>IF(B1346="","",IF(B1346=nper,J1345+E1346,MIN(J1345+E1346,IF(D1346=D1345,F1345,IF($E$13="Acc Bi-Weekly",ROUND((-PMT(((1+D1346/CP)^(CP/12))-1,(nper-B1346+1)*12/26,J1345))/2,2),IF($E$13="Acc Weekly",ROUND((-PMT(((1+D1346/CP)^(CP/12))-1,(nper-B1346+1)*12/52,J1345))/4,2),ROUND(-PMT(((1+D1346/CP)^(CP/periods_per_year))-1,nper-B1346+1,J1345),2)))))))</f>
        <v/>
      </c>
      <c r="G1346" s="187" t="str">
        <f t="shared" si="204"/>
        <v/>
      </c>
      <c r="H1346" s="188"/>
      <c r="I1346" s="187" t="str">
        <f t="shared" si="205"/>
        <v/>
      </c>
      <c r="J1346" s="187" t="str">
        <f t="shared" si="206"/>
        <v/>
      </c>
      <c r="K1346" s="189" t="str">
        <f t="shared" si="207"/>
        <v/>
      </c>
      <c r="L1346" s="187" t="str">
        <f t="shared" si="208"/>
        <v/>
      </c>
      <c r="M1346" s="187" t="str">
        <f>IF(B1346="","",SUM($L$63:L1346))</f>
        <v/>
      </c>
      <c r="N1346" s="190" t="str">
        <f t="shared" si="209"/>
        <v/>
      </c>
      <c r="O1346" s="191"/>
      <c r="P1346" s="192" t="str">
        <f t="shared" si="200"/>
        <v/>
      </c>
      <c r="Q1346" s="193"/>
      <c r="S1346" s="193"/>
      <c r="T1346" s="193"/>
      <c r="U1346" s="193"/>
      <c r="V1346" s="67"/>
    </row>
    <row r="1347" spans="2:22" x14ac:dyDescent="0.15">
      <c r="B1347" s="194" t="str">
        <f t="shared" si="201"/>
        <v/>
      </c>
      <c r="C1347" s="185" t="str">
        <f t="shared" si="202"/>
        <v/>
      </c>
      <c r="D1347" s="186" t="str">
        <f>IF(B1347="","",IF(variable,IF(OR(B1347=1,B1347&lt;$I$16*periods_per_year),start_rate,MIN($I$17,IF(MOD(B1347-1,$I$19)=0,MAX($I$18,D1346+$I$20),D1346))),start_rate))</f>
        <v/>
      </c>
      <c r="E1347" s="187" t="str">
        <f t="shared" si="203"/>
        <v/>
      </c>
      <c r="F1347" s="187" t="str">
        <f>IF(B1347="","",IF(B1347=nper,J1346+E1347,MIN(J1346+E1347,IF(D1347=D1346,F1346,IF($E$13="Acc Bi-Weekly",ROUND((-PMT(((1+D1347/CP)^(CP/12))-1,(nper-B1347+1)*12/26,J1346))/2,2),IF($E$13="Acc Weekly",ROUND((-PMT(((1+D1347/CP)^(CP/12))-1,(nper-B1347+1)*12/52,J1346))/4,2),ROUND(-PMT(((1+D1347/CP)^(CP/periods_per_year))-1,nper-B1347+1,J1346),2)))))))</f>
        <v/>
      </c>
      <c r="G1347" s="187" t="str">
        <f t="shared" si="204"/>
        <v/>
      </c>
      <c r="H1347" s="188"/>
      <c r="I1347" s="187" t="str">
        <f t="shared" si="205"/>
        <v/>
      </c>
      <c r="J1347" s="187" t="str">
        <f t="shared" si="206"/>
        <v/>
      </c>
      <c r="K1347" s="189" t="str">
        <f t="shared" si="207"/>
        <v/>
      </c>
      <c r="L1347" s="187" t="str">
        <f t="shared" si="208"/>
        <v/>
      </c>
      <c r="M1347" s="187" t="str">
        <f>IF(B1347="","",SUM($L$63:L1347))</f>
        <v/>
      </c>
      <c r="N1347" s="190" t="str">
        <f t="shared" si="209"/>
        <v/>
      </c>
      <c r="O1347" s="191"/>
      <c r="P1347" s="192" t="str">
        <f t="shared" si="200"/>
        <v/>
      </c>
      <c r="Q1347" s="193"/>
      <c r="S1347" s="193"/>
      <c r="T1347" s="193"/>
      <c r="U1347" s="193"/>
      <c r="V1347" s="67"/>
    </row>
    <row r="1348" spans="2:22" x14ac:dyDescent="0.15">
      <c r="B1348" s="194" t="str">
        <f t="shared" si="201"/>
        <v/>
      </c>
      <c r="C1348" s="185" t="str">
        <f t="shared" si="202"/>
        <v/>
      </c>
      <c r="D1348" s="186" t="str">
        <f>IF(B1348="","",IF(variable,IF(OR(B1348=1,B1348&lt;$I$16*periods_per_year),start_rate,MIN($I$17,IF(MOD(B1348-1,$I$19)=0,MAX($I$18,D1347+$I$20),D1347))),start_rate))</f>
        <v/>
      </c>
      <c r="E1348" s="187" t="str">
        <f t="shared" si="203"/>
        <v/>
      </c>
      <c r="F1348" s="187" t="str">
        <f>IF(B1348="","",IF(B1348=nper,J1347+E1348,MIN(J1347+E1348,IF(D1348=D1347,F1347,IF($E$13="Acc Bi-Weekly",ROUND((-PMT(((1+D1348/CP)^(CP/12))-1,(nper-B1348+1)*12/26,J1347))/2,2),IF($E$13="Acc Weekly",ROUND((-PMT(((1+D1348/CP)^(CP/12))-1,(nper-B1348+1)*12/52,J1347))/4,2),ROUND(-PMT(((1+D1348/CP)^(CP/periods_per_year))-1,nper-B1348+1,J1347),2)))))))</f>
        <v/>
      </c>
      <c r="G1348" s="187" t="str">
        <f t="shared" si="204"/>
        <v/>
      </c>
      <c r="H1348" s="188"/>
      <c r="I1348" s="187" t="str">
        <f t="shared" si="205"/>
        <v/>
      </c>
      <c r="J1348" s="187" t="str">
        <f t="shared" si="206"/>
        <v/>
      </c>
      <c r="K1348" s="189" t="str">
        <f t="shared" si="207"/>
        <v/>
      </c>
      <c r="L1348" s="187" t="str">
        <f t="shared" si="208"/>
        <v/>
      </c>
      <c r="M1348" s="187" t="str">
        <f>IF(B1348="","",SUM($L$63:L1348))</f>
        <v/>
      </c>
      <c r="N1348" s="190" t="str">
        <f t="shared" si="209"/>
        <v/>
      </c>
      <c r="O1348" s="191"/>
      <c r="P1348" s="192" t="str">
        <f t="shared" si="200"/>
        <v/>
      </c>
      <c r="Q1348" s="193"/>
      <c r="S1348" s="193"/>
      <c r="T1348" s="193"/>
      <c r="U1348" s="193"/>
      <c r="V1348" s="67"/>
    </row>
    <row r="1349" spans="2:22" x14ac:dyDescent="0.15">
      <c r="B1349" s="194" t="str">
        <f t="shared" si="201"/>
        <v/>
      </c>
      <c r="C1349" s="185" t="str">
        <f t="shared" si="202"/>
        <v/>
      </c>
      <c r="D1349" s="186" t="str">
        <f>IF(B1349="","",IF(variable,IF(OR(B1349=1,B1349&lt;$I$16*periods_per_year),start_rate,MIN($I$17,IF(MOD(B1349-1,$I$19)=0,MAX($I$18,D1348+$I$20),D1348))),start_rate))</f>
        <v/>
      </c>
      <c r="E1349" s="187" t="str">
        <f t="shared" si="203"/>
        <v/>
      </c>
      <c r="F1349" s="187" t="str">
        <f>IF(B1349="","",IF(B1349=nper,J1348+E1349,MIN(J1348+E1349,IF(D1349=D1348,F1348,IF($E$13="Acc Bi-Weekly",ROUND((-PMT(((1+D1349/CP)^(CP/12))-1,(nper-B1349+1)*12/26,J1348))/2,2),IF($E$13="Acc Weekly",ROUND((-PMT(((1+D1349/CP)^(CP/12))-1,(nper-B1349+1)*12/52,J1348))/4,2),ROUND(-PMT(((1+D1349/CP)^(CP/periods_per_year))-1,nper-B1349+1,J1348),2)))))))</f>
        <v/>
      </c>
      <c r="G1349" s="187" t="str">
        <f t="shared" si="204"/>
        <v/>
      </c>
      <c r="H1349" s="188"/>
      <c r="I1349" s="187" t="str">
        <f t="shared" si="205"/>
        <v/>
      </c>
      <c r="J1349" s="187" t="str">
        <f t="shared" si="206"/>
        <v/>
      </c>
      <c r="K1349" s="189" t="str">
        <f t="shared" si="207"/>
        <v/>
      </c>
      <c r="L1349" s="187" t="str">
        <f t="shared" si="208"/>
        <v/>
      </c>
      <c r="M1349" s="187" t="str">
        <f>IF(B1349="","",SUM($L$63:L1349))</f>
        <v/>
      </c>
      <c r="N1349" s="190" t="str">
        <f t="shared" si="209"/>
        <v/>
      </c>
      <c r="O1349" s="191"/>
      <c r="P1349" s="192" t="str">
        <f t="shared" si="200"/>
        <v/>
      </c>
      <c r="Q1349" s="193"/>
      <c r="S1349" s="193"/>
      <c r="T1349" s="193"/>
      <c r="U1349" s="193"/>
      <c r="V1349" s="67"/>
    </row>
    <row r="1350" spans="2:22" x14ac:dyDescent="0.15">
      <c r="B1350" s="194" t="str">
        <f t="shared" si="201"/>
        <v/>
      </c>
      <c r="C1350" s="185" t="str">
        <f t="shared" si="202"/>
        <v/>
      </c>
      <c r="D1350" s="186" t="str">
        <f>IF(B1350="","",IF(variable,IF(OR(B1350=1,B1350&lt;$I$16*periods_per_year),start_rate,MIN($I$17,IF(MOD(B1350-1,$I$19)=0,MAX($I$18,D1349+$I$20),D1349))),start_rate))</f>
        <v/>
      </c>
      <c r="E1350" s="187" t="str">
        <f t="shared" si="203"/>
        <v/>
      </c>
      <c r="F1350" s="187" t="str">
        <f>IF(B1350="","",IF(B1350=nper,J1349+E1350,MIN(J1349+E1350,IF(D1350=D1349,F1349,IF($E$13="Acc Bi-Weekly",ROUND((-PMT(((1+D1350/CP)^(CP/12))-1,(nper-B1350+1)*12/26,J1349))/2,2),IF($E$13="Acc Weekly",ROUND((-PMT(((1+D1350/CP)^(CP/12))-1,(nper-B1350+1)*12/52,J1349))/4,2),ROUND(-PMT(((1+D1350/CP)^(CP/periods_per_year))-1,nper-B1350+1,J1349),2)))))))</f>
        <v/>
      </c>
      <c r="G1350" s="187" t="str">
        <f t="shared" si="204"/>
        <v/>
      </c>
      <c r="H1350" s="188"/>
      <c r="I1350" s="187" t="str">
        <f t="shared" si="205"/>
        <v/>
      </c>
      <c r="J1350" s="187" t="str">
        <f t="shared" si="206"/>
        <v/>
      </c>
      <c r="K1350" s="189" t="str">
        <f t="shared" si="207"/>
        <v/>
      </c>
      <c r="L1350" s="187" t="str">
        <f t="shared" si="208"/>
        <v/>
      </c>
      <c r="M1350" s="187" t="str">
        <f>IF(B1350="","",SUM($L$63:L1350))</f>
        <v/>
      </c>
      <c r="N1350" s="190" t="str">
        <f t="shared" si="209"/>
        <v/>
      </c>
      <c r="O1350" s="191"/>
      <c r="P1350" s="192" t="str">
        <f t="shared" si="200"/>
        <v/>
      </c>
      <c r="Q1350" s="193"/>
      <c r="S1350" s="193"/>
      <c r="T1350" s="193"/>
      <c r="U1350" s="193"/>
      <c r="V1350" s="67"/>
    </row>
    <row r="1351" spans="2:22" x14ac:dyDescent="0.15">
      <c r="B1351" s="194" t="str">
        <f t="shared" si="201"/>
        <v/>
      </c>
      <c r="C1351" s="185" t="str">
        <f t="shared" si="202"/>
        <v/>
      </c>
      <c r="D1351" s="186" t="str">
        <f>IF(B1351="","",IF(variable,IF(OR(B1351=1,B1351&lt;$I$16*periods_per_year),start_rate,MIN($I$17,IF(MOD(B1351-1,$I$19)=0,MAX($I$18,D1350+$I$20),D1350))),start_rate))</f>
        <v/>
      </c>
      <c r="E1351" s="187" t="str">
        <f t="shared" si="203"/>
        <v/>
      </c>
      <c r="F1351" s="187" t="str">
        <f>IF(B1351="","",IF(B1351=nper,J1350+E1351,MIN(J1350+E1351,IF(D1351=D1350,F1350,IF($E$13="Acc Bi-Weekly",ROUND((-PMT(((1+D1351/CP)^(CP/12))-1,(nper-B1351+1)*12/26,J1350))/2,2),IF($E$13="Acc Weekly",ROUND((-PMT(((1+D1351/CP)^(CP/12))-1,(nper-B1351+1)*12/52,J1350))/4,2),ROUND(-PMT(((1+D1351/CP)^(CP/periods_per_year))-1,nper-B1351+1,J1350),2)))))))</f>
        <v/>
      </c>
      <c r="G1351" s="187" t="str">
        <f t="shared" si="204"/>
        <v/>
      </c>
      <c r="H1351" s="188"/>
      <c r="I1351" s="187" t="str">
        <f t="shared" si="205"/>
        <v/>
      </c>
      <c r="J1351" s="187" t="str">
        <f t="shared" si="206"/>
        <v/>
      </c>
      <c r="K1351" s="189" t="str">
        <f t="shared" si="207"/>
        <v/>
      </c>
      <c r="L1351" s="187" t="str">
        <f t="shared" si="208"/>
        <v/>
      </c>
      <c r="M1351" s="187" t="str">
        <f>IF(B1351="","",SUM($L$63:L1351))</f>
        <v/>
      </c>
      <c r="N1351" s="190" t="str">
        <f t="shared" si="209"/>
        <v/>
      </c>
      <c r="O1351" s="191"/>
      <c r="P1351" s="192" t="str">
        <f t="shared" si="200"/>
        <v/>
      </c>
      <c r="Q1351" s="193"/>
      <c r="S1351" s="193"/>
      <c r="T1351" s="193"/>
      <c r="U1351" s="193"/>
      <c r="V1351" s="67"/>
    </row>
    <row r="1352" spans="2:22" x14ac:dyDescent="0.15">
      <c r="B1352" s="194" t="str">
        <f t="shared" si="201"/>
        <v/>
      </c>
      <c r="C1352" s="185" t="str">
        <f t="shared" si="202"/>
        <v/>
      </c>
      <c r="D1352" s="186" t="str">
        <f>IF(B1352="","",IF(variable,IF(OR(B1352=1,B1352&lt;$I$16*periods_per_year),start_rate,MIN($I$17,IF(MOD(B1352-1,$I$19)=0,MAX($I$18,D1351+$I$20),D1351))),start_rate))</f>
        <v/>
      </c>
      <c r="E1352" s="187" t="str">
        <f t="shared" si="203"/>
        <v/>
      </c>
      <c r="F1352" s="187" t="str">
        <f>IF(B1352="","",IF(B1352=nper,J1351+E1352,MIN(J1351+E1352,IF(D1352=D1351,F1351,IF($E$13="Acc Bi-Weekly",ROUND((-PMT(((1+D1352/CP)^(CP/12))-1,(nper-B1352+1)*12/26,J1351))/2,2),IF($E$13="Acc Weekly",ROUND((-PMT(((1+D1352/CP)^(CP/12))-1,(nper-B1352+1)*12/52,J1351))/4,2),ROUND(-PMT(((1+D1352/CP)^(CP/periods_per_year))-1,nper-B1352+1,J1351),2)))))))</f>
        <v/>
      </c>
      <c r="G1352" s="187" t="str">
        <f t="shared" si="204"/>
        <v/>
      </c>
      <c r="H1352" s="188"/>
      <c r="I1352" s="187" t="str">
        <f t="shared" si="205"/>
        <v/>
      </c>
      <c r="J1352" s="187" t="str">
        <f t="shared" si="206"/>
        <v/>
      </c>
      <c r="K1352" s="189" t="str">
        <f t="shared" si="207"/>
        <v/>
      </c>
      <c r="L1352" s="187" t="str">
        <f t="shared" si="208"/>
        <v/>
      </c>
      <c r="M1352" s="187" t="str">
        <f>IF(B1352="","",SUM($L$63:L1352))</f>
        <v/>
      </c>
      <c r="N1352" s="190" t="str">
        <f t="shared" si="209"/>
        <v/>
      </c>
      <c r="O1352" s="191"/>
      <c r="P1352" s="192" t="str">
        <f t="shared" si="200"/>
        <v/>
      </c>
      <c r="Q1352" s="193"/>
      <c r="S1352" s="193"/>
      <c r="T1352" s="193"/>
      <c r="U1352" s="193"/>
      <c r="V1352" s="67"/>
    </row>
    <row r="1353" spans="2:22" x14ac:dyDescent="0.15">
      <c r="B1353" s="194" t="str">
        <f t="shared" si="201"/>
        <v/>
      </c>
      <c r="C1353" s="185" t="str">
        <f t="shared" si="202"/>
        <v/>
      </c>
      <c r="D1353" s="186" t="str">
        <f>IF(B1353="","",IF(variable,IF(OR(B1353=1,B1353&lt;$I$16*periods_per_year),start_rate,MIN($I$17,IF(MOD(B1353-1,$I$19)=0,MAX($I$18,D1352+$I$20),D1352))),start_rate))</f>
        <v/>
      </c>
      <c r="E1353" s="187" t="str">
        <f t="shared" si="203"/>
        <v/>
      </c>
      <c r="F1353" s="187" t="str">
        <f>IF(B1353="","",IF(B1353=nper,J1352+E1353,MIN(J1352+E1353,IF(D1353=D1352,F1352,IF($E$13="Acc Bi-Weekly",ROUND((-PMT(((1+D1353/CP)^(CP/12))-1,(nper-B1353+1)*12/26,J1352))/2,2),IF($E$13="Acc Weekly",ROUND((-PMT(((1+D1353/CP)^(CP/12))-1,(nper-B1353+1)*12/52,J1352))/4,2),ROUND(-PMT(((1+D1353/CP)^(CP/periods_per_year))-1,nper-B1353+1,J1352),2)))))))</f>
        <v/>
      </c>
      <c r="G1353" s="187" t="str">
        <f t="shared" si="204"/>
        <v/>
      </c>
      <c r="H1353" s="188"/>
      <c r="I1353" s="187" t="str">
        <f t="shared" si="205"/>
        <v/>
      </c>
      <c r="J1353" s="187" t="str">
        <f t="shared" si="206"/>
        <v/>
      </c>
      <c r="K1353" s="189" t="str">
        <f t="shared" si="207"/>
        <v/>
      </c>
      <c r="L1353" s="187" t="str">
        <f t="shared" si="208"/>
        <v/>
      </c>
      <c r="M1353" s="187" t="str">
        <f>IF(B1353="","",SUM($L$63:L1353))</f>
        <v/>
      </c>
      <c r="N1353" s="190" t="str">
        <f t="shared" si="209"/>
        <v/>
      </c>
      <c r="O1353" s="191"/>
      <c r="P1353" s="192" t="str">
        <f t="shared" si="200"/>
        <v/>
      </c>
      <c r="Q1353" s="193"/>
      <c r="S1353" s="193"/>
      <c r="T1353" s="193"/>
      <c r="U1353" s="193"/>
      <c r="V1353" s="67"/>
    </row>
    <row r="1354" spans="2:22" x14ac:dyDescent="0.15">
      <c r="B1354" s="194" t="str">
        <f t="shared" si="201"/>
        <v/>
      </c>
      <c r="C1354" s="185" t="str">
        <f t="shared" si="202"/>
        <v/>
      </c>
      <c r="D1354" s="186" t="str">
        <f>IF(B1354="","",IF(variable,IF(OR(B1354=1,B1354&lt;$I$16*periods_per_year),start_rate,MIN($I$17,IF(MOD(B1354-1,$I$19)=0,MAX($I$18,D1353+$I$20),D1353))),start_rate))</f>
        <v/>
      </c>
      <c r="E1354" s="187" t="str">
        <f t="shared" si="203"/>
        <v/>
      </c>
      <c r="F1354" s="187" t="str">
        <f>IF(B1354="","",IF(B1354=nper,J1353+E1354,MIN(J1353+E1354,IF(D1354=D1353,F1353,IF($E$13="Acc Bi-Weekly",ROUND((-PMT(((1+D1354/CP)^(CP/12))-1,(nper-B1354+1)*12/26,J1353))/2,2),IF($E$13="Acc Weekly",ROUND((-PMT(((1+D1354/CP)^(CP/12))-1,(nper-B1354+1)*12/52,J1353))/4,2),ROUND(-PMT(((1+D1354/CP)^(CP/periods_per_year))-1,nper-B1354+1,J1353),2)))))))</f>
        <v/>
      </c>
      <c r="G1354" s="187" t="str">
        <f t="shared" si="204"/>
        <v/>
      </c>
      <c r="H1354" s="188"/>
      <c r="I1354" s="187" t="str">
        <f t="shared" si="205"/>
        <v/>
      </c>
      <c r="J1354" s="187" t="str">
        <f t="shared" si="206"/>
        <v/>
      </c>
      <c r="K1354" s="189" t="str">
        <f t="shared" si="207"/>
        <v/>
      </c>
      <c r="L1354" s="187" t="str">
        <f t="shared" si="208"/>
        <v/>
      </c>
      <c r="M1354" s="187" t="str">
        <f>IF(B1354="","",SUM($L$63:L1354))</f>
        <v/>
      </c>
      <c r="N1354" s="190" t="str">
        <f t="shared" si="209"/>
        <v/>
      </c>
      <c r="O1354" s="191"/>
      <c r="P1354" s="192" t="str">
        <f t="shared" si="200"/>
        <v/>
      </c>
      <c r="Q1354" s="193"/>
      <c r="S1354" s="193"/>
      <c r="T1354" s="193"/>
      <c r="U1354" s="193"/>
      <c r="V1354" s="67"/>
    </row>
    <row r="1355" spans="2:22" x14ac:dyDescent="0.15">
      <c r="B1355" s="194" t="str">
        <f t="shared" si="201"/>
        <v/>
      </c>
      <c r="C1355" s="185" t="str">
        <f t="shared" si="202"/>
        <v/>
      </c>
      <c r="D1355" s="186" t="str">
        <f>IF(B1355="","",IF(variable,IF(OR(B1355=1,B1355&lt;$I$16*periods_per_year),start_rate,MIN($I$17,IF(MOD(B1355-1,$I$19)=0,MAX($I$18,D1354+$I$20),D1354))),start_rate))</f>
        <v/>
      </c>
      <c r="E1355" s="187" t="str">
        <f t="shared" si="203"/>
        <v/>
      </c>
      <c r="F1355" s="187" t="str">
        <f>IF(B1355="","",IF(B1355=nper,J1354+E1355,MIN(J1354+E1355,IF(D1355=D1354,F1354,IF($E$13="Acc Bi-Weekly",ROUND((-PMT(((1+D1355/CP)^(CP/12))-1,(nper-B1355+1)*12/26,J1354))/2,2),IF($E$13="Acc Weekly",ROUND((-PMT(((1+D1355/CP)^(CP/12))-1,(nper-B1355+1)*12/52,J1354))/4,2),ROUND(-PMT(((1+D1355/CP)^(CP/periods_per_year))-1,nper-B1355+1,J1354),2)))))))</f>
        <v/>
      </c>
      <c r="G1355" s="187" t="str">
        <f t="shared" si="204"/>
        <v/>
      </c>
      <c r="H1355" s="188"/>
      <c r="I1355" s="187" t="str">
        <f t="shared" si="205"/>
        <v/>
      </c>
      <c r="J1355" s="187" t="str">
        <f t="shared" si="206"/>
        <v/>
      </c>
      <c r="K1355" s="189" t="str">
        <f t="shared" si="207"/>
        <v/>
      </c>
      <c r="L1355" s="187" t="str">
        <f t="shared" si="208"/>
        <v/>
      </c>
      <c r="M1355" s="187" t="str">
        <f>IF(B1355="","",SUM($L$63:L1355))</f>
        <v/>
      </c>
      <c r="N1355" s="190" t="str">
        <f t="shared" si="209"/>
        <v/>
      </c>
      <c r="O1355" s="191"/>
      <c r="P1355" s="192" t="str">
        <f t="shared" ref="P1355:P1418" si="210">IF(B1355="","",IF(K1355="",0,(N1355-N1343)*(1+$E$44)+P1343*(1+$E$44)))</f>
        <v/>
      </c>
      <c r="Q1355" s="193"/>
      <c r="S1355" s="193"/>
      <c r="T1355" s="193"/>
      <c r="U1355" s="193"/>
      <c r="V1355" s="67"/>
    </row>
    <row r="1356" spans="2:22" x14ac:dyDescent="0.15">
      <c r="B1356" s="194" t="str">
        <f t="shared" si="201"/>
        <v/>
      </c>
      <c r="C1356" s="185" t="str">
        <f t="shared" si="202"/>
        <v/>
      </c>
      <c r="D1356" s="186" t="str">
        <f>IF(B1356="","",IF(variable,IF(OR(B1356=1,B1356&lt;$I$16*periods_per_year),start_rate,MIN($I$17,IF(MOD(B1356-1,$I$19)=0,MAX($I$18,D1355+$I$20),D1355))),start_rate))</f>
        <v/>
      </c>
      <c r="E1356" s="187" t="str">
        <f t="shared" si="203"/>
        <v/>
      </c>
      <c r="F1356" s="187" t="str">
        <f>IF(B1356="","",IF(B1356=nper,J1355+E1356,MIN(J1355+E1356,IF(D1356=D1355,F1355,IF($E$13="Acc Bi-Weekly",ROUND((-PMT(((1+D1356/CP)^(CP/12))-1,(nper-B1356+1)*12/26,J1355))/2,2),IF($E$13="Acc Weekly",ROUND((-PMT(((1+D1356/CP)^(CP/12))-1,(nper-B1356+1)*12/52,J1355))/4,2),ROUND(-PMT(((1+D1356/CP)^(CP/periods_per_year))-1,nper-B1356+1,J1355),2)))))))</f>
        <v/>
      </c>
      <c r="G1356" s="187" t="str">
        <f t="shared" si="204"/>
        <v/>
      </c>
      <c r="H1356" s="188"/>
      <c r="I1356" s="187" t="str">
        <f t="shared" si="205"/>
        <v/>
      </c>
      <c r="J1356" s="187" t="str">
        <f t="shared" si="206"/>
        <v/>
      </c>
      <c r="K1356" s="189" t="str">
        <f t="shared" si="207"/>
        <v/>
      </c>
      <c r="L1356" s="187" t="str">
        <f t="shared" si="208"/>
        <v/>
      </c>
      <c r="M1356" s="187" t="str">
        <f>IF(B1356="","",SUM($L$63:L1356))</f>
        <v/>
      </c>
      <c r="N1356" s="190" t="str">
        <f t="shared" si="209"/>
        <v/>
      </c>
      <c r="O1356" s="191"/>
      <c r="P1356" s="192" t="str">
        <f t="shared" si="210"/>
        <v/>
      </c>
      <c r="Q1356" s="193"/>
      <c r="S1356" s="193"/>
      <c r="T1356" s="193"/>
      <c r="U1356" s="193"/>
      <c r="V1356" s="67"/>
    </row>
    <row r="1357" spans="2:22" x14ac:dyDescent="0.15">
      <c r="B1357" s="194" t="str">
        <f t="shared" si="201"/>
        <v/>
      </c>
      <c r="C1357" s="185" t="str">
        <f t="shared" si="202"/>
        <v/>
      </c>
      <c r="D1357" s="186" t="str">
        <f>IF(B1357="","",IF(variable,IF(OR(B1357=1,B1357&lt;$I$16*periods_per_year),start_rate,MIN($I$17,IF(MOD(B1357-1,$I$19)=0,MAX($I$18,D1356+$I$20),D1356))),start_rate))</f>
        <v/>
      </c>
      <c r="E1357" s="187" t="str">
        <f t="shared" si="203"/>
        <v/>
      </c>
      <c r="F1357" s="187" t="str">
        <f>IF(B1357="","",IF(B1357=nper,J1356+E1357,MIN(J1356+E1357,IF(D1357=D1356,F1356,IF($E$13="Acc Bi-Weekly",ROUND((-PMT(((1+D1357/CP)^(CP/12))-1,(nper-B1357+1)*12/26,J1356))/2,2),IF($E$13="Acc Weekly",ROUND((-PMT(((1+D1357/CP)^(CP/12))-1,(nper-B1357+1)*12/52,J1356))/4,2),ROUND(-PMT(((1+D1357/CP)^(CP/periods_per_year))-1,nper-B1357+1,J1356),2)))))))</f>
        <v/>
      </c>
      <c r="G1357" s="187" t="str">
        <f t="shared" si="204"/>
        <v/>
      </c>
      <c r="H1357" s="188"/>
      <c r="I1357" s="187" t="str">
        <f t="shared" si="205"/>
        <v/>
      </c>
      <c r="J1357" s="187" t="str">
        <f t="shared" si="206"/>
        <v/>
      </c>
      <c r="K1357" s="189" t="str">
        <f t="shared" si="207"/>
        <v/>
      </c>
      <c r="L1357" s="187" t="str">
        <f t="shared" si="208"/>
        <v/>
      </c>
      <c r="M1357" s="187" t="str">
        <f>IF(B1357="","",SUM($L$63:L1357))</f>
        <v/>
      </c>
      <c r="N1357" s="190" t="str">
        <f t="shared" si="209"/>
        <v/>
      </c>
      <c r="O1357" s="191"/>
      <c r="P1357" s="192" t="str">
        <f t="shared" si="210"/>
        <v/>
      </c>
      <c r="Q1357" s="193"/>
      <c r="S1357" s="193"/>
      <c r="T1357" s="193"/>
      <c r="U1357" s="193"/>
      <c r="V1357" s="67"/>
    </row>
    <row r="1358" spans="2:22" x14ac:dyDescent="0.15">
      <c r="B1358" s="194" t="str">
        <f t="shared" si="201"/>
        <v/>
      </c>
      <c r="C1358" s="185" t="str">
        <f t="shared" si="202"/>
        <v/>
      </c>
      <c r="D1358" s="186" t="str">
        <f>IF(B1358="","",IF(variable,IF(OR(B1358=1,B1358&lt;$I$16*periods_per_year),start_rate,MIN($I$17,IF(MOD(B1358-1,$I$19)=0,MAX($I$18,D1357+$I$20),D1357))),start_rate))</f>
        <v/>
      </c>
      <c r="E1358" s="187" t="str">
        <f t="shared" si="203"/>
        <v/>
      </c>
      <c r="F1358" s="187" t="str">
        <f>IF(B1358="","",IF(B1358=nper,J1357+E1358,MIN(J1357+E1358,IF(D1358=D1357,F1357,IF($E$13="Acc Bi-Weekly",ROUND((-PMT(((1+D1358/CP)^(CP/12))-1,(nper-B1358+1)*12/26,J1357))/2,2),IF($E$13="Acc Weekly",ROUND((-PMT(((1+D1358/CP)^(CP/12))-1,(nper-B1358+1)*12/52,J1357))/4,2),ROUND(-PMT(((1+D1358/CP)^(CP/periods_per_year))-1,nper-B1358+1,J1357),2)))))))</f>
        <v/>
      </c>
      <c r="G1358" s="187" t="str">
        <f t="shared" si="204"/>
        <v/>
      </c>
      <c r="H1358" s="188"/>
      <c r="I1358" s="187" t="str">
        <f t="shared" si="205"/>
        <v/>
      </c>
      <c r="J1358" s="187" t="str">
        <f t="shared" si="206"/>
        <v/>
      </c>
      <c r="K1358" s="189" t="str">
        <f t="shared" si="207"/>
        <v/>
      </c>
      <c r="L1358" s="187" t="str">
        <f t="shared" si="208"/>
        <v/>
      </c>
      <c r="M1358" s="187" t="str">
        <f>IF(B1358="","",SUM($L$63:L1358))</f>
        <v/>
      </c>
      <c r="N1358" s="190" t="str">
        <f t="shared" si="209"/>
        <v/>
      </c>
      <c r="O1358" s="191"/>
      <c r="P1358" s="192" t="str">
        <f t="shared" si="210"/>
        <v/>
      </c>
      <c r="Q1358" s="193"/>
      <c r="S1358" s="193"/>
      <c r="T1358" s="193"/>
      <c r="U1358" s="193"/>
      <c r="V1358" s="67"/>
    </row>
    <row r="1359" spans="2:22" x14ac:dyDescent="0.15">
      <c r="B1359" s="194" t="str">
        <f t="shared" si="201"/>
        <v/>
      </c>
      <c r="C1359" s="185" t="str">
        <f t="shared" si="202"/>
        <v/>
      </c>
      <c r="D1359" s="186" t="str">
        <f>IF(B1359="","",IF(variable,IF(OR(B1359=1,B1359&lt;$I$16*periods_per_year),start_rate,MIN($I$17,IF(MOD(B1359-1,$I$19)=0,MAX($I$18,D1358+$I$20),D1358))),start_rate))</f>
        <v/>
      </c>
      <c r="E1359" s="187" t="str">
        <f t="shared" si="203"/>
        <v/>
      </c>
      <c r="F1359" s="187" t="str">
        <f>IF(B1359="","",IF(B1359=nper,J1358+E1359,MIN(J1358+E1359,IF(D1359=D1358,F1358,IF($E$13="Acc Bi-Weekly",ROUND((-PMT(((1+D1359/CP)^(CP/12))-1,(nper-B1359+1)*12/26,J1358))/2,2),IF($E$13="Acc Weekly",ROUND((-PMT(((1+D1359/CP)^(CP/12))-1,(nper-B1359+1)*12/52,J1358))/4,2),ROUND(-PMT(((1+D1359/CP)^(CP/periods_per_year))-1,nper-B1359+1,J1358),2)))))))</f>
        <v/>
      </c>
      <c r="G1359" s="187" t="str">
        <f t="shared" si="204"/>
        <v/>
      </c>
      <c r="H1359" s="188"/>
      <c r="I1359" s="187" t="str">
        <f t="shared" si="205"/>
        <v/>
      </c>
      <c r="J1359" s="187" t="str">
        <f t="shared" si="206"/>
        <v/>
      </c>
      <c r="K1359" s="189" t="str">
        <f t="shared" si="207"/>
        <v/>
      </c>
      <c r="L1359" s="187" t="str">
        <f t="shared" si="208"/>
        <v/>
      </c>
      <c r="M1359" s="187" t="str">
        <f>IF(B1359="","",SUM($L$63:L1359))</f>
        <v/>
      </c>
      <c r="N1359" s="190" t="str">
        <f t="shared" si="209"/>
        <v/>
      </c>
      <c r="O1359" s="191"/>
      <c r="P1359" s="192" t="str">
        <f t="shared" si="210"/>
        <v/>
      </c>
      <c r="Q1359" s="193"/>
      <c r="S1359" s="193"/>
      <c r="T1359" s="193"/>
      <c r="U1359" s="193"/>
      <c r="V1359" s="67"/>
    </row>
    <row r="1360" spans="2:22" x14ac:dyDescent="0.15">
      <c r="B1360" s="194" t="str">
        <f t="shared" si="201"/>
        <v/>
      </c>
      <c r="C1360" s="185" t="str">
        <f t="shared" si="202"/>
        <v/>
      </c>
      <c r="D1360" s="186" t="str">
        <f>IF(B1360="","",IF(variable,IF(OR(B1360=1,B1360&lt;$I$16*periods_per_year),start_rate,MIN($I$17,IF(MOD(B1360-1,$I$19)=0,MAX($I$18,D1359+$I$20),D1359))),start_rate))</f>
        <v/>
      </c>
      <c r="E1360" s="187" t="str">
        <f t="shared" si="203"/>
        <v/>
      </c>
      <c r="F1360" s="187" t="str">
        <f>IF(B1360="","",IF(B1360=nper,J1359+E1360,MIN(J1359+E1360,IF(D1360=D1359,F1359,IF($E$13="Acc Bi-Weekly",ROUND((-PMT(((1+D1360/CP)^(CP/12))-1,(nper-B1360+1)*12/26,J1359))/2,2),IF($E$13="Acc Weekly",ROUND((-PMT(((1+D1360/CP)^(CP/12))-1,(nper-B1360+1)*12/52,J1359))/4,2),ROUND(-PMT(((1+D1360/CP)^(CP/periods_per_year))-1,nper-B1360+1,J1359),2)))))))</f>
        <v/>
      </c>
      <c r="G1360" s="187" t="str">
        <f t="shared" si="204"/>
        <v/>
      </c>
      <c r="H1360" s="188"/>
      <c r="I1360" s="187" t="str">
        <f t="shared" si="205"/>
        <v/>
      </c>
      <c r="J1360" s="187" t="str">
        <f t="shared" si="206"/>
        <v/>
      </c>
      <c r="K1360" s="189" t="str">
        <f t="shared" si="207"/>
        <v/>
      </c>
      <c r="L1360" s="187" t="str">
        <f t="shared" si="208"/>
        <v/>
      </c>
      <c r="M1360" s="187" t="str">
        <f>IF(B1360="","",SUM($L$63:L1360))</f>
        <v/>
      </c>
      <c r="N1360" s="190" t="str">
        <f t="shared" si="209"/>
        <v/>
      </c>
      <c r="O1360" s="191"/>
      <c r="P1360" s="192" t="str">
        <f t="shared" si="210"/>
        <v/>
      </c>
      <c r="Q1360" s="193"/>
      <c r="S1360" s="193"/>
      <c r="T1360" s="193"/>
      <c r="U1360" s="193"/>
      <c r="V1360" s="67"/>
    </row>
    <row r="1361" spans="2:22" x14ac:dyDescent="0.15">
      <c r="B1361" s="194" t="str">
        <f t="shared" si="201"/>
        <v/>
      </c>
      <c r="C1361" s="185" t="str">
        <f t="shared" si="202"/>
        <v/>
      </c>
      <c r="D1361" s="186" t="str">
        <f>IF(B1361="","",IF(variable,IF(OR(B1361=1,B1361&lt;$I$16*periods_per_year),start_rate,MIN($I$17,IF(MOD(B1361-1,$I$19)=0,MAX($I$18,D1360+$I$20),D1360))),start_rate))</f>
        <v/>
      </c>
      <c r="E1361" s="187" t="str">
        <f t="shared" si="203"/>
        <v/>
      </c>
      <c r="F1361" s="187" t="str">
        <f>IF(B1361="","",IF(B1361=nper,J1360+E1361,MIN(J1360+E1361,IF(D1361=D1360,F1360,IF($E$13="Acc Bi-Weekly",ROUND((-PMT(((1+D1361/CP)^(CP/12))-1,(nper-B1361+1)*12/26,J1360))/2,2),IF($E$13="Acc Weekly",ROUND((-PMT(((1+D1361/CP)^(CP/12))-1,(nper-B1361+1)*12/52,J1360))/4,2),ROUND(-PMT(((1+D1361/CP)^(CP/periods_per_year))-1,nper-B1361+1,J1360),2)))))))</f>
        <v/>
      </c>
      <c r="G1361" s="187" t="str">
        <f t="shared" si="204"/>
        <v/>
      </c>
      <c r="H1361" s="188"/>
      <c r="I1361" s="187" t="str">
        <f t="shared" si="205"/>
        <v/>
      </c>
      <c r="J1361" s="187" t="str">
        <f t="shared" si="206"/>
        <v/>
      </c>
      <c r="K1361" s="189" t="str">
        <f t="shared" si="207"/>
        <v/>
      </c>
      <c r="L1361" s="187" t="str">
        <f t="shared" si="208"/>
        <v/>
      </c>
      <c r="M1361" s="187" t="str">
        <f>IF(B1361="","",SUM($L$63:L1361))</f>
        <v/>
      </c>
      <c r="N1361" s="190" t="str">
        <f t="shared" si="209"/>
        <v/>
      </c>
      <c r="O1361" s="191"/>
      <c r="P1361" s="192" t="str">
        <f t="shared" si="210"/>
        <v/>
      </c>
      <c r="Q1361" s="193"/>
      <c r="S1361" s="193"/>
      <c r="T1361" s="193"/>
      <c r="U1361" s="193"/>
      <c r="V1361" s="67"/>
    </row>
    <row r="1362" spans="2:22" x14ac:dyDescent="0.15">
      <c r="B1362" s="194" t="str">
        <f t="shared" si="201"/>
        <v/>
      </c>
      <c r="C1362" s="185" t="str">
        <f t="shared" si="202"/>
        <v/>
      </c>
      <c r="D1362" s="186" t="str">
        <f>IF(B1362="","",IF(variable,IF(OR(B1362=1,B1362&lt;$I$16*periods_per_year),start_rate,MIN($I$17,IF(MOD(B1362-1,$I$19)=0,MAX($I$18,D1361+$I$20),D1361))),start_rate))</f>
        <v/>
      </c>
      <c r="E1362" s="187" t="str">
        <f t="shared" si="203"/>
        <v/>
      </c>
      <c r="F1362" s="187" t="str">
        <f>IF(B1362="","",IF(B1362=nper,J1361+E1362,MIN(J1361+E1362,IF(D1362=D1361,F1361,IF($E$13="Acc Bi-Weekly",ROUND((-PMT(((1+D1362/CP)^(CP/12))-1,(nper-B1362+1)*12/26,J1361))/2,2),IF($E$13="Acc Weekly",ROUND((-PMT(((1+D1362/CP)^(CP/12))-1,(nper-B1362+1)*12/52,J1361))/4,2),ROUND(-PMT(((1+D1362/CP)^(CP/periods_per_year))-1,nper-B1362+1,J1361),2)))))))</f>
        <v/>
      </c>
      <c r="G1362" s="187" t="str">
        <f t="shared" si="204"/>
        <v/>
      </c>
      <c r="H1362" s="188"/>
      <c r="I1362" s="187" t="str">
        <f t="shared" si="205"/>
        <v/>
      </c>
      <c r="J1362" s="187" t="str">
        <f t="shared" si="206"/>
        <v/>
      </c>
      <c r="K1362" s="189" t="str">
        <f t="shared" si="207"/>
        <v/>
      </c>
      <c r="L1362" s="187" t="str">
        <f t="shared" si="208"/>
        <v/>
      </c>
      <c r="M1362" s="187" t="str">
        <f>IF(B1362="","",SUM($L$63:L1362))</f>
        <v/>
      </c>
      <c r="N1362" s="190" t="str">
        <f t="shared" si="209"/>
        <v/>
      </c>
      <c r="O1362" s="191"/>
      <c r="P1362" s="192" t="str">
        <f t="shared" si="210"/>
        <v/>
      </c>
      <c r="Q1362" s="193"/>
      <c r="S1362" s="193"/>
      <c r="T1362" s="193"/>
      <c r="U1362" s="193"/>
      <c r="V1362" s="67"/>
    </row>
    <row r="1363" spans="2:22" x14ac:dyDescent="0.15">
      <c r="B1363" s="194" t="str">
        <f t="shared" si="201"/>
        <v/>
      </c>
      <c r="C1363" s="185" t="str">
        <f t="shared" si="202"/>
        <v/>
      </c>
      <c r="D1363" s="186" t="str">
        <f>IF(B1363="","",IF(variable,IF(OR(B1363=1,B1363&lt;$I$16*periods_per_year),start_rate,MIN($I$17,IF(MOD(B1363-1,$I$19)=0,MAX($I$18,D1362+$I$20),D1362))),start_rate))</f>
        <v/>
      </c>
      <c r="E1363" s="187" t="str">
        <f t="shared" si="203"/>
        <v/>
      </c>
      <c r="F1363" s="187" t="str">
        <f>IF(B1363="","",IF(B1363=nper,J1362+E1363,MIN(J1362+E1363,IF(D1363=D1362,F1362,IF($E$13="Acc Bi-Weekly",ROUND((-PMT(((1+D1363/CP)^(CP/12))-1,(nper-B1363+1)*12/26,J1362))/2,2),IF($E$13="Acc Weekly",ROUND((-PMT(((1+D1363/CP)^(CP/12))-1,(nper-B1363+1)*12/52,J1362))/4,2),ROUND(-PMT(((1+D1363/CP)^(CP/periods_per_year))-1,nper-B1363+1,J1362),2)))))))</f>
        <v/>
      </c>
      <c r="G1363" s="187" t="str">
        <f t="shared" si="204"/>
        <v/>
      </c>
      <c r="H1363" s="188"/>
      <c r="I1363" s="187" t="str">
        <f t="shared" si="205"/>
        <v/>
      </c>
      <c r="J1363" s="187" t="str">
        <f t="shared" si="206"/>
        <v/>
      </c>
      <c r="K1363" s="189" t="str">
        <f t="shared" si="207"/>
        <v/>
      </c>
      <c r="L1363" s="187" t="str">
        <f t="shared" si="208"/>
        <v/>
      </c>
      <c r="M1363" s="187" t="str">
        <f>IF(B1363="","",SUM($L$63:L1363))</f>
        <v/>
      </c>
      <c r="N1363" s="190" t="str">
        <f t="shared" si="209"/>
        <v/>
      </c>
      <c r="O1363" s="191"/>
      <c r="P1363" s="192" t="str">
        <f t="shared" si="210"/>
        <v/>
      </c>
      <c r="Q1363" s="193"/>
      <c r="S1363" s="193"/>
      <c r="T1363" s="193"/>
      <c r="U1363" s="193"/>
      <c r="V1363" s="67"/>
    </row>
    <row r="1364" spans="2:22" x14ac:dyDescent="0.15">
      <c r="B1364" s="194" t="str">
        <f t="shared" si="201"/>
        <v/>
      </c>
      <c r="C1364" s="185" t="str">
        <f t="shared" si="202"/>
        <v/>
      </c>
      <c r="D1364" s="186" t="str">
        <f>IF(B1364="","",IF(variable,IF(OR(B1364=1,B1364&lt;$I$16*periods_per_year),start_rate,MIN($I$17,IF(MOD(B1364-1,$I$19)=0,MAX($I$18,D1363+$I$20),D1363))),start_rate))</f>
        <v/>
      </c>
      <c r="E1364" s="187" t="str">
        <f t="shared" si="203"/>
        <v/>
      </c>
      <c r="F1364" s="187" t="str">
        <f>IF(B1364="","",IF(B1364=nper,J1363+E1364,MIN(J1363+E1364,IF(D1364=D1363,F1363,IF($E$13="Acc Bi-Weekly",ROUND((-PMT(((1+D1364/CP)^(CP/12))-1,(nper-B1364+1)*12/26,J1363))/2,2),IF($E$13="Acc Weekly",ROUND((-PMT(((1+D1364/CP)^(CP/12))-1,(nper-B1364+1)*12/52,J1363))/4,2),ROUND(-PMT(((1+D1364/CP)^(CP/periods_per_year))-1,nper-B1364+1,J1363),2)))))))</f>
        <v/>
      </c>
      <c r="G1364" s="187" t="str">
        <f t="shared" si="204"/>
        <v/>
      </c>
      <c r="H1364" s="188"/>
      <c r="I1364" s="187" t="str">
        <f t="shared" si="205"/>
        <v/>
      </c>
      <c r="J1364" s="187" t="str">
        <f t="shared" si="206"/>
        <v/>
      </c>
      <c r="K1364" s="189" t="str">
        <f t="shared" si="207"/>
        <v/>
      </c>
      <c r="L1364" s="187" t="str">
        <f t="shared" si="208"/>
        <v/>
      </c>
      <c r="M1364" s="187" t="str">
        <f>IF(B1364="","",SUM($L$63:L1364))</f>
        <v/>
      </c>
      <c r="N1364" s="190" t="str">
        <f t="shared" si="209"/>
        <v/>
      </c>
      <c r="O1364" s="191"/>
      <c r="P1364" s="192" t="str">
        <f t="shared" si="210"/>
        <v/>
      </c>
      <c r="Q1364" s="193"/>
      <c r="S1364" s="193"/>
      <c r="T1364" s="193"/>
      <c r="U1364" s="193"/>
      <c r="V1364" s="67"/>
    </row>
    <row r="1365" spans="2:22" x14ac:dyDescent="0.15">
      <c r="B1365" s="194" t="str">
        <f t="shared" si="201"/>
        <v/>
      </c>
      <c r="C1365" s="185" t="str">
        <f t="shared" si="202"/>
        <v/>
      </c>
      <c r="D1365" s="186" t="str">
        <f>IF(B1365="","",IF(variable,IF(OR(B1365=1,B1365&lt;$I$16*periods_per_year),start_rate,MIN($I$17,IF(MOD(B1365-1,$I$19)=0,MAX($I$18,D1364+$I$20),D1364))),start_rate))</f>
        <v/>
      </c>
      <c r="E1365" s="187" t="str">
        <f t="shared" si="203"/>
        <v/>
      </c>
      <c r="F1365" s="187" t="str">
        <f>IF(B1365="","",IF(B1365=nper,J1364+E1365,MIN(J1364+E1365,IF(D1365=D1364,F1364,IF($E$13="Acc Bi-Weekly",ROUND((-PMT(((1+D1365/CP)^(CP/12))-1,(nper-B1365+1)*12/26,J1364))/2,2),IF($E$13="Acc Weekly",ROUND((-PMT(((1+D1365/CP)^(CP/12))-1,(nper-B1365+1)*12/52,J1364))/4,2),ROUND(-PMT(((1+D1365/CP)^(CP/periods_per_year))-1,nper-B1365+1,J1364),2)))))))</f>
        <v/>
      </c>
      <c r="G1365" s="187" t="str">
        <f t="shared" si="204"/>
        <v/>
      </c>
      <c r="H1365" s="188"/>
      <c r="I1365" s="187" t="str">
        <f t="shared" si="205"/>
        <v/>
      </c>
      <c r="J1365" s="187" t="str">
        <f t="shared" si="206"/>
        <v/>
      </c>
      <c r="K1365" s="189" t="str">
        <f t="shared" si="207"/>
        <v/>
      </c>
      <c r="L1365" s="187" t="str">
        <f t="shared" si="208"/>
        <v/>
      </c>
      <c r="M1365" s="187" t="str">
        <f>IF(B1365="","",SUM($L$63:L1365))</f>
        <v/>
      </c>
      <c r="N1365" s="190" t="str">
        <f t="shared" si="209"/>
        <v/>
      </c>
      <c r="O1365" s="191"/>
      <c r="P1365" s="192" t="str">
        <f t="shared" si="210"/>
        <v/>
      </c>
      <c r="Q1365" s="193"/>
      <c r="S1365" s="193"/>
      <c r="T1365" s="193"/>
      <c r="U1365" s="193"/>
      <c r="V1365" s="67"/>
    </row>
    <row r="1366" spans="2:22" x14ac:dyDescent="0.15">
      <c r="B1366" s="194" t="str">
        <f t="shared" si="201"/>
        <v/>
      </c>
      <c r="C1366" s="185" t="str">
        <f t="shared" si="202"/>
        <v/>
      </c>
      <c r="D1366" s="186" t="str">
        <f>IF(B1366="","",IF(variable,IF(OR(B1366=1,B1366&lt;$I$16*periods_per_year),start_rate,MIN($I$17,IF(MOD(B1366-1,$I$19)=0,MAX($I$18,D1365+$I$20),D1365))),start_rate))</f>
        <v/>
      </c>
      <c r="E1366" s="187" t="str">
        <f t="shared" si="203"/>
        <v/>
      </c>
      <c r="F1366" s="187" t="str">
        <f>IF(B1366="","",IF(B1366=nper,J1365+E1366,MIN(J1365+E1366,IF(D1366=D1365,F1365,IF($E$13="Acc Bi-Weekly",ROUND((-PMT(((1+D1366/CP)^(CP/12))-1,(nper-B1366+1)*12/26,J1365))/2,2),IF($E$13="Acc Weekly",ROUND((-PMT(((1+D1366/CP)^(CP/12))-1,(nper-B1366+1)*12/52,J1365))/4,2),ROUND(-PMT(((1+D1366/CP)^(CP/periods_per_year))-1,nper-B1366+1,J1365),2)))))))</f>
        <v/>
      </c>
      <c r="G1366" s="187" t="str">
        <f t="shared" si="204"/>
        <v/>
      </c>
      <c r="H1366" s="188"/>
      <c r="I1366" s="187" t="str">
        <f t="shared" si="205"/>
        <v/>
      </c>
      <c r="J1366" s="187" t="str">
        <f t="shared" si="206"/>
        <v/>
      </c>
      <c r="K1366" s="189" t="str">
        <f t="shared" si="207"/>
        <v/>
      </c>
      <c r="L1366" s="187" t="str">
        <f t="shared" si="208"/>
        <v/>
      </c>
      <c r="M1366" s="187" t="str">
        <f>IF(B1366="","",SUM($L$63:L1366))</f>
        <v/>
      </c>
      <c r="N1366" s="190" t="str">
        <f t="shared" si="209"/>
        <v/>
      </c>
      <c r="O1366" s="191"/>
      <c r="P1366" s="192" t="str">
        <f t="shared" si="210"/>
        <v/>
      </c>
      <c r="Q1366" s="193"/>
      <c r="S1366" s="193"/>
      <c r="T1366" s="193"/>
      <c r="U1366" s="193"/>
      <c r="V1366" s="67"/>
    </row>
    <row r="1367" spans="2:22" x14ac:dyDescent="0.15">
      <c r="B1367" s="194" t="str">
        <f t="shared" si="201"/>
        <v/>
      </c>
      <c r="C1367" s="185" t="str">
        <f t="shared" si="202"/>
        <v/>
      </c>
      <c r="D1367" s="186" t="str">
        <f>IF(B1367="","",IF(variable,IF(OR(B1367=1,B1367&lt;$I$16*periods_per_year),start_rate,MIN($I$17,IF(MOD(B1367-1,$I$19)=0,MAX($I$18,D1366+$I$20),D1366))),start_rate))</f>
        <v/>
      </c>
      <c r="E1367" s="187" t="str">
        <f t="shared" si="203"/>
        <v/>
      </c>
      <c r="F1367" s="187" t="str">
        <f>IF(B1367="","",IF(B1367=nper,J1366+E1367,MIN(J1366+E1367,IF(D1367=D1366,F1366,IF($E$13="Acc Bi-Weekly",ROUND((-PMT(((1+D1367/CP)^(CP/12))-1,(nper-B1367+1)*12/26,J1366))/2,2),IF($E$13="Acc Weekly",ROUND((-PMT(((1+D1367/CP)^(CP/12))-1,(nper-B1367+1)*12/52,J1366))/4,2),ROUND(-PMT(((1+D1367/CP)^(CP/periods_per_year))-1,nper-B1367+1,J1366),2)))))))</f>
        <v/>
      </c>
      <c r="G1367" s="187" t="str">
        <f t="shared" si="204"/>
        <v/>
      </c>
      <c r="H1367" s="188"/>
      <c r="I1367" s="187" t="str">
        <f t="shared" si="205"/>
        <v/>
      </c>
      <c r="J1367" s="187" t="str">
        <f t="shared" si="206"/>
        <v/>
      </c>
      <c r="K1367" s="189" t="str">
        <f t="shared" si="207"/>
        <v/>
      </c>
      <c r="L1367" s="187" t="str">
        <f t="shared" si="208"/>
        <v/>
      </c>
      <c r="M1367" s="187" t="str">
        <f>IF(B1367="","",SUM($L$63:L1367))</f>
        <v/>
      </c>
      <c r="N1367" s="190" t="str">
        <f t="shared" si="209"/>
        <v/>
      </c>
      <c r="O1367" s="191"/>
      <c r="P1367" s="192" t="str">
        <f t="shared" si="210"/>
        <v/>
      </c>
      <c r="Q1367" s="193"/>
      <c r="S1367" s="193"/>
      <c r="T1367" s="193"/>
      <c r="U1367" s="193"/>
      <c r="V1367" s="67"/>
    </row>
    <row r="1368" spans="2:22" x14ac:dyDescent="0.15">
      <c r="B1368" s="194" t="str">
        <f t="shared" si="201"/>
        <v/>
      </c>
      <c r="C1368" s="185" t="str">
        <f t="shared" si="202"/>
        <v/>
      </c>
      <c r="D1368" s="186" t="str">
        <f>IF(B1368="","",IF(variable,IF(OR(B1368=1,B1368&lt;$I$16*periods_per_year),start_rate,MIN($I$17,IF(MOD(B1368-1,$I$19)=0,MAX($I$18,D1367+$I$20),D1367))),start_rate))</f>
        <v/>
      </c>
      <c r="E1368" s="187" t="str">
        <f t="shared" si="203"/>
        <v/>
      </c>
      <c r="F1368" s="187" t="str">
        <f>IF(B1368="","",IF(B1368=nper,J1367+E1368,MIN(J1367+E1368,IF(D1368=D1367,F1367,IF($E$13="Acc Bi-Weekly",ROUND((-PMT(((1+D1368/CP)^(CP/12))-1,(nper-B1368+1)*12/26,J1367))/2,2),IF($E$13="Acc Weekly",ROUND((-PMT(((1+D1368/CP)^(CP/12))-1,(nper-B1368+1)*12/52,J1367))/4,2),ROUND(-PMT(((1+D1368/CP)^(CP/periods_per_year))-1,nper-B1368+1,J1367),2)))))))</f>
        <v/>
      </c>
      <c r="G1368" s="187" t="str">
        <f t="shared" si="204"/>
        <v/>
      </c>
      <c r="H1368" s="188"/>
      <c r="I1368" s="187" t="str">
        <f t="shared" si="205"/>
        <v/>
      </c>
      <c r="J1368" s="187" t="str">
        <f t="shared" si="206"/>
        <v/>
      </c>
      <c r="K1368" s="189" t="str">
        <f t="shared" si="207"/>
        <v/>
      </c>
      <c r="L1368" s="187" t="str">
        <f t="shared" si="208"/>
        <v/>
      </c>
      <c r="M1368" s="187" t="str">
        <f>IF(B1368="","",SUM($L$63:L1368))</f>
        <v/>
      </c>
      <c r="N1368" s="190" t="str">
        <f t="shared" si="209"/>
        <v/>
      </c>
      <c r="O1368" s="191"/>
      <c r="P1368" s="192" t="str">
        <f t="shared" si="210"/>
        <v/>
      </c>
      <c r="Q1368" s="193"/>
      <c r="S1368" s="193"/>
      <c r="T1368" s="193"/>
      <c r="U1368" s="193"/>
      <c r="V1368" s="67"/>
    </row>
    <row r="1369" spans="2:22" x14ac:dyDescent="0.15">
      <c r="B1369" s="194" t="str">
        <f t="shared" si="201"/>
        <v/>
      </c>
      <c r="C1369" s="185" t="str">
        <f t="shared" si="202"/>
        <v/>
      </c>
      <c r="D1369" s="186" t="str">
        <f>IF(B1369="","",IF(variable,IF(OR(B1369=1,B1369&lt;$I$16*periods_per_year),start_rate,MIN($I$17,IF(MOD(B1369-1,$I$19)=0,MAX($I$18,D1368+$I$20),D1368))),start_rate))</f>
        <v/>
      </c>
      <c r="E1369" s="187" t="str">
        <f t="shared" si="203"/>
        <v/>
      </c>
      <c r="F1369" s="187" t="str">
        <f>IF(B1369="","",IF(B1369=nper,J1368+E1369,MIN(J1368+E1369,IF(D1369=D1368,F1368,IF($E$13="Acc Bi-Weekly",ROUND((-PMT(((1+D1369/CP)^(CP/12))-1,(nper-B1369+1)*12/26,J1368))/2,2),IF($E$13="Acc Weekly",ROUND((-PMT(((1+D1369/CP)^(CP/12))-1,(nper-B1369+1)*12/52,J1368))/4,2),ROUND(-PMT(((1+D1369/CP)^(CP/periods_per_year))-1,nper-B1369+1,J1368),2)))))))</f>
        <v/>
      </c>
      <c r="G1369" s="187" t="str">
        <f t="shared" si="204"/>
        <v/>
      </c>
      <c r="H1369" s="188"/>
      <c r="I1369" s="187" t="str">
        <f t="shared" si="205"/>
        <v/>
      </c>
      <c r="J1369" s="187" t="str">
        <f t="shared" si="206"/>
        <v/>
      </c>
      <c r="K1369" s="189" t="str">
        <f t="shared" si="207"/>
        <v/>
      </c>
      <c r="L1369" s="187" t="str">
        <f t="shared" si="208"/>
        <v/>
      </c>
      <c r="M1369" s="187" t="str">
        <f>IF(B1369="","",SUM($L$63:L1369))</f>
        <v/>
      </c>
      <c r="N1369" s="190" t="str">
        <f t="shared" si="209"/>
        <v/>
      </c>
      <c r="O1369" s="191"/>
      <c r="P1369" s="192" t="str">
        <f t="shared" si="210"/>
        <v/>
      </c>
      <c r="Q1369" s="193"/>
      <c r="S1369" s="193"/>
      <c r="T1369" s="193"/>
      <c r="U1369" s="193"/>
      <c r="V1369" s="67"/>
    </row>
    <row r="1370" spans="2:22" x14ac:dyDescent="0.15">
      <c r="B1370" s="194" t="str">
        <f t="shared" si="201"/>
        <v/>
      </c>
      <c r="C1370" s="185" t="str">
        <f t="shared" si="202"/>
        <v/>
      </c>
      <c r="D1370" s="186" t="str">
        <f>IF(B1370="","",IF(variable,IF(OR(B1370=1,B1370&lt;$I$16*periods_per_year),start_rate,MIN($I$17,IF(MOD(B1370-1,$I$19)=0,MAX($I$18,D1369+$I$20),D1369))),start_rate))</f>
        <v/>
      </c>
      <c r="E1370" s="187" t="str">
        <f t="shared" si="203"/>
        <v/>
      </c>
      <c r="F1370" s="187" t="str">
        <f>IF(B1370="","",IF(B1370=nper,J1369+E1370,MIN(J1369+E1370,IF(D1370=D1369,F1369,IF($E$13="Acc Bi-Weekly",ROUND((-PMT(((1+D1370/CP)^(CP/12))-1,(nper-B1370+1)*12/26,J1369))/2,2),IF($E$13="Acc Weekly",ROUND((-PMT(((1+D1370/CP)^(CP/12))-1,(nper-B1370+1)*12/52,J1369))/4,2),ROUND(-PMT(((1+D1370/CP)^(CP/periods_per_year))-1,nper-B1370+1,J1369),2)))))))</f>
        <v/>
      </c>
      <c r="G1370" s="187" t="str">
        <f t="shared" si="204"/>
        <v/>
      </c>
      <c r="H1370" s="188"/>
      <c r="I1370" s="187" t="str">
        <f t="shared" si="205"/>
        <v/>
      </c>
      <c r="J1370" s="187" t="str">
        <f t="shared" si="206"/>
        <v/>
      </c>
      <c r="K1370" s="189" t="str">
        <f t="shared" si="207"/>
        <v/>
      </c>
      <c r="L1370" s="187" t="str">
        <f t="shared" si="208"/>
        <v/>
      </c>
      <c r="M1370" s="187" t="str">
        <f>IF(B1370="","",SUM($L$63:L1370))</f>
        <v/>
      </c>
      <c r="N1370" s="190" t="str">
        <f t="shared" si="209"/>
        <v/>
      </c>
      <c r="O1370" s="191"/>
      <c r="P1370" s="192" t="str">
        <f t="shared" si="210"/>
        <v/>
      </c>
      <c r="Q1370" s="193"/>
      <c r="S1370" s="193"/>
      <c r="T1370" s="193"/>
      <c r="U1370" s="193"/>
      <c r="V1370" s="67"/>
    </row>
    <row r="1371" spans="2:22" x14ac:dyDescent="0.15">
      <c r="B1371" s="194" t="str">
        <f t="shared" si="201"/>
        <v/>
      </c>
      <c r="C1371" s="185" t="str">
        <f t="shared" si="202"/>
        <v/>
      </c>
      <c r="D1371" s="186" t="str">
        <f>IF(B1371="","",IF(variable,IF(OR(B1371=1,B1371&lt;$I$16*periods_per_year),start_rate,MIN($I$17,IF(MOD(B1371-1,$I$19)=0,MAX($I$18,D1370+$I$20),D1370))),start_rate))</f>
        <v/>
      </c>
      <c r="E1371" s="187" t="str">
        <f t="shared" si="203"/>
        <v/>
      </c>
      <c r="F1371" s="187" t="str">
        <f>IF(B1371="","",IF(B1371=nper,J1370+E1371,MIN(J1370+E1371,IF(D1371=D1370,F1370,IF($E$13="Acc Bi-Weekly",ROUND((-PMT(((1+D1371/CP)^(CP/12))-1,(nper-B1371+1)*12/26,J1370))/2,2),IF($E$13="Acc Weekly",ROUND((-PMT(((1+D1371/CP)^(CP/12))-1,(nper-B1371+1)*12/52,J1370))/4,2),ROUND(-PMT(((1+D1371/CP)^(CP/periods_per_year))-1,nper-B1371+1,J1370),2)))))))</f>
        <v/>
      </c>
      <c r="G1371" s="187" t="str">
        <f t="shared" si="204"/>
        <v/>
      </c>
      <c r="H1371" s="188"/>
      <c r="I1371" s="187" t="str">
        <f t="shared" si="205"/>
        <v/>
      </c>
      <c r="J1371" s="187" t="str">
        <f t="shared" si="206"/>
        <v/>
      </c>
      <c r="K1371" s="189" t="str">
        <f t="shared" si="207"/>
        <v/>
      </c>
      <c r="L1371" s="187" t="str">
        <f t="shared" si="208"/>
        <v/>
      </c>
      <c r="M1371" s="187" t="str">
        <f>IF(B1371="","",SUM($L$63:L1371))</f>
        <v/>
      </c>
      <c r="N1371" s="190" t="str">
        <f t="shared" si="209"/>
        <v/>
      </c>
      <c r="O1371" s="191"/>
      <c r="P1371" s="192" t="str">
        <f t="shared" si="210"/>
        <v/>
      </c>
      <c r="Q1371" s="193"/>
      <c r="S1371" s="193"/>
      <c r="T1371" s="193"/>
      <c r="U1371" s="193"/>
      <c r="V1371" s="67"/>
    </row>
    <row r="1372" spans="2:22" x14ac:dyDescent="0.15">
      <c r="B1372" s="194" t="str">
        <f t="shared" si="201"/>
        <v/>
      </c>
      <c r="C1372" s="185" t="str">
        <f t="shared" si="202"/>
        <v/>
      </c>
      <c r="D1372" s="186" t="str">
        <f>IF(B1372="","",IF(variable,IF(OR(B1372=1,B1372&lt;$I$16*periods_per_year),start_rate,MIN($I$17,IF(MOD(B1372-1,$I$19)=0,MAX($I$18,D1371+$I$20),D1371))),start_rate))</f>
        <v/>
      </c>
      <c r="E1372" s="187" t="str">
        <f t="shared" si="203"/>
        <v/>
      </c>
      <c r="F1372" s="187" t="str">
        <f>IF(B1372="","",IF(B1372=nper,J1371+E1372,MIN(J1371+E1372,IF(D1372=D1371,F1371,IF($E$13="Acc Bi-Weekly",ROUND((-PMT(((1+D1372/CP)^(CP/12))-1,(nper-B1372+1)*12/26,J1371))/2,2),IF($E$13="Acc Weekly",ROUND((-PMT(((1+D1372/CP)^(CP/12))-1,(nper-B1372+1)*12/52,J1371))/4,2),ROUND(-PMT(((1+D1372/CP)^(CP/periods_per_year))-1,nper-B1372+1,J1371),2)))))))</f>
        <v/>
      </c>
      <c r="G1372" s="187" t="str">
        <f t="shared" si="204"/>
        <v/>
      </c>
      <c r="H1372" s="188"/>
      <c r="I1372" s="187" t="str">
        <f t="shared" si="205"/>
        <v/>
      </c>
      <c r="J1372" s="187" t="str">
        <f t="shared" si="206"/>
        <v/>
      </c>
      <c r="K1372" s="189" t="str">
        <f t="shared" si="207"/>
        <v/>
      </c>
      <c r="L1372" s="187" t="str">
        <f t="shared" si="208"/>
        <v/>
      </c>
      <c r="M1372" s="187" t="str">
        <f>IF(B1372="","",SUM($L$63:L1372))</f>
        <v/>
      </c>
      <c r="N1372" s="190" t="str">
        <f t="shared" si="209"/>
        <v/>
      </c>
      <c r="O1372" s="191"/>
      <c r="P1372" s="192" t="str">
        <f t="shared" si="210"/>
        <v/>
      </c>
      <c r="Q1372" s="193"/>
      <c r="S1372" s="193"/>
      <c r="T1372" s="193"/>
      <c r="U1372" s="193"/>
      <c r="V1372" s="67"/>
    </row>
    <row r="1373" spans="2:22" x14ac:dyDescent="0.15">
      <c r="B1373" s="194" t="str">
        <f t="shared" si="201"/>
        <v/>
      </c>
      <c r="C1373" s="185" t="str">
        <f t="shared" si="202"/>
        <v/>
      </c>
      <c r="D1373" s="186" t="str">
        <f>IF(B1373="","",IF(variable,IF(OR(B1373=1,B1373&lt;$I$16*periods_per_year),start_rate,MIN($I$17,IF(MOD(B1373-1,$I$19)=0,MAX($I$18,D1372+$I$20),D1372))),start_rate))</f>
        <v/>
      </c>
      <c r="E1373" s="187" t="str">
        <f t="shared" si="203"/>
        <v/>
      </c>
      <c r="F1373" s="187" t="str">
        <f>IF(B1373="","",IF(B1373=nper,J1372+E1373,MIN(J1372+E1373,IF(D1373=D1372,F1372,IF($E$13="Acc Bi-Weekly",ROUND((-PMT(((1+D1373/CP)^(CP/12))-1,(nper-B1373+1)*12/26,J1372))/2,2),IF($E$13="Acc Weekly",ROUND((-PMT(((1+D1373/CP)^(CP/12))-1,(nper-B1373+1)*12/52,J1372))/4,2),ROUND(-PMT(((1+D1373/CP)^(CP/periods_per_year))-1,nper-B1373+1,J1372),2)))))))</f>
        <v/>
      </c>
      <c r="G1373" s="187" t="str">
        <f t="shared" si="204"/>
        <v/>
      </c>
      <c r="H1373" s="188"/>
      <c r="I1373" s="187" t="str">
        <f t="shared" si="205"/>
        <v/>
      </c>
      <c r="J1373" s="187" t="str">
        <f t="shared" si="206"/>
        <v/>
      </c>
      <c r="K1373" s="189" t="str">
        <f t="shared" si="207"/>
        <v/>
      </c>
      <c r="L1373" s="187" t="str">
        <f t="shared" si="208"/>
        <v/>
      </c>
      <c r="M1373" s="187" t="str">
        <f>IF(B1373="","",SUM($L$63:L1373))</f>
        <v/>
      </c>
      <c r="N1373" s="190" t="str">
        <f t="shared" si="209"/>
        <v/>
      </c>
      <c r="O1373" s="191"/>
      <c r="P1373" s="192" t="str">
        <f t="shared" si="210"/>
        <v/>
      </c>
      <c r="Q1373" s="193"/>
      <c r="S1373" s="193"/>
      <c r="T1373" s="193"/>
      <c r="U1373" s="193"/>
      <c r="V1373" s="67"/>
    </row>
    <row r="1374" spans="2:22" x14ac:dyDescent="0.15">
      <c r="B1374" s="194" t="str">
        <f t="shared" si="201"/>
        <v/>
      </c>
      <c r="C1374" s="185" t="str">
        <f t="shared" si="202"/>
        <v/>
      </c>
      <c r="D1374" s="186" t="str">
        <f>IF(B1374="","",IF(variable,IF(OR(B1374=1,B1374&lt;$I$16*periods_per_year),start_rate,MIN($I$17,IF(MOD(B1374-1,$I$19)=0,MAX($I$18,D1373+$I$20),D1373))),start_rate))</f>
        <v/>
      </c>
      <c r="E1374" s="187" t="str">
        <f t="shared" si="203"/>
        <v/>
      </c>
      <c r="F1374" s="187" t="str">
        <f>IF(B1374="","",IF(B1374=nper,J1373+E1374,MIN(J1373+E1374,IF(D1374=D1373,F1373,IF($E$13="Acc Bi-Weekly",ROUND((-PMT(((1+D1374/CP)^(CP/12))-1,(nper-B1374+1)*12/26,J1373))/2,2),IF($E$13="Acc Weekly",ROUND((-PMT(((1+D1374/CP)^(CP/12))-1,(nper-B1374+1)*12/52,J1373))/4,2),ROUND(-PMT(((1+D1374/CP)^(CP/periods_per_year))-1,nper-B1374+1,J1373),2)))))))</f>
        <v/>
      </c>
      <c r="G1374" s="187" t="str">
        <f t="shared" si="204"/>
        <v/>
      </c>
      <c r="H1374" s="188"/>
      <c r="I1374" s="187" t="str">
        <f t="shared" si="205"/>
        <v/>
      </c>
      <c r="J1374" s="187" t="str">
        <f t="shared" si="206"/>
        <v/>
      </c>
      <c r="K1374" s="189" t="str">
        <f t="shared" si="207"/>
        <v/>
      </c>
      <c r="L1374" s="187" t="str">
        <f t="shared" si="208"/>
        <v/>
      </c>
      <c r="M1374" s="187" t="str">
        <f>IF(B1374="","",SUM($L$63:L1374))</f>
        <v/>
      </c>
      <c r="N1374" s="190" t="str">
        <f t="shared" si="209"/>
        <v/>
      </c>
      <c r="O1374" s="191"/>
      <c r="P1374" s="192" t="str">
        <f t="shared" si="210"/>
        <v/>
      </c>
      <c r="Q1374" s="193"/>
      <c r="S1374" s="193"/>
      <c r="T1374" s="193"/>
      <c r="U1374" s="193"/>
      <c r="V1374" s="67"/>
    </row>
    <row r="1375" spans="2:22" x14ac:dyDescent="0.15">
      <c r="B1375" s="194" t="str">
        <f t="shared" si="201"/>
        <v/>
      </c>
      <c r="C1375" s="185" t="str">
        <f t="shared" si="202"/>
        <v/>
      </c>
      <c r="D1375" s="186" t="str">
        <f>IF(B1375="","",IF(variable,IF(OR(B1375=1,B1375&lt;$I$16*periods_per_year),start_rate,MIN($I$17,IF(MOD(B1375-1,$I$19)=0,MAX($I$18,D1374+$I$20),D1374))),start_rate))</f>
        <v/>
      </c>
      <c r="E1375" s="187" t="str">
        <f t="shared" si="203"/>
        <v/>
      </c>
      <c r="F1375" s="187" t="str">
        <f>IF(B1375="","",IF(B1375=nper,J1374+E1375,MIN(J1374+E1375,IF(D1375=D1374,F1374,IF($E$13="Acc Bi-Weekly",ROUND((-PMT(((1+D1375/CP)^(CP/12))-1,(nper-B1375+1)*12/26,J1374))/2,2),IF($E$13="Acc Weekly",ROUND((-PMT(((1+D1375/CP)^(CP/12))-1,(nper-B1375+1)*12/52,J1374))/4,2),ROUND(-PMT(((1+D1375/CP)^(CP/periods_per_year))-1,nper-B1375+1,J1374),2)))))))</f>
        <v/>
      </c>
      <c r="G1375" s="187" t="str">
        <f t="shared" si="204"/>
        <v/>
      </c>
      <c r="H1375" s="188"/>
      <c r="I1375" s="187" t="str">
        <f t="shared" si="205"/>
        <v/>
      </c>
      <c r="J1375" s="187" t="str">
        <f t="shared" si="206"/>
        <v/>
      </c>
      <c r="K1375" s="189" t="str">
        <f t="shared" si="207"/>
        <v/>
      </c>
      <c r="L1375" s="187" t="str">
        <f t="shared" si="208"/>
        <v/>
      </c>
      <c r="M1375" s="187" t="str">
        <f>IF(B1375="","",SUM($L$63:L1375))</f>
        <v/>
      </c>
      <c r="N1375" s="190" t="str">
        <f t="shared" si="209"/>
        <v/>
      </c>
      <c r="O1375" s="191"/>
      <c r="P1375" s="192" t="str">
        <f t="shared" si="210"/>
        <v/>
      </c>
      <c r="Q1375" s="193"/>
      <c r="S1375" s="193"/>
      <c r="T1375" s="193"/>
      <c r="U1375" s="193"/>
      <c r="V1375" s="67"/>
    </row>
    <row r="1376" spans="2:22" x14ac:dyDescent="0.15">
      <c r="B1376" s="194" t="str">
        <f t="shared" si="201"/>
        <v/>
      </c>
      <c r="C1376" s="185" t="str">
        <f t="shared" si="202"/>
        <v/>
      </c>
      <c r="D1376" s="186" t="str">
        <f>IF(B1376="","",IF(variable,IF(OR(B1376=1,B1376&lt;$I$16*periods_per_year),start_rate,MIN($I$17,IF(MOD(B1376-1,$I$19)=0,MAX($I$18,D1375+$I$20),D1375))),start_rate))</f>
        <v/>
      </c>
      <c r="E1376" s="187" t="str">
        <f t="shared" si="203"/>
        <v/>
      </c>
      <c r="F1376" s="187" t="str">
        <f>IF(B1376="","",IF(B1376=nper,J1375+E1376,MIN(J1375+E1376,IF(D1376=D1375,F1375,IF($E$13="Acc Bi-Weekly",ROUND((-PMT(((1+D1376/CP)^(CP/12))-1,(nper-B1376+1)*12/26,J1375))/2,2),IF($E$13="Acc Weekly",ROUND((-PMT(((1+D1376/CP)^(CP/12))-1,(nper-B1376+1)*12/52,J1375))/4,2),ROUND(-PMT(((1+D1376/CP)^(CP/periods_per_year))-1,nper-B1376+1,J1375),2)))))))</f>
        <v/>
      </c>
      <c r="G1376" s="187" t="str">
        <f t="shared" si="204"/>
        <v/>
      </c>
      <c r="H1376" s="188"/>
      <c r="I1376" s="187" t="str">
        <f t="shared" si="205"/>
        <v/>
      </c>
      <c r="J1376" s="187" t="str">
        <f t="shared" si="206"/>
        <v/>
      </c>
      <c r="K1376" s="189" t="str">
        <f t="shared" si="207"/>
        <v/>
      </c>
      <c r="L1376" s="187" t="str">
        <f t="shared" si="208"/>
        <v/>
      </c>
      <c r="M1376" s="187" t="str">
        <f>IF(B1376="","",SUM($L$63:L1376))</f>
        <v/>
      </c>
      <c r="N1376" s="190" t="str">
        <f t="shared" si="209"/>
        <v/>
      </c>
      <c r="O1376" s="191"/>
      <c r="P1376" s="192" t="str">
        <f t="shared" si="210"/>
        <v/>
      </c>
      <c r="Q1376" s="193"/>
      <c r="S1376" s="193"/>
      <c r="T1376" s="193"/>
      <c r="U1376" s="193"/>
      <c r="V1376" s="67"/>
    </row>
    <row r="1377" spans="2:22" x14ac:dyDescent="0.15">
      <c r="B1377" s="194" t="str">
        <f t="shared" si="201"/>
        <v/>
      </c>
      <c r="C1377" s="185" t="str">
        <f t="shared" si="202"/>
        <v/>
      </c>
      <c r="D1377" s="186" t="str">
        <f>IF(B1377="","",IF(variable,IF(OR(B1377=1,B1377&lt;$I$16*periods_per_year),start_rate,MIN($I$17,IF(MOD(B1377-1,$I$19)=0,MAX($I$18,D1376+$I$20),D1376))),start_rate))</f>
        <v/>
      </c>
      <c r="E1377" s="187" t="str">
        <f t="shared" si="203"/>
        <v/>
      </c>
      <c r="F1377" s="187" t="str">
        <f>IF(B1377="","",IF(B1377=nper,J1376+E1377,MIN(J1376+E1377,IF(D1377=D1376,F1376,IF($E$13="Acc Bi-Weekly",ROUND((-PMT(((1+D1377/CP)^(CP/12))-1,(nper-B1377+1)*12/26,J1376))/2,2),IF($E$13="Acc Weekly",ROUND((-PMT(((1+D1377/CP)^(CP/12))-1,(nper-B1377+1)*12/52,J1376))/4,2),ROUND(-PMT(((1+D1377/CP)^(CP/periods_per_year))-1,nper-B1377+1,J1376),2)))))))</f>
        <v/>
      </c>
      <c r="G1377" s="187" t="str">
        <f t="shared" si="204"/>
        <v/>
      </c>
      <c r="H1377" s="188"/>
      <c r="I1377" s="187" t="str">
        <f t="shared" si="205"/>
        <v/>
      </c>
      <c r="J1377" s="187" t="str">
        <f t="shared" si="206"/>
        <v/>
      </c>
      <c r="K1377" s="189" t="str">
        <f t="shared" si="207"/>
        <v/>
      </c>
      <c r="L1377" s="187" t="str">
        <f t="shared" si="208"/>
        <v/>
      </c>
      <c r="M1377" s="187" t="str">
        <f>IF(B1377="","",SUM($L$63:L1377))</f>
        <v/>
      </c>
      <c r="N1377" s="190" t="str">
        <f t="shared" si="209"/>
        <v/>
      </c>
      <c r="O1377" s="191"/>
      <c r="P1377" s="192" t="str">
        <f t="shared" si="210"/>
        <v/>
      </c>
      <c r="Q1377" s="193"/>
      <c r="S1377" s="193"/>
      <c r="T1377" s="193"/>
      <c r="U1377" s="193"/>
      <c r="V1377" s="67"/>
    </row>
    <row r="1378" spans="2:22" x14ac:dyDescent="0.15">
      <c r="B1378" s="194" t="str">
        <f t="shared" si="201"/>
        <v/>
      </c>
      <c r="C1378" s="185" t="str">
        <f t="shared" si="202"/>
        <v/>
      </c>
      <c r="D1378" s="186" t="str">
        <f>IF(B1378="","",IF(variable,IF(OR(B1378=1,B1378&lt;$I$16*periods_per_year),start_rate,MIN($I$17,IF(MOD(B1378-1,$I$19)=0,MAX($I$18,D1377+$I$20),D1377))),start_rate))</f>
        <v/>
      </c>
      <c r="E1378" s="187" t="str">
        <f t="shared" si="203"/>
        <v/>
      </c>
      <c r="F1378" s="187" t="str">
        <f>IF(B1378="","",IF(B1378=nper,J1377+E1378,MIN(J1377+E1378,IF(D1378=D1377,F1377,IF($E$13="Acc Bi-Weekly",ROUND((-PMT(((1+D1378/CP)^(CP/12))-1,(nper-B1378+1)*12/26,J1377))/2,2),IF($E$13="Acc Weekly",ROUND((-PMT(((1+D1378/CP)^(CP/12))-1,(nper-B1378+1)*12/52,J1377))/4,2),ROUND(-PMT(((1+D1378/CP)^(CP/periods_per_year))-1,nper-B1378+1,J1377),2)))))))</f>
        <v/>
      </c>
      <c r="G1378" s="187" t="str">
        <f t="shared" si="204"/>
        <v/>
      </c>
      <c r="H1378" s="188"/>
      <c r="I1378" s="187" t="str">
        <f t="shared" si="205"/>
        <v/>
      </c>
      <c r="J1378" s="187" t="str">
        <f t="shared" si="206"/>
        <v/>
      </c>
      <c r="K1378" s="189" t="str">
        <f t="shared" si="207"/>
        <v/>
      </c>
      <c r="L1378" s="187" t="str">
        <f t="shared" si="208"/>
        <v/>
      </c>
      <c r="M1378" s="187" t="str">
        <f>IF(B1378="","",SUM($L$63:L1378))</f>
        <v/>
      </c>
      <c r="N1378" s="190" t="str">
        <f t="shared" si="209"/>
        <v/>
      </c>
      <c r="O1378" s="191"/>
      <c r="P1378" s="192" t="str">
        <f t="shared" si="210"/>
        <v/>
      </c>
      <c r="Q1378" s="193"/>
      <c r="S1378" s="193"/>
      <c r="T1378" s="193"/>
      <c r="U1378" s="193"/>
      <c r="V1378" s="67"/>
    </row>
    <row r="1379" spans="2:22" x14ac:dyDescent="0.15">
      <c r="B1379" s="194" t="str">
        <f t="shared" si="201"/>
        <v/>
      </c>
      <c r="C1379" s="185" t="str">
        <f t="shared" si="202"/>
        <v/>
      </c>
      <c r="D1379" s="186" t="str">
        <f>IF(B1379="","",IF(variable,IF(OR(B1379=1,B1379&lt;$I$16*periods_per_year),start_rate,MIN($I$17,IF(MOD(B1379-1,$I$19)=0,MAX($I$18,D1378+$I$20),D1378))),start_rate))</f>
        <v/>
      </c>
      <c r="E1379" s="187" t="str">
        <f t="shared" si="203"/>
        <v/>
      </c>
      <c r="F1379" s="187" t="str">
        <f>IF(B1379="","",IF(B1379=nper,J1378+E1379,MIN(J1378+E1379,IF(D1379=D1378,F1378,IF($E$13="Acc Bi-Weekly",ROUND((-PMT(((1+D1379/CP)^(CP/12))-1,(nper-B1379+1)*12/26,J1378))/2,2),IF($E$13="Acc Weekly",ROUND((-PMT(((1+D1379/CP)^(CP/12))-1,(nper-B1379+1)*12/52,J1378))/4,2),ROUND(-PMT(((1+D1379/CP)^(CP/periods_per_year))-1,nper-B1379+1,J1378),2)))))))</f>
        <v/>
      </c>
      <c r="G1379" s="187" t="str">
        <f t="shared" si="204"/>
        <v/>
      </c>
      <c r="H1379" s="188"/>
      <c r="I1379" s="187" t="str">
        <f t="shared" si="205"/>
        <v/>
      </c>
      <c r="J1379" s="187" t="str">
        <f t="shared" si="206"/>
        <v/>
      </c>
      <c r="K1379" s="189" t="str">
        <f t="shared" si="207"/>
        <v/>
      </c>
      <c r="L1379" s="187" t="str">
        <f t="shared" si="208"/>
        <v/>
      </c>
      <c r="M1379" s="187" t="str">
        <f>IF(B1379="","",SUM($L$63:L1379))</f>
        <v/>
      </c>
      <c r="N1379" s="190" t="str">
        <f t="shared" si="209"/>
        <v/>
      </c>
      <c r="O1379" s="191"/>
      <c r="P1379" s="192" t="str">
        <f t="shared" si="210"/>
        <v/>
      </c>
      <c r="Q1379" s="193"/>
      <c r="S1379" s="193"/>
      <c r="T1379" s="193"/>
      <c r="U1379" s="193"/>
      <c r="V1379" s="67"/>
    </row>
    <row r="1380" spans="2:22" x14ac:dyDescent="0.15">
      <c r="B1380" s="194" t="str">
        <f t="shared" si="201"/>
        <v/>
      </c>
      <c r="C1380" s="185" t="str">
        <f t="shared" si="202"/>
        <v/>
      </c>
      <c r="D1380" s="186" t="str">
        <f>IF(B1380="","",IF(variable,IF(OR(B1380=1,B1380&lt;$I$16*periods_per_year),start_rate,MIN($I$17,IF(MOD(B1380-1,$I$19)=0,MAX($I$18,D1379+$I$20),D1379))),start_rate))</f>
        <v/>
      </c>
      <c r="E1380" s="187" t="str">
        <f t="shared" si="203"/>
        <v/>
      </c>
      <c r="F1380" s="187" t="str">
        <f>IF(B1380="","",IF(B1380=nper,J1379+E1380,MIN(J1379+E1380,IF(D1380=D1379,F1379,IF($E$13="Acc Bi-Weekly",ROUND((-PMT(((1+D1380/CP)^(CP/12))-1,(nper-B1380+1)*12/26,J1379))/2,2),IF($E$13="Acc Weekly",ROUND((-PMT(((1+D1380/CP)^(CP/12))-1,(nper-B1380+1)*12/52,J1379))/4,2),ROUND(-PMT(((1+D1380/CP)^(CP/periods_per_year))-1,nper-B1380+1,J1379),2)))))))</f>
        <v/>
      </c>
      <c r="G1380" s="187" t="str">
        <f t="shared" si="204"/>
        <v/>
      </c>
      <c r="H1380" s="188"/>
      <c r="I1380" s="187" t="str">
        <f t="shared" si="205"/>
        <v/>
      </c>
      <c r="J1380" s="187" t="str">
        <f t="shared" si="206"/>
        <v/>
      </c>
      <c r="K1380" s="189" t="str">
        <f t="shared" si="207"/>
        <v/>
      </c>
      <c r="L1380" s="187" t="str">
        <f t="shared" si="208"/>
        <v/>
      </c>
      <c r="M1380" s="187" t="str">
        <f>IF(B1380="","",SUM($L$63:L1380))</f>
        <v/>
      </c>
      <c r="N1380" s="190" t="str">
        <f t="shared" si="209"/>
        <v/>
      </c>
      <c r="O1380" s="191"/>
      <c r="P1380" s="192" t="str">
        <f t="shared" si="210"/>
        <v/>
      </c>
      <c r="Q1380" s="193"/>
      <c r="S1380" s="193"/>
      <c r="T1380" s="193"/>
      <c r="U1380" s="193"/>
      <c r="V1380" s="67"/>
    </row>
    <row r="1381" spans="2:22" x14ac:dyDescent="0.15">
      <c r="B1381" s="194" t="str">
        <f t="shared" si="201"/>
        <v/>
      </c>
      <c r="C1381" s="185" t="str">
        <f t="shared" si="202"/>
        <v/>
      </c>
      <c r="D1381" s="186" t="str">
        <f>IF(B1381="","",IF(variable,IF(OR(B1381=1,B1381&lt;$I$16*periods_per_year),start_rate,MIN($I$17,IF(MOD(B1381-1,$I$19)=0,MAX($I$18,D1380+$I$20),D1380))),start_rate))</f>
        <v/>
      </c>
      <c r="E1381" s="187" t="str">
        <f t="shared" si="203"/>
        <v/>
      </c>
      <c r="F1381" s="187" t="str">
        <f>IF(B1381="","",IF(B1381=nper,J1380+E1381,MIN(J1380+E1381,IF(D1381=D1380,F1380,IF($E$13="Acc Bi-Weekly",ROUND((-PMT(((1+D1381/CP)^(CP/12))-1,(nper-B1381+1)*12/26,J1380))/2,2),IF($E$13="Acc Weekly",ROUND((-PMT(((1+D1381/CP)^(CP/12))-1,(nper-B1381+1)*12/52,J1380))/4,2),ROUND(-PMT(((1+D1381/CP)^(CP/periods_per_year))-1,nper-B1381+1,J1380),2)))))))</f>
        <v/>
      </c>
      <c r="G1381" s="187" t="str">
        <f t="shared" si="204"/>
        <v/>
      </c>
      <c r="H1381" s="188"/>
      <c r="I1381" s="187" t="str">
        <f t="shared" si="205"/>
        <v/>
      </c>
      <c r="J1381" s="187" t="str">
        <f t="shared" si="206"/>
        <v/>
      </c>
      <c r="K1381" s="189" t="str">
        <f t="shared" si="207"/>
        <v/>
      </c>
      <c r="L1381" s="187" t="str">
        <f t="shared" si="208"/>
        <v/>
      </c>
      <c r="M1381" s="187" t="str">
        <f>IF(B1381="","",SUM($L$63:L1381))</f>
        <v/>
      </c>
      <c r="N1381" s="190" t="str">
        <f t="shared" si="209"/>
        <v/>
      </c>
      <c r="O1381" s="191"/>
      <c r="P1381" s="192" t="str">
        <f t="shared" si="210"/>
        <v/>
      </c>
      <c r="Q1381" s="193"/>
      <c r="S1381" s="193"/>
      <c r="T1381" s="193"/>
      <c r="U1381" s="193"/>
      <c r="V1381" s="67"/>
    </row>
    <row r="1382" spans="2:22" x14ac:dyDescent="0.15">
      <c r="B1382" s="194" t="str">
        <f t="shared" si="201"/>
        <v/>
      </c>
      <c r="C1382" s="185" t="str">
        <f t="shared" si="202"/>
        <v/>
      </c>
      <c r="D1382" s="186" t="str">
        <f>IF(B1382="","",IF(variable,IF(OR(B1382=1,B1382&lt;$I$16*periods_per_year),start_rate,MIN($I$17,IF(MOD(B1382-1,$I$19)=0,MAX($I$18,D1381+$I$20),D1381))),start_rate))</f>
        <v/>
      </c>
      <c r="E1382" s="187" t="str">
        <f t="shared" si="203"/>
        <v/>
      </c>
      <c r="F1382" s="187" t="str">
        <f>IF(B1382="","",IF(B1382=nper,J1381+E1382,MIN(J1381+E1382,IF(D1382=D1381,F1381,IF($E$13="Acc Bi-Weekly",ROUND((-PMT(((1+D1382/CP)^(CP/12))-1,(nper-B1382+1)*12/26,J1381))/2,2),IF($E$13="Acc Weekly",ROUND((-PMT(((1+D1382/CP)^(CP/12))-1,(nper-B1382+1)*12/52,J1381))/4,2),ROUND(-PMT(((1+D1382/CP)^(CP/periods_per_year))-1,nper-B1382+1,J1381),2)))))))</f>
        <v/>
      </c>
      <c r="G1382" s="187" t="str">
        <f t="shared" si="204"/>
        <v/>
      </c>
      <c r="H1382" s="188"/>
      <c r="I1382" s="187" t="str">
        <f t="shared" si="205"/>
        <v/>
      </c>
      <c r="J1382" s="187" t="str">
        <f t="shared" si="206"/>
        <v/>
      </c>
      <c r="K1382" s="189" t="str">
        <f t="shared" si="207"/>
        <v/>
      </c>
      <c r="L1382" s="187" t="str">
        <f t="shared" si="208"/>
        <v/>
      </c>
      <c r="M1382" s="187" t="str">
        <f>IF(B1382="","",SUM($L$63:L1382))</f>
        <v/>
      </c>
      <c r="N1382" s="190" t="str">
        <f t="shared" si="209"/>
        <v/>
      </c>
      <c r="O1382" s="191"/>
      <c r="P1382" s="192" t="str">
        <f t="shared" si="210"/>
        <v/>
      </c>
      <c r="Q1382" s="193"/>
      <c r="S1382" s="193"/>
      <c r="T1382" s="193"/>
      <c r="U1382" s="193"/>
      <c r="V1382" s="67"/>
    </row>
    <row r="1383" spans="2:22" x14ac:dyDescent="0.15">
      <c r="B1383" s="194" t="str">
        <f t="shared" si="201"/>
        <v/>
      </c>
      <c r="C1383" s="185" t="str">
        <f t="shared" si="202"/>
        <v/>
      </c>
      <c r="D1383" s="186" t="str">
        <f>IF(B1383="","",IF(variable,IF(OR(B1383=1,B1383&lt;$I$16*periods_per_year),start_rate,MIN($I$17,IF(MOD(B1383-1,$I$19)=0,MAX($I$18,D1382+$I$20),D1382))),start_rate))</f>
        <v/>
      </c>
      <c r="E1383" s="187" t="str">
        <f t="shared" si="203"/>
        <v/>
      </c>
      <c r="F1383" s="187" t="str">
        <f>IF(B1383="","",IF(B1383=nper,J1382+E1383,MIN(J1382+E1383,IF(D1383=D1382,F1382,IF($E$13="Acc Bi-Weekly",ROUND((-PMT(((1+D1383/CP)^(CP/12))-1,(nper-B1383+1)*12/26,J1382))/2,2),IF($E$13="Acc Weekly",ROUND((-PMT(((1+D1383/CP)^(CP/12))-1,(nper-B1383+1)*12/52,J1382))/4,2),ROUND(-PMT(((1+D1383/CP)^(CP/periods_per_year))-1,nper-B1383+1,J1382),2)))))))</f>
        <v/>
      </c>
      <c r="G1383" s="187" t="str">
        <f t="shared" si="204"/>
        <v/>
      </c>
      <c r="H1383" s="188"/>
      <c r="I1383" s="187" t="str">
        <f t="shared" si="205"/>
        <v/>
      </c>
      <c r="J1383" s="187" t="str">
        <f t="shared" si="206"/>
        <v/>
      </c>
      <c r="K1383" s="189" t="str">
        <f t="shared" si="207"/>
        <v/>
      </c>
      <c r="L1383" s="187" t="str">
        <f t="shared" si="208"/>
        <v/>
      </c>
      <c r="M1383" s="187" t="str">
        <f>IF(B1383="","",SUM($L$63:L1383))</f>
        <v/>
      </c>
      <c r="N1383" s="190" t="str">
        <f t="shared" si="209"/>
        <v/>
      </c>
      <c r="O1383" s="191"/>
      <c r="P1383" s="192" t="str">
        <f t="shared" si="210"/>
        <v/>
      </c>
      <c r="Q1383" s="193"/>
      <c r="S1383" s="193"/>
      <c r="T1383" s="193"/>
      <c r="U1383" s="193"/>
      <c r="V1383" s="67"/>
    </row>
    <row r="1384" spans="2:22" x14ac:dyDescent="0.15">
      <c r="B1384" s="194" t="str">
        <f t="shared" si="201"/>
        <v/>
      </c>
      <c r="C1384" s="185" t="str">
        <f t="shared" si="202"/>
        <v/>
      </c>
      <c r="D1384" s="186" t="str">
        <f>IF(B1384="","",IF(variable,IF(OR(B1384=1,B1384&lt;$I$16*periods_per_year),start_rate,MIN($I$17,IF(MOD(B1384-1,$I$19)=0,MAX($I$18,D1383+$I$20),D1383))),start_rate))</f>
        <v/>
      </c>
      <c r="E1384" s="187" t="str">
        <f t="shared" si="203"/>
        <v/>
      </c>
      <c r="F1384" s="187" t="str">
        <f>IF(B1384="","",IF(B1384=nper,J1383+E1384,MIN(J1383+E1384,IF(D1384=D1383,F1383,IF($E$13="Acc Bi-Weekly",ROUND((-PMT(((1+D1384/CP)^(CP/12))-1,(nper-B1384+1)*12/26,J1383))/2,2),IF($E$13="Acc Weekly",ROUND((-PMT(((1+D1384/CP)^(CP/12))-1,(nper-B1384+1)*12/52,J1383))/4,2),ROUND(-PMT(((1+D1384/CP)^(CP/periods_per_year))-1,nper-B1384+1,J1383),2)))))))</f>
        <v/>
      </c>
      <c r="G1384" s="187" t="str">
        <f t="shared" si="204"/>
        <v/>
      </c>
      <c r="H1384" s="188"/>
      <c r="I1384" s="187" t="str">
        <f t="shared" si="205"/>
        <v/>
      </c>
      <c r="J1384" s="187" t="str">
        <f t="shared" si="206"/>
        <v/>
      </c>
      <c r="K1384" s="189" t="str">
        <f t="shared" si="207"/>
        <v/>
      </c>
      <c r="L1384" s="187" t="str">
        <f t="shared" si="208"/>
        <v/>
      </c>
      <c r="M1384" s="187" t="str">
        <f>IF(B1384="","",SUM($L$63:L1384))</f>
        <v/>
      </c>
      <c r="N1384" s="190" t="str">
        <f t="shared" si="209"/>
        <v/>
      </c>
      <c r="O1384" s="191"/>
      <c r="P1384" s="192" t="str">
        <f t="shared" si="210"/>
        <v/>
      </c>
      <c r="Q1384" s="193"/>
      <c r="S1384" s="193"/>
      <c r="T1384" s="193"/>
      <c r="U1384" s="193"/>
      <c r="V1384" s="67"/>
    </row>
    <row r="1385" spans="2:22" x14ac:dyDescent="0.15">
      <c r="B1385" s="194" t="str">
        <f t="shared" si="201"/>
        <v/>
      </c>
      <c r="C1385" s="185" t="str">
        <f t="shared" si="202"/>
        <v/>
      </c>
      <c r="D1385" s="186" t="str">
        <f>IF(B1385="","",IF(variable,IF(OR(B1385=1,B1385&lt;$I$16*periods_per_year),start_rate,MIN($I$17,IF(MOD(B1385-1,$I$19)=0,MAX($I$18,D1384+$I$20),D1384))),start_rate))</f>
        <v/>
      </c>
      <c r="E1385" s="187" t="str">
        <f t="shared" si="203"/>
        <v/>
      </c>
      <c r="F1385" s="187" t="str">
        <f>IF(B1385="","",IF(B1385=nper,J1384+E1385,MIN(J1384+E1385,IF(D1385=D1384,F1384,IF($E$13="Acc Bi-Weekly",ROUND((-PMT(((1+D1385/CP)^(CP/12))-1,(nper-B1385+1)*12/26,J1384))/2,2),IF($E$13="Acc Weekly",ROUND((-PMT(((1+D1385/CP)^(CP/12))-1,(nper-B1385+1)*12/52,J1384))/4,2),ROUND(-PMT(((1+D1385/CP)^(CP/periods_per_year))-1,nper-B1385+1,J1384),2)))))))</f>
        <v/>
      </c>
      <c r="G1385" s="187" t="str">
        <f t="shared" si="204"/>
        <v/>
      </c>
      <c r="H1385" s="188"/>
      <c r="I1385" s="187" t="str">
        <f t="shared" si="205"/>
        <v/>
      </c>
      <c r="J1385" s="187" t="str">
        <f t="shared" si="206"/>
        <v/>
      </c>
      <c r="K1385" s="189" t="str">
        <f t="shared" si="207"/>
        <v/>
      </c>
      <c r="L1385" s="187" t="str">
        <f t="shared" si="208"/>
        <v/>
      </c>
      <c r="M1385" s="187" t="str">
        <f>IF(B1385="","",SUM($L$63:L1385))</f>
        <v/>
      </c>
      <c r="N1385" s="190" t="str">
        <f t="shared" si="209"/>
        <v/>
      </c>
      <c r="O1385" s="191"/>
      <c r="P1385" s="192" t="str">
        <f t="shared" si="210"/>
        <v/>
      </c>
      <c r="Q1385" s="193"/>
      <c r="S1385" s="193"/>
      <c r="T1385" s="193"/>
      <c r="U1385" s="193"/>
      <c r="V1385" s="67"/>
    </row>
    <row r="1386" spans="2:22" x14ac:dyDescent="0.15">
      <c r="B1386" s="194" t="str">
        <f t="shared" si="201"/>
        <v/>
      </c>
      <c r="C1386" s="185" t="str">
        <f t="shared" si="202"/>
        <v/>
      </c>
      <c r="D1386" s="186" t="str">
        <f>IF(B1386="","",IF(variable,IF(OR(B1386=1,B1386&lt;$I$16*periods_per_year),start_rate,MIN($I$17,IF(MOD(B1386-1,$I$19)=0,MAX($I$18,D1385+$I$20),D1385))),start_rate))</f>
        <v/>
      </c>
      <c r="E1386" s="187" t="str">
        <f t="shared" si="203"/>
        <v/>
      </c>
      <c r="F1386" s="187" t="str">
        <f>IF(B1386="","",IF(B1386=nper,J1385+E1386,MIN(J1385+E1386,IF(D1386=D1385,F1385,IF($E$13="Acc Bi-Weekly",ROUND((-PMT(((1+D1386/CP)^(CP/12))-1,(nper-B1386+1)*12/26,J1385))/2,2),IF($E$13="Acc Weekly",ROUND((-PMT(((1+D1386/CP)^(CP/12))-1,(nper-B1386+1)*12/52,J1385))/4,2),ROUND(-PMT(((1+D1386/CP)^(CP/periods_per_year))-1,nper-B1386+1,J1385),2)))))))</f>
        <v/>
      </c>
      <c r="G1386" s="187" t="str">
        <f t="shared" si="204"/>
        <v/>
      </c>
      <c r="H1386" s="188"/>
      <c r="I1386" s="187" t="str">
        <f t="shared" si="205"/>
        <v/>
      </c>
      <c r="J1386" s="187" t="str">
        <f t="shared" si="206"/>
        <v/>
      </c>
      <c r="K1386" s="189" t="str">
        <f t="shared" si="207"/>
        <v/>
      </c>
      <c r="L1386" s="187" t="str">
        <f t="shared" si="208"/>
        <v/>
      </c>
      <c r="M1386" s="187" t="str">
        <f>IF(B1386="","",SUM($L$63:L1386))</f>
        <v/>
      </c>
      <c r="N1386" s="190" t="str">
        <f t="shared" si="209"/>
        <v/>
      </c>
      <c r="O1386" s="191"/>
      <c r="P1386" s="192" t="str">
        <f t="shared" si="210"/>
        <v/>
      </c>
      <c r="Q1386" s="193"/>
      <c r="S1386" s="193"/>
      <c r="T1386" s="193"/>
      <c r="U1386" s="193"/>
      <c r="V1386" s="67"/>
    </row>
    <row r="1387" spans="2:22" x14ac:dyDescent="0.15">
      <c r="B1387" s="194" t="str">
        <f t="shared" si="201"/>
        <v/>
      </c>
      <c r="C1387" s="185" t="str">
        <f t="shared" si="202"/>
        <v/>
      </c>
      <c r="D1387" s="186" t="str">
        <f>IF(B1387="","",IF(variable,IF(OR(B1387=1,B1387&lt;$I$16*periods_per_year),start_rate,MIN($I$17,IF(MOD(B1387-1,$I$19)=0,MAX($I$18,D1386+$I$20),D1386))),start_rate))</f>
        <v/>
      </c>
      <c r="E1387" s="187" t="str">
        <f t="shared" si="203"/>
        <v/>
      </c>
      <c r="F1387" s="187" t="str">
        <f>IF(B1387="","",IF(B1387=nper,J1386+E1387,MIN(J1386+E1387,IF(D1387=D1386,F1386,IF($E$13="Acc Bi-Weekly",ROUND((-PMT(((1+D1387/CP)^(CP/12))-1,(nper-B1387+1)*12/26,J1386))/2,2),IF($E$13="Acc Weekly",ROUND((-PMT(((1+D1387/CP)^(CP/12))-1,(nper-B1387+1)*12/52,J1386))/4,2),ROUND(-PMT(((1+D1387/CP)^(CP/periods_per_year))-1,nper-B1387+1,J1386),2)))))))</f>
        <v/>
      </c>
      <c r="G1387" s="187" t="str">
        <f t="shared" si="204"/>
        <v/>
      </c>
      <c r="H1387" s="188"/>
      <c r="I1387" s="187" t="str">
        <f t="shared" si="205"/>
        <v/>
      </c>
      <c r="J1387" s="187" t="str">
        <f t="shared" si="206"/>
        <v/>
      </c>
      <c r="K1387" s="189" t="str">
        <f t="shared" si="207"/>
        <v/>
      </c>
      <c r="L1387" s="187" t="str">
        <f t="shared" si="208"/>
        <v/>
      </c>
      <c r="M1387" s="187" t="str">
        <f>IF(B1387="","",SUM($L$63:L1387))</f>
        <v/>
      </c>
      <c r="N1387" s="190" t="str">
        <f t="shared" si="209"/>
        <v/>
      </c>
      <c r="O1387" s="191"/>
      <c r="P1387" s="192" t="str">
        <f t="shared" si="210"/>
        <v/>
      </c>
      <c r="Q1387" s="193"/>
      <c r="S1387" s="193"/>
      <c r="T1387" s="193"/>
      <c r="U1387" s="193"/>
      <c r="V1387" s="67"/>
    </row>
    <row r="1388" spans="2:22" x14ac:dyDescent="0.15">
      <c r="B1388" s="194" t="str">
        <f t="shared" si="201"/>
        <v/>
      </c>
      <c r="C1388" s="185" t="str">
        <f t="shared" si="202"/>
        <v/>
      </c>
      <c r="D1388" s="186" t="str">
        <f>IF(B1388="","",IF(variable,IF(OR(B1388=1,B1388&lt;$I$16*periods_per_year),start_rate,MIN($I$17,IF(MOD(B1388-1,$I$19)=0,MAX($I$18,D1387+$I$20),D1387))),start_rate))</f>
        <v/>
      </c>
      <c r="E1388" s="187" t="str">
        <f t="shared" si="203"/>
        <v/>
      </c>
      <c r="F1388" s="187" t="str">
        <f>IF(B1388="","",IF(B1388=nper,J1387+E1388,MIN(J1387+E1388,IF(D1388=D1387,F1387,IF($E$13="Acc Bi-Weekly",ROUND((-PMT(((1+D1388/CP)^(CP/12))-1,(nper-B1388+1)*12/26,J1387))/2,2),IF($E$13="Acc Weekly",ROUND((-PMT(((1+D1388/CP)^(CP/12))-1,(nper-B1388+1)*12/52,J1387))/4,2),ROUND(-PMT(((1+D1388/CP)^(CP/periods_per_year))-1,nper-B1388+1,J1387),2)))))))</f>
        <v/>
      </c>
      <c r="G1388" s="187" t="str">
        <f t="shared" si="204"/>
        <v/>
      </c>
      <c r="H1388" s="188"/>
      <c r="I1388" s="187" t="str">
        <f t="shared" si="205"/>
        <v/>
      </c>
      <c r="J1388" s="187" t="str">
        <f t="shared" si="206"/>
        <v/>
      </c>
      <c r="K1388" s="189" t="str">
        <f t="shared" si="207"/>
        <v/>
      </c>
      <c r="L1388" s="187" t="str">
        <f t="shared" si="208"/>
        <v/>
      </c>
      <c r="M1388" s="187" t="str">
        <f>IF(B1388="","",SUM($L$63:L1388))</f>
        <v/>
      </c>
      <c r="N1388" s="190" t="str">
        <f t="shared" si="209"/>
        <v/>
      </c>
      <c r="O1388" s="191"/>
      <c r="P1388" s="192" t="str">
        <f t="shared" si="210"/>
        <v/>
      </c>
      <c r="Q1388" s="193"/>
      <c r="S1388" s="193"/>
      <c r="T1388" s="193"/>
      <c r="U1388" s="193"/>
      <c r="V1388" s="67"/>
    </row>
    <row r="1389" spans="2:22" x14ac:dyDescent="0.15">
      <c r="B1389" s="194" t="str">
        <f t="shared" si="201"/>
        <v/>
      </c>
      <c r="C1389" s="185" t="str">
        <f t="shared" si="202"/>
        <v/>
      </c>
      <c r="D1389" s="186" t="str">
        <f>IF(B1389="","",IF(variable,IF(OR(B1389=1,B1389&lt;$I$16*periods_per_year),start_rate,MIN($I$17,IF(MOD(B1389-1,$I$19)=0,MAX($I$18,D1388+$I$20),D1388))),start_rate))</f>
        <v/>
      </c>
      <c r="E1389" s="187" t="str">
        <f t="shared" si="203"/>
        <v/>
      </c>
      <c r="F1389" s="187" t="str">
        <f>IF(B1389="","",IF(B1389=nper,J1388+E1389,MIN(J1388+E1389,IF(D1389=D1388,F1388,IF($E$13="Acc Bi-Weekly",ROUND((-PMT(((1+D1389/CP)^(CP/12))-1,(nper-B1389+1)*12/26,J1388))/2,2),IF($E$13="Acc Weekly",ROUND((-PMT(((1+D1389/CP)^(CP/12))-1,(nper-B1389+1)*12/52,J1388))/4,2),ROUND(-PMT(((1+D1389/CP)^(CP/periods_per_year))-1,nper-B1389+1,J1388),2)))))))</f>
        <v/>
      </c>
      <c r="G1389" s="187" t="str">
        <f t="shared" si="204"/>
        <v/>
      </c>
      <c r="H1389" s="188"/>
      <c r="I1389" s="187" t="str">
        <f t="shared" si="205"/>
        <v/>
      </c>
      <c r="J1389" s="187" t="str">
        <f t="shared" si="206"/>
        <v/>
      </c>
      <c r="K1389" s="189" t="str">
        <f t="shared" si="207"/>
        <v/>
      </c>
      <c r="L1389" s="187" t="str">
        <f t="shared" si="208"/>
        <v/>
      </c>
      <c r="M1389" s="187" t="str">
        <f>IF(B1389="","",SUM($L$63:L1389))</f>
        <v/>
      </c>
      <c r="N1389" s="190" t="str">
        <f t="shared" si="209"/>
        <v/>
      </c>
      <c r="O1389" s="191"/>
      <c r="P1389" s="192" t="str">
        <f t="shared" si="210"/>
        <v/>
      </c>
      <c r="Q1389" s="193"/>
      <c r="S1389" s="193"/>
      <c r="T1389" s="193"/>
      <c r="U1389" s="193"/>
      <c r="V1389" s="67"/>
    </row>
    <row r="1390" spans="2:22" x14ac:dyDescent="0.15">
      <c r="B1390" s="194" t="str">
        <f t="shared" si="201"/>
        <v/>
      </c>
      <c r="C1390" s="185" t="str">
        <f t="shared" si="202"/>
        <v/>
      </c>
      <c r="D1390" s="186" t="str">
        <f>IF(B1390="","",IF(variable,IF(OR(B1390=1,B1390&lt;$I$16*periods_per_year),start_rate,MIN($I$17,IF(MOD(B1390-1,$I$19)=0,MAX($I$18,D1389+$I$20),D1389))),start_rate))</f>
        <v/>
      </c>
      <c r="E1390" s="187" t="str">
        <f t="shared" si="203"/>
        <v/>
      </c>
      <c r="F1390" s="187" t="str">
        <f>IF(B1390="","",IF(B1390=nper,J1389+E1390,MIN(J1389+E1390,IF(D1390=D1389,F1389,IF($E$13="Acc Bi-Weekly",ROUND((-PMT(((1+D1390/CP)^(CP/12))-1,(nper-B1390+1)*12/26,J1389))/2,2),IF($E$13="Acc Weekly",ROUND((-PMT(((1+D1390/CP)^(CP/12))-1,(nper-B1390+1)*12/52,J1389))/4,2),ROUND(-PMT(((1+D1390/CP)^(CP/periods_per_year))-1,nper-B1390+1,J1389),2)))))))</f>
        <v/>
      </c>
      <c r="G1390" s="187" t="str">
        <f t="shared" si="204"/>
        <v/>
      </c>
      <c r="H1390" s="188"/>
      <c r="I1390" s="187" t="str">
        <f t="shared" si="205"/>
        <v/>
      </c>
      <c r="J1390" s="187" t="str">
        <f t="shared" si="206"/>
        <v/>
      </c>
      <c r="K1390" s="189" t="str">
        <f t="shared" si="207"/>
        <v/>
      </c>
      <c r="L1390" s="187" t="str">
        <f t="shared" si="208"/>
        <v/>
      </c>
      <c r="M1390" s="187" t="str">
        <f>IF(B1390="","",SUM($L$63:L1390))</f>
        <v/>
      </c>
      <c r="N1390" s="190" t="str">
        <f t="shared" si="209"/>
        <v/>
      </c>
      <c r="O1390" s="191"/>
      <c r="P1390" s="192" t="str">
        <f t="shared" si="210"/>
        <v/>
      </c>
      <c r="Q1390" s="193"/>
      <c r="S1390" s="193"/>
      <c r="T1390" s="193"/>
      <c r="U1390" s="193"/>
      <c r="V1390" s="67"/>
    </row>
    <row r="1391" spans="2:22" x14ac:dyDescent="0.15">
      <c r="B1391" s="194" t="str">
        <f t="shared" si="201"/>
        <v/>
      </c>
      <c r="C1391" s="185" t="str">
        <f t="shared" si="202"/>
        <v/>
      </c>
      <c r="D1391" s="186" t="str">
        <f>IF(B1391="","",IF(variable,IF(OR(B1391=1,B1391&lt;$I$16*periods_per_year),start_rate,MIN($I$17,IF(MOD(B1391-1,$I$19)=0,MAX($I$18,D1390+$I$20),D1390))),start_rate))</f>
        <v/>
      </c>
      <c r="E1391" s="187" t="str">
        <f t="shared" si="203"/>
        <v/>
      </c>
      <c r="F1391" s="187" t="str">
        <f>IF(B1391="","",IF(B1391=nper,J1390+E1391,MIN(J1390+E1391,IF(D1391=D1390,F1390,IF($E$13="Acc Bi-Weekly",ROUND((-PMT(((1+D1391/CP)^(CP/12))-1,(nper-B1391+1)*12/26,J1390))/2,2),IF($E$13="Acc Weekly",ROUND((-PMT(((1+D1391/CP)^(CP/12))-1,(nper-B1391+1)*12/52,J1390))/4,2),ROUND(-PMT(((1+D1391/CP)^(CP/periods_per_year))-1,nper-B1391+1,J1390),2)))))))</f>
        <v/>
      </c>
      <c r="G1391" s="187" t="str">
        <f t="shared" si="204"/>
        <v/>
      </c>
      <c r="H1391" s="188"/>
      <c r="I1391" s="187" t="str">
        <f t="shared" si="205"/>
        <v/>
      </c>
      <c r="J1391" s="187" t="str">
        <f t="shared" si="206"/>
        <v/>
      </c>
      <c r="K1391" s="189" t="str">
        <f t="shared" si="207"/>
        <v/>
      </c>
      <c r="L1391" s="187" t="str">
        <f t="shared" si="208"/>
        <v/>
      </c>
      <c r="M1391" s="187" t="str">
        <f>IF(B1391="","",SUM($L$63:L1391))</f>
        <v/>
      </c>
      <c r="N1391" s="190" t="str">
        <f t="shared" si="209"/>
        <v/>
      </c>
      <c r="O1391" s="191"/>
      <c r="P1391" s="192" t="str">
        <f t="shared" si="210"/>
        <v/>
      </c>
      <c r="Q1391" s="193"/>
      <c r="S1391" s="193"/>
      <c r="T1391" s="193"/>
      <c r="U1391" s="193"/>
      <c r="V1391" s="67"/>
    </row>
    <row r="1392" spans="2:22" x14ac:dyDescent="0.15">
      <c r="B1392" s="194" t="str">
        <f t="shared" si="201"/>
        <v/>
      </c>
      <c r="C1392" s="185" t="str">
        <f t="shared" si="202"/>
        <v/>
      </c>
      <c r="D1392" s="186" t="str">
        <f>IF(B1392="","",IF(variable,IF(OR(B1392=1,B1392&lt;$I$16*periods_per_year),start_rate,MIN($I$17,IF(MOD(B1392-1,$I$19)=0,MAX($I$18,D1391+$I$20),D1391))),start_rate))</f>
        <v/>
      </c>
      <c r="E1392" s="187" t="str">
        <f t="shared" si="203"/>
        <v/>
      </c>
      <c r="F1392" s="187" t="str">
        <f>IF(B1392="","",IF(B1392=nper,J1391+E1392,MIN(J1391+E1392,IF(D1392=D1391,F1391,IF($E$13="Acc Bi-Weekly",ROUND((-PMT(((1+D1392/CP)^(CP/12))-1,(nper-B1392+1)*12/26,J1391))/2,2),IF($E$13="Acc Weekly",ROUND((-PMT(((1+D1392/CP)^(CP/12))-1,(nper-B1392+1)*12/52,J1391))/4,2),ROUND(-PMT(((1+D1392/CP)^(CP/periods_per_year))-1,nper-B1392+1,J1391),2)))))))</f>
        <v/>
      </c>
      <c r="G1392" s="187" t="str">
        <f t="shared" si="204"/>
        <v/>
      </c>
      <c r="H1392" s="188"/>
      <c r="I1392" s="187" t="str">
        <f t="shared" si="205"/>
        <v/>
      </c>
      <c r="J1392" s="187" t="str">
        <f t="shared" si="206"/>
        <v/>
      </c>
      <c r="K1392" s="189" t="str">
        <f t="shared" si="207"/>
        <v/>
      </c>
      <c r="L1392" s="187" t="str">
        <f t="shared" si="208"/>
        <v/>
      </c>
      <c r="M1392" s="187" t="str">
        <f>IF(B1392="","",SUM($L$63:L1392))</f>
        <v/>
      </c>
      <c r="N1392" s="190" t="str">
        <f t="shared" si="209"/>
        <v/>
      </c>
      <c r="O1392" s="191"/>
      <c r="P1392" s="192" t="str">
        <f t="shared" si="210"/>
        <v/>
      </c>
      <c r="Q1392" s="193"/>
      <c r="S1392" s="193"/>
      <c r="T1392" s="193"/>
      <c r="U1392" s="193"/>
      <c r="V1392" s="67"/>
    </row>
    <row r="1393" spans="2:22" x14ac:dyDescent="0.15">
      <c r="B1393" s="194" t="str">
        <f t="shared" si="201"/>
        <v/>
      </c>
      <c r="C1393" s="185" t="str">
        <f t="shared" si="202"/>
        <v/>
      </c>
      <c r="D1393" s="186" t="str">
        <f>IF(B1393="","",IF(variable,IF(OR(B1393=1,B1393&lt;$I$16*periods_per_year),start_rate,MIN($I$17,IF(MOD(B1393-1,$I$19)=0,MAX($I$18,D1392+$I$20),D1392))),start_rate))</f>
        <v/>
      </c>
      <c r="E1393" s="187" t="str">
        <f t="shared" si="203"/>
        <v/>
      </c>
      <c r="F1393" s="187" t="str">
        <f>IF(B1393="","",IF(B1393=nper,J1392+E1393,MIN(J1392+E1393,IF(D1393=D1392,F1392,IF($E$13="Acc Bi-Weekly",ROUND((-PMT(((1+D1393/CP)^(CP/12))-1,(nper-B1393+1)*12/26,J1392))/2,2),IF($E$13="Acc Weekly",ROUND((-PMT(((1+D1393/CP)^(CP/12))-1,(nper-B1393+1)*12/52,J1392))/4,2),ROUND(-PMT(((1+D1393/CP)^(CP/periods_per_year))-1,nper-B1393+1,J1392),2)))))))</f>
        <v/>
      </c>
      <c r="G1393" s="187" t="str">
        <f t="shared" si="204"/>
        <v/>
      </c>
      <c r="H1393" s="188"/>
      <c r="I1393" s="187" t="str">
        <f t="shared" si="205"/>
        <v/>
      </c>
      <c r="J1393" s="187" t="str">
        <f t="shared" si="206"/>
        <v/>
      </c>
      <c r="K1393" s="189" t="str">
        <f t="shared" si="207"/>
        <v/>
      </c>
      <c r="L1393" s="187" t="str">
        <f t="shared" si="208"/>
        <v/>
      </c>
      <c r="M1393" s="187" t="str">
        <f>IF(B1393="","",SUM($L$63:L1393))</f>
        <v/>
      </c>
      <c r="N1393" s="190" t="str">
        <f t="shared" si="209"/>
        <v/>
      </c>
      <c r="O1393" s="191"/>
      <c r="P1393" s="192" t="str">
        <f t="shared" si="210"/>
        <v/>
      </c>
      <c r="Q1393" s="193"/>
      <c r="S1393" s="193"/>
      <c r="T1393" s="193"/>
      <c r="U1393" s="193"/>
      <c r="V1393" s="67"/>
    </row>
    <row r="1394" spans="2:22" x14ac:dyDescent="0.15">
      <c r="B1394" s="194" t="str">
        <f t="shared" si="201"/>
        <v/>
      </c>
      <c r="C1394" s="185" t="str">
        <f t="shared" si="202"/>
        <v/>
      </c>
      <c r="D1394" s="186" t="str">
        <f>IF(B1394="","",IF(variable,IF(OR(B1394=1,B1394&lt;$I$16*periods_per_year),start_rate,MIN($I$17,IF(MOD(B1394-1,$I$19)=0,MAX($I$18,D1393+$I$20),D1393))),start_rate))</f>
        <v/>
      </c>
      <c r="E1394" s="187" t="str">
        <f t="shared" si="203"/>
        <v/>
      </c>
      <c r="F1394" s="187" t="str">
        <f>IF(B1394="","",IF(B1394=nper,J1393+E1394,MIN(J1393+E1394,IF(D1394=D1393,F1393,IF($E$13="Acc Bi-Weekly",ROUND((-PMT(((1+D1394/CP)^(CP/12))-1,(nper-B1394+1)*12/26,J1393))/2,2),IF($E$13="Acc Weekly",ROUND((-PMT(((1+D1394/CP)^(CP/12))-1,(nper-B1394+1)*12/52,J1393))/4,2),ROUND(-PMT(((1+D1394/CP)^(CP/periods_per_year))-1,nper-B1394+1,J1393),2)))))))</f>
        <v/>
      </c>
      <c r="G1394" s="187" t="str">
        <f t="shared" si="204"/>
        <v/>
      </c>
      <c r="H1394" s="188"/>
      <c r="I1394" s="187" t="str">
        <f t="shared" si="205"/>
        <v/>
      </c>
      <c r="J1394" s="187" t="str">
        <f t="shared" si="206"/>
        <v/>
      </c>
      <c r="K1394" s="189" t="str">
        <f t="shared" si="207"/>
        <v/>
      </c>
      <c r="L1394" s="187" t="str">
        <f t="shared" si="208"/>
        <v/>
      </c>
      <c r="M1394" s="187" t="str">
        <f>IF(B1394="","",SUM($L$63:L1394))</f>
        <v/>
      </c>
      <c r="N1394" s="190" t="str">
        <f t="shared" si="209"/>
        <v/>
      </c>
      <c r="O1394" s="191"/>
      <c r="P1394" s="192" t="str">
        <f t="shared" si="210"/>
        <v/>
      </c>
      <c r="Q1394" s="193"/>
      <c r="S1394" s="193"/>
      <c r="T1394" s="193"/>
      <c r="U1394" s="193"/>
      <c r="V1394" s="67"/>
    </row>
    <row r="1395" spans="2:22" x14ac:dyDescent="0.15">
      <c r="B1395" s="194" t="str">
        <f t="shared" si="201"/>
        <v/>
      </c>
      <c r="C1395" s="185" t="str">
        <f t="shared" si="202"/>
        <v/>
      </c>
      <c r="D1395" s="186" t="str">
        <f>IF(B1395="","",IF(variable,IF(OR(B1395=1,B1395&lt;$I$16*periods_per_year),start_rate,MIN($I$17,IF(MOD(B1395-1,$I$19)=0,MAX($I$18,D1394+$I$20),D1394))),start_rate))</f>
        <v/>
      </c>
      <c r="E1395" s="187" t="str">
        <f t="shared" si="203"/>
        <v/>
      </c>
      <c r="F1395" s="187" t="str">
        <f>IF(B1395="","",IF(B1395=nper,J1394+E1395,MIN(J1394+E1395,IF(D1395=D1394,F1394,IF($E$13="Acc Bi-Weekly",ROUND((-PMT(((1+D1395/CP)^(CP/12))-1,(nper-B1395+1)*12/26,J1394))/2,2),IF($E$13="Acc Weekly",ROUND((-PMT(((1+D1395/CP)^(CP/12))-1,(nper-B1395+1)*12/52,J1394))/4,2),ROUND(-PMT(((1+D1395/CP)^(CP/periods_per_year))-1,nper-B1395+1,J1394),2)))))))</f>
        <v/>
      </c>
      <c r="G1395" s="187" t="str">
        <f t="shared" si="204"/>
        <v/>
      </c>
      <c r="H1395" s="188"/>
      <c r="I1395" s="187" t="str">
        <f t="shared" si="205"/>
        <v/>
      </c>
      <c r="J1395" s="187" t="str">
        <f t="shared" si="206"/>
        <v/>
      </c>
      <c r="K1395" s="189" t="str">
        <f t="shared" si="207"/>
        <v/>
      </c>
      <c r="L1395" s="187" t="str">
        <f t="shared" si="208"/>
        <v/>
      </c>
      <c r="M1395" s="187" t="str">
        <f>IF(B1395="","",SUM($L$63:L1395))</f>
        <v/>
      </c>
      <c r="N1395" s="190" t="str">
        <f t="shared" si="209"/>
        <v/>
      </c>
      <c r="O1395" s="191"/>
      <c r="P1395" s="192" t="str">
        <f t="shared" si="210"/>
        <v/>
      </c>
      <c r="Q1395" s="193"/>
      <c r="S1395" s="193"/>
      <c r="T1395" s="193"/>
      <c r="U1395" s="193"/>
      <c r="V1395" s="67"/>
    </row>
    <row r="1396" spans="2:22" x14ac:dyDescent="0.15">
      <c r="B1396" s="194" t="str">
        <f t="shared" si="201"/>
        <v/>
      </c>
      <c r="C1396" s="185" t="str">
        <f t="shared" si="202"/>
        <v/>
      </c>
      <c r="D1396" s="186" t="str">
        <f>IF(B1396="","",IF(variable,IF(OR(B1396=1,B1396&lt;$I$16*periods_per_year),start_rate,MIN($I$17,IF(MOD(B1396-1,$I$19)=0,MAX($I$18,D1395+$I$20),D1395))),start_rate))</f>
        <v/>
      </c>
      <c r="E1396" s="187" t="str">
        <f t="shared" si="203"/>
        <v/>
      </c>
      <c r="F1396" s="187" t="str">
        <f>IF(B1396="","",IF(B1396=nper,J1395+E1396,MIN(J1395+E1396,IF(D1396=D1395,F1395,IF($E$13="Acc Bi-Weekly",ROUND((-PMT(((1+D1396/CP)^(CP/12))-1,(nper-B1396+1)*12/26,J1395))/2,2),IF($E$13="Acc Weekly",ROUND((-PMT(((1+D1396/CP)^(CP/12))-1,(nper-B1396+1)*12/52,J1395))/4,2),ROUND(-PMT(((1+D1396/CP)^(CP/periods_per_year))-1,nper-B1396+1,J1395),2)))))))</f>
        <v/>
      </c>
      <c r="G1396" s="187" t="str">
        <f t="shared" si="204"/>
        <v/>
      </c>
      <c r="H1396" s="188"/>
      <c r="I1396" s="187" t="str">
        <f t="shared" si="205"/>
        <v/>
      </c>
      <c r="J1396" s="187" t="str">
        <f t="shared" si="206"/>
        <v/>
      </c>
      <c r="K1396" s="189" t="str">
        <f t="shared" si="207"/>
        <v/>
      </c>
      <c r="L1396" s="187" t="str">
        <f t="shared" si="208"/>
        <v/>
      </c>
      <c r="M1396" s="187" t="str">
        <f>IF(B1396="","",SUM($L$63:L1396))</f>
        <v/>
      </c>
      <c r="N1396" s="190" t="str">
        <f t="shared" si="209"/>
        <v/>
      </c>
      <c r="O1396" s="191"/>
      <c r="P1396" s="192" t="str">
        <f t="shared" si="210"/>
        <v/>
      </c>
      <c r="Q1396" s="193"/>
      <c r="S1396" s="193"/>
      <c r="T1396" s="193"/>
      <c r="U1396" s="193"/>
      <c r="V1396" s="67"/>
    </row>
    <row r="1397" spans="2:22" x14ac:dyDescent="0.15">
      <c r="B1397" s="194" t="str">
        <f t="shared" si="201"/>
        <v/>
      </c>
      <c r="C1397" s="185" t="str">
        <f t="shared" si="202"/>
        <v/>
      </c>
      <c r="D1397" s="186" t="str">
        <f>IF(B1397="","",IF(variable,IF(OR(B1397=1,B1397&lt;$I$16*periods_per_year),start_rate,MIN($I$17,IF(MOD(B1397-1,$I$19)=0,MAX($I$18,D1396+$I$20),D1396))),start_rate))</f>
        <v/>
      </c>
      <c r="E1397" s="187" t="str">
        <f t="shared" si="203"/>
        <v/>
      </c>
      <c r="F1397" s="187" t="str">
        <f>IF(B1397="","",IF(B1397=nper,J1396+E1397,MIN(J1396+E1397,IF(D1397=D1396,F1396,IF($E$13="Acc Bi-Weekly",ROUND((-PMT(((1+D1397/CP)^(CP/12))-1,(nper-B1397+1)*12/26,J1396))/2,2),IF($E$13="Acc Weekly",ROUND((-PMT(((1+D1397/CP)^(CP/12))-1,(nper-B1397+1)*12/52,J1396))/4,2),ROUND(-PMT(((1+D1397/CP)^(CP/periods_per_year))-1,nper-B1397+1,J1396),2)))))))</f>
        <v/>
      </c>
      <c r="G1397" s="187" t="str">
        <f t="shared" si="204"/>
        <v/>
      </c>
      <c r="H1397" s="188"/>
      <c r="I1397" s="187" t="str">
        <f t="shared" si="205"/>
        <v/>
      </c>
      <c r="J1397" s="187" t="str">
        <f t="shared" si="206"/>
        <v/>
      </c>
      <c r="K1397" s="189" t="str">
        <f t="shared" si="207"/>
        <v/>
      </c>
      <c r="L1397" s="187" t="str">
        <f t="shared" si="208"/>
        <v/>
      </c>
      <c r="M1397" s="187" t="str">
        <f>IF(B1397="","",SUM($L$63:L1397))</f>
        <v/>
      </c>
      <c r="N1397" s="190" t="str">
        <f t="shared" si="209"/>
        <v/>
      </c>
      <c r="O1397" s="191"/>
      <c r="P1397" s="192" t="str">
        <f t="shared" si="210"/>
        <v/>
      </c>
      <c r="Q1397" s="193"/>
      <c r="S1397" s="193"/>
      <c r="T1397" s="193"/>
      <c r="U1397" s="193"/>
      <c r="V1397" s="67"/>
    </row>
    <row r="1398" spans="2:22" x14ac:dyDescent="0.15">
      <c r="B1398" s="194" t="str">
        <f t="shared" si="201"/>
        <v/>
      </c>
      <c r="C1398" s="185" t="str">
        <f t="shared" si="202"/>
        <v/>
      </c>
      <c r="D1398" s="186" t="str">
        <f>IF(B1398="","",IF(variable,IF(OR(B1398=1,B1398&lt;$I$16*periods_per_year),start_rate,MIN($I$17,IF(MOD(B1398-1,$I$19)=0,MAX($I$18,D1397+$I$20),D1397))),start_rate))</f>
        <v/>
      </c>
      <c r="E1398" s="187" t="str">
        <f t="shared" si="203"/>
        <v/>
      </c>
      <c r="F1398" s="187" t="str">
        <f>IF(B1398="","",IF(B1398=nper,J1397+E1398,MIN(J1397+E1398,IF(D1398=D1397,F1397,IF($E$13="Acc Bi-Weekly",ROUND((-PMT(((1+D1398/CP)^(CP/12))-1,(nper-B1398+1)*12/26,J1397))/2,2),IF($E$13="Acc Weekly",ROUND((-PMT(((1+D1398/CP)^(CP/12))-1,(nper-B1398+1)*12/52,J1397))/4,2),ROUND(-PMT(((1+D1398/CP)^(CP/periods_per_year))-1,nper-B1398+1,J1397),2)))))))</f>
        <v/>
      </c>
      <c r="G1398" s="187" t="str">
        <f t="shared" si="204"/>
        <v/>
      </c>
      <c r="H1398" s="188"/>
      <c r="I1398" s="187" t="str">
        <f t="shared" si="205"/>
        <v/>
      </c>
      <c r="J1398" s="187" t="str">
        <f t="shared" si="206"/>
        <v/>
      </c>
      <c r="K1398" s="189" t="str">
        <f t="shared" si="207"/>
        <v/>
      </c>
      <c r="L1398" s="187" t="str">
        <f t="shared" si="208"/>
        <v/>
      </c>
      <c r="M1398" s="187" t="str">
        <f>IF(B1398="","",SUM($L$63:L1398))</f>
        <v/>
      </c>
      <c r="N1398" s="190" t="str">
        <f t="shared" si="209"/>
        <v/>
      </c>
      <c r="O1398" s="191"/>
      <c r="P1398" s="192" t="str">
        <f t="shared" si="210"/>
        <v/>
      </c>
      <c r="Q1398" s="193"/>
      <c r="S1398" s="193"/>
      <c r="T1398" s="193"/>
      <c r="U1398" s="193"/>
      <c r="V1398" s="67"/>
    </row>
    <row r="1399" spans="2:22" x14ac:dyDescent="0.15">
      <c r="B1399" s="194" t="str">
        <f t="shared" si="201"/>
        <v/>
      </c>
      <c r="C1399" s="185" t="str">
        <f t="shared" si="202"/>
        <v/>
      </c>
      <c r="D1399" s="186" t="str">
        <f>IF(B1399="","",IF(variable,IF(OR(B1399=1,B1399&lt;$I$16*periods_per_year),start_rate,MIN($I$17,IF(MOD(B1399-1,$I$19)=0,MAX($I$18,D1398+$I$20),D1398))),start_rate))</f>
        <v/>
      </c>
      <c r="E1399" s="187" t="str">
        <f t="shared" si="203"/>
        <v/>
      </c>
      <c r="F1399" s="187" t="str">
        <f>IF(B1399="","",IF(B1399=nper,J1398+E1399,MIN(J1398+E1399,IF(D1399=D1398,F1398,IF($E$13="Acc Bi-Weekly",ROUND((-PMT(((1+D1399/CP)^(CP/12))-1,(nper-B1399+1)*12/26,J1398))/2,2),IF($E$13="Acc Weekly",ROUND((-PMT(((1+D1399/CP)^(CP/12))-1,(nper-B1399+1)*12/52,J1398))/4,2),ROUND(-PMT(((1+D1399/CP)^(CP/periods_per_year))-1,nper-B1399+1,J1398),2)))))))</f>
        <v/>
      </c>
      <c r="G1399" s="187" t="str">
        <f t="shared" si="204"/>
        <v/>
      </c>
      <c r="H1399" s="188"/>
      <c r="I1399" s="187" t="str">
        <f t="shared" si="205"/>
        <v/>
      </c>
      <c r="J1399" s="187" t="str">
        <f t="shared" si="206"/>
        <v/>
      </c>
      <c r="K1399" s="189" t="str">
        <f t="shared" si="207"/>
        <v/>
      </c>
      <c r="L1399" s="187" t="str">
        <f t="shared" si="208"/>
        <v/>
      </c>
      <c r="M1399" s="187" t="str">
        <f>IF(B1399="","",SUM($L$63:L1399))</f>
        <v/>
      </c>
      <c r="N1399" s="190" t="str">
        <f t="shared" si="209"/>
        <v/>
      </c>
      <c r="O1399" s="191"/>
      <c r="P1399" s="192" t="str">
        <f t="shared" si="210"/>
        <v/>
      </c>
      <c r="Q1399" s="193"/>
      <c r="S1399" s="193"/>
      <c r="T1399" s="193"/>
      <c r="U1399" s="193"/>
      <c r="V1399" s="67"/>
    </row>
    <row r="1400" spans="2:22" x14ac:dyDescent="0.15">
      <c r="B1400" s="194" t="str">
        <f t="shared" si="201"/>
        <v/>
      </c>
      <c r="C1400" s="185" t="str">
        <f t="shared" si="202"/>
        <v/>
      </c>
      <c r="D1400" s="186" t="str">
        <f>IF(B1400="","",IF(variable,IF(OR(B1400=1,B1400&lt;$I$16*periods_per_year),start_rate,MIN($I$17,IF(MOD(B1400-1,$I$19)=0,MAX($I$18,D1399+$I$20),D1399))),start_rate))</f>
        <v/>
      </c>
      <c r="E1400" s="187" t="str">
        <f t="shared" si="203"/>
        <v/>
      </c>
      <c r="F1400" s="187" t="str">
        <f>IF(B1400="","",IF(B1400=nper,J1399+E1400,MIN(J1399+E1400,IF(D1400=D1399,F1399,IF($E$13="Acc Bi-Weekly",ROUND((-PMT(((1+D1400/CP)^(CP/12))-1,(nper-B1400+1)*12/26,J1399))/2,2),IF($E$13="Acc Weekly",ROUND((-PMT(((1+D1400/CP)^(CP/12))-1,(nper-B1400+1)*12/52,J1399))/4,2),ROUND(-PMT(((1+D1400/CP)^(CP/periods_per_year))-1,nper-B1400+1,J1399),2)))))))</f>
        <v/>
      </c>
      <c r="G1400" s="187" t="str">
        <f t="shared" si="204"/>
        <v/>
      </c>
      <c r="H1400" s="188"/>
      <c r="I1400" s="187" t="str">
        <f t="shared" si="205"/>
        <v/>
      </c>
      <c r="J1400" s="187" t="str">
        <f t="shared" si="206"/>
        <v/>
      </c>
      <c r="K1400" s="189" t="str">
        <f t="shared" si="207"/>
        <v/>
      </c>
      <c r="L1400" s="187" t="str">
        <f t="shared" si="208"/>
        <v/>
      </c>
      <c r="M1400" s="187" t="str">
        <f>IF(B1400="","",SUM($L$63:L1400))</f>
        <v/>
      </c>
      <c r="N1400" s="190" t="str">
        <f t="shared" si="209"/>
        <v/>
      </c>
      <c r="O1400" s="191"/>
      <c r="P1400" s="192" t="str">
        <f t="shared" si="210"/>
        <v/>
      </c>
      <c r="Q1400" s="193"/>
      <c r="S1400" s="193"/>
      <c r="T1400" s="193"/>
      <c r="U1400" s="193"/>
      <c r="V1400" s="67"/>
    </row>
    <row r="1401" spans="2:22" x14ac:dyDescent="0.15">
      <c r="B1401" s="194" t="str">
        <f t="shared" si="201"/>
        <v/>
      </c>
      <c r="C1401" s="185" t="str">
        <f t="shared" si="202"/>
        <v/>
      </c>
      <c r="D1401" s="186" t="str">
        <f>IF(B1401="","",IF(variable,IF(OR(B1401=1,B1401&lt;$I$16*periods_per_year),start_rate,MIN($I$17,IF(MOD(B1401-1,$I$19)=0,MAX($I$18,D1400+$I$20),D1400))),start_rate))</f>
        <v/>
      </c>
      <c r="E1401" s="187" t="str">
        <f t="shared" si="203"/>
        <v/>
      </c>
      <c r="F1401" s="187" t="str">
        <f>IF(B1401="","",IF(B1401=nper,J1400+E1401,MIN(J1400+E1401,IF(D1401=D1400,F1400,IF($E$13="Acc Bi-Weekly",ROUND((-PMT(((1+D1401/CP)^(CP/12))-1,(nper-B1401+1)*12/26,J1400))/2,2),IF($E$13="Acc Weekly",ROUND((-PMT(((1+D1401/CP)^(CP/12))-1,(nper-B1401+1)*12/52,J1400))/4,2),ROUND(-PMT(((1+D1401/CP)^(CP/periods_per_year))-1,nper-B1401+1,J1400),2)))))))</f>
        <v/>
      </c>
      <c r="G1401" s="187" t="str">
        <f t="shared" si="204"/>
        <v/>
      </c>
      <c r="H1401" s="188"/>
      <c r="I1401" s="187" t="str">
        <f t="shared" si="205"/>
        <v/>
      </c>
      <c r="J1401" s="187" t="str">
        <f t="shared" si="206"/>
        <v/>
      </c>
      <c r="K1401" s="189" t="str">
        <f t="shared" si="207"/>
        <v/>
      </c>
      <c r="L1401" s="187" t="str">
        <f t="shared" si="208"/>
        <v/>
      </c>
      <c r="M1401" s="187" t="str">
        <f>IF(B1401="","",SUM($L$63:L1401))</f>
        <v/>
      </c>
      <c r="N1401" s="190" t="str">
        <f t="shared" si="209"/>
        <v/>
      </c>
      <c r="O1401" s="191"/>
      <c r="P1401" s="192" t="str">
        <f t="shared" si="210"/>
        <v/>
      </c>
      <c r="Q1401" s="193"/>
      <c r="S1401" s="193"/>
      <c r="T1401" s="193"/>
      <c r="U1401" s="193"/>
      <c r="V1401" s="67"/>
    </row>
    <row r="1402" spans="2:22" x14ac:dyDescent="0.15">
      <c r="B1402" s="194" t="str">
        <f t="shared" si="201"/>
        <v/>
      </c>
      <c r="C1402" s="185" t="str">
        <f t="shared" si="202"/>
        <v/>
      </c>
      <c r="D1402" s="186" t="str">
        <f>IF(B1402="","",IF(variable,IF(OR(B1402=1,B1402&lt;$I$16*periods_per_year),start_rate,MIN($I$17,IF(MOD(B1402-1,$I$19)=0,MAX($I$18,D1401+$I$20),D1401))),start_rate))</f>
        <v/>
      </c>
      <c r="E1402" s="187" t="str">
        <f t="shared" si="203"/>
        <v/>
      </c>
      <c r="F1402" s="187" t="str">
        <f>IF(B1402="","",IF(B1402=nper,J1401+E1402,MIN(J1401+E1402,IF(D1402=D1401,F1401,IF($E$13="Acc Bi-Weekly",ROUND((-PMT(((1+D1402/CP)^(CP/12))-1,(nper-B1402+1)*12/26,J1401))/2,2),IF($E$13="Acc Weekly",ROUND((-PMT(((1+D1402/CP)^(CP/12))-1,(nper-B1402+1)*12/52,J1401))/4,2),ROUND(-PMT(((1+D1402/CP)^(CP/periods_per_year))-1,nper-B1402+1,J1401),2)))))))</f>
        <v/>
      </c>
      <c r="G1402" s="187" t="str">
        <f t="shared" si="204"/>
        <v/>
      </c>
      <c r="H1402" s="188"/>
      <c r="I1402" s="187" t="str">
        <f t="shared" si="205"/>
        <v/>
      </c>
      <c r="J1402" s="187" t="str">
        <f t="shared" si="206"/>
        <v/>
      </c>
      <c r="K1402" s="189" t="str">
        <f t="shared" si="207"/>
        <v/>
      </c>
      <c r="L1402" s="187" t="str">
        <f t="shared" si="208"/>
        <v/>
      </c>
      <c r="M1402" s="187" t="str">
        <f>IF(B1402="","",SUM($L$63:L1402))</f>
        <v/>
      </c>
      <c r="N1402" s="190" t="str">
        <f t="shared" si="209"/>
        <v/>
      </c>
      <c r="O1402" s="191"/>
      <c r="P1402" s="192" t="str">
        <f t="shared" si="210"/>
        <v/>
      </c>
      <c r="Q1402" s="193"/>
      <c r="S1402" s="193"/>
      <c r="T1402" s="193"/>
      <c r="U1402" s="193"/>
      <c r="V1402" s="67"/>
    </row>
    <row r="1403" spans="2:22" x14ac:dyDescent="0.15">
      <c r="B1403" s="194" t="str">
        <f t="shared" si="201"/>
        <v/>
      </c>
      <c r="C1403" s="185" t="str">
        <f t="shared" si="202"/>
        <v/>
      </c>
      <c r="D1403" s="186" t="str">
        <f>IF(B1403="","",IF(variable,IF(OR(B1403=1,B1403&lt;$I$16*periods_per_year),start_rate,MIN($I$17,IF(MOD(B1403-1,$I$19)=0,MAX($I$18,D1402+$I$20),D1402))),start_rate))</f>
        <v/>
      </c>
      <c r="E1403" s="187" t="str">
        <f t="shared" si="203"/>
        <v/>
      </c>
      <c r="F1403" s="187" t="str">
        <f>IF(B1403="","",IF(B1403=nper,J1402+E1403,MIN(J1402+E1403,IF(D1403=D1402,F1402,IF($E$13="Acc Bi-Weekly",ROUND((-PMT(((1+D1403/CP)^(CP/12))-1,(nper-B1403+1)*12/26,J1402))/2,2),IF($E$13="Acc Weekly",ROUND((-PMT(((1+D1403/CP)^(CP/12))-1,(nper-B1403+1)*12/52,J1402))/4,2),ROUND(-PMT(((1+D1403/CP)^(CP/periods_per_year))-1,nper-B1403+1,J1402),2)))))))</f>
        <v/>
      </c>
      <c r="G1403" s="187" t="str">
        <f t="shared" si="204"/>
        <v/>
      </c>
      <c r="H1403" s="188"/>
      <c r="I1403" s="187" t="str">
        <f t="shared" si="205"/>
        <v/>
      </c>
      <c r="J1403" s="187" t="str">
        <f t="shared" si="206"/>
        <v/>
      </c>
      <c r="K1403" s="189" t="str">
        <f t="shared" si="207"/>
        <v/>
      </c>
      <c r="L1403" s="187" t="str">
        <f t="shared" si="208"/>
        <v/>
      </c>
      <c r="M1403" s="187" t="str">
        <f>IF(B1403="","",SUM($L$63:L1403))</f>
        <v/>
      </c>
      <c r="N1403" s="190" t="str">
        <f t="shared" si="209"/>
        <v/>
      </c>
      <c r="O1403" s="191"/>
      <c r="P1403" s="192" t="str">
        <f t="shared" si="210"/>
        <v/>
      </c>
      <c r="Q1403" s="193"/>
      <c r="S1403" s="193"/>
      <c r="T1403" s="193"/>
      <c r="U1403" s="193"/>
      <c r="V1403" s="67"/>
    </row>
    <row r="1404" spans="2:22" x14ac:dyDescent="0.15">
      <c r="B1404" s="194" t="str">
        <f t="shared" si="201"/>
        <v/>
      </c>
      <c r="C1404" s="185" t="str">
        <f t="shared" si="202"/>
        <v/>
      </c>
      <c r="D1404" s="186" t="str">
        <f>IF(B1404="","",IF(variable,IF(OR(B1404=1,B1404&lt;$I$16*periods_per_year),start_rate,MIN($I$17,IF(MOD(B1404-1,$I$19)=0,MAX($I$18,D1403+$I$20),D1403))),start_rate))</f>
        <v/>
      </c>
      <c r="E1404" s="187" t="str">
        <f t="shared" si="203"/>
        <v/>
      </c>
      <c r="F1404" s="187" t="str">
        <f>IF(B1404="","",IF(B1404=nper,J1403+E1404,MIN(J1403+E1404,IF(D1404=D1403,F1403,IF($E$13="Acc Bi-Weekly",ROUND((-PMT(((1+D1404/CP)^(CP/12))-1,(nper-B1404+1)*12/26,J1403))/2,2),IF($E$13="Acc Weekly",ROUND((-PMT(((1+D1404/CP)^(CP/12))-1,(nper-B1404+1)*12/52,J1403))/4,2),ROUND(-PMT(((1+D1404/CP)^(CP/periods_per_year))-1,nper-B1404+1,J1403),2)))))))</f>
        <v/>
      </c>
      <c r="G1404" s="187" t="str">
        <f t="shared" si="204"/>
        <v/>
      </c>
      <c r="H1404" s="188"/>
      <c r="I1404" s="187" t="str">
        <f t="shared" si="205"/>
        <v/>
      </c>
      <c r="J1404" s="187" t="str">
        <f t="shared" si="206"/>
        <v/>
      </c>
      <c r="K1404" s="189" t="str">
        <f t="shared" si="207"/>
        <v/>
      </c>
      <c r="L1404" s="187" t="str">
        <f t="shared" si="208"/>
        <v/>
      </c>
      <c r="M1404" s="187" t="str">
        <f>IF(B1404="","",SUM($L$63:L1404))</f>
        <v/>
      </c>
      <c r="N1404" s="190" t="str">
        <f t="shared" si="209"/>
        <v/>
      </c>
      <c r="O1404" s="191"/>
      <c r="P1404" s="192" t="str">
        <f t="shared" si="210"/>
        <v/>
      </c>
      <c r="Q1404" s="193"/>
      <c r="S1404" s="193"/>
      <c r="T1404" s="193"/>
      <c r="U1404" s="193"/>
      <c r="V1404" s="67"/>
    </row>
    <row r="1405" spans="2:22" x14ac:dyDescent="0.15">
      <c r="B1405" s="194" t="str">
        <f t="shared" si="201"/>
        <v/>
      </c>
      <c r="C1405" s="185" t="str">
        <f t="shared" si="202"/>
        <v/>
      </c>
      <c r="D1405" s="186" t="str">
        <f>IF(B1405="","",IF(variable,IF(OR(B1405=1,B1405&lt;$I$16*periods_per_year),start_rate,MIN($I$17,IF(MOD(B1405-1,$I$19)=0,MAX($I$18,D1404+$I$20),D1404))),start_rate))</f>
        <v/>
      </c>
      <c r="E1405" s="187" t="str">
        <f t="shared" si="203"/>
        <v/>
      </c>
      <c r="F1405" s="187" t="str">
        <f>IF(B1405="","",IF(B1405=nper,J1404+E1405,MIN(J1404+E1405,IF(D1405=D1404,F1404,IF($E$13="Acc Bi-Weekly",ROUND((-PMT(((1+D1405/CP)^(CP/12))-1,(nper-B1405+1)*12/26,J1404))/2,2),IF($E$13="Acc Weekly",ROUND((-PMT(((1+D1405/CP)^(CP/12))-1,(nper-B1405+1)*12/52,J1404))/4,2),ROUND(-PMT(((1+D1405/CP)^(CP/periods_per_year))-1,nper-B1405+1,J1404),2)))))))</f>
        <v/>
      </c>
      <c r="G1405" s="187" t="str">
        <f t="shared" si="204"/>
        <v/>
      </c>
      <c r="H1405" s="188"/>
      <c r="I1405" s="187" t="str">
        <f t="shared" si="205"/>
        <v/>
      </c>
      <c r="J1405" s="187" t="str">
        <f t="shared" si="206"/>
        <v/>
      </c>
      <c r="K1405" s="189" t="str">
        <f t="shared" si="207"/>
        <v/>
      </c>
      <c r="L1405" s="187" t="str">
        <f t="shared" si="208"/>
        <v/>
      </c>
      <c r="M1405" s="187" t="str">
        <f>IF(B1405="","",SUM($L$63:L1405))</f>
        <v/>
      </c>
      <c r="N1405" s="190" t="str">
        <f t="shared" si="209"/>
        <v/>
      </c>
      <c r="O1405" s="191"/>
      <c r="P1405" s="192" t="str">
        <f t="shared" si="210"/>
        <v/>
      </c>
      <c r="Q1405" s="193"/>
      <c r="S1405" s="193"/>
      <c r="T1405" s="193"/>
      <c r="U1405" s="193"/>
      <c r="V1405" s="67"/>
    </row>
    <row r="1406" spans="2:22" x14ac:dyDescent="0.15">
      <c r="B1406" s="194" t="str">
        <f t="shared" si="201"/>
        <v/>
      </c>
      <c r="C1406" s="185" t="str">
        <f t="shared" si="202"/>
        <v/>
      </c>
      <c r="D1406" s="186" t="str">
        <f>IF(B1406="","",IF(variable,IF(OR(B1406=1,B1406&lt;$I$16*periods_per_year),start_rate,MIN($I$17,IF(MOD(B1406-1,$I$19)=0,MAX($I$18,D1405+$I$20),D1405))),start_rate))</f>
        <v/>
      </c>
      <c r="E1406" s="187" t="str">
        <f t="shared" si="203"/>
        <v/>
      </c>
      <c r="F1406" s="187" t="str">
        <f>IF(B1406="","",IF(B1406=nper,J1405+E1406,MIN(J1405+E1406,IF(D1406=D1405,F1405,IF($E$13="Acc Bi-Weekly",ROUND((-PMT(((1+D1406/CP)^(CP/12))-1,(nper-B1406+1)*12/26,J1405))/2,2),IF($E$13="Acc Weekly",ROUND((-PMT(((1+D1406/CP)^(CP/12))-1,(nper-B1406+1)*12/52,J1405))/4,2),ROUND(-PMT(((1+D1406/CP)^(CP/periods_per_year))-1,nper-B1406+1,J1405),2)))))))</f>
        <v/>
      </c>
      <c r="G1406" s="187" t="str">
        <f t="shared" si="204"/>
        <v/>
      </c>
      <c r="H1406" s="188"/>
      <c r="I1406" s="187" t="str">
        <f t="shared" si="205"/>
        <v/>
      </c>
      <c r="J1406" s="187" t="str">
        <f t="shared" si="206"/>
        <v/>
      </c>
      <c r="K1406" s="189" t="str">
        <f t="shared" si="207"/>
        <v/>
      </c>
      <c r="L1406" s="187" t="str">
        <f t="shared" si="208"/>
        <v/>
      </c>
      <c r="M1406" s="187" t="str">
        <f>IF(B1406="","",SUM($L$63:L1406))</f>
        <v/>
      </c>
      <c r="N1406" s="190" t="str">
        <f t="shared" si="209"/>
        <v/>
      </c>
      <c r="O1406" s="191"/>
      <c r="P1406" s="192" t="str">
        <f t="shared" si="210"/>
        <v/>
      </c>
      <c r="Q1406" s="193"/>
      <c r="S1406" s="193"/>
      <c r="T1406" s="193"/>
      <c r="U1406" s="193"/>
      <c r="V1406" s="67"/>
    </row>
    <row r="1407" spans="2:22" x14ac:dyDescent="0.15">
      <c r="B1407" s="194" t="str">
        <f t="shared" ref="B1407:B1470" si="211">IF(J1406="","",IF(OR(B1406&gt;=nper,ROUND(J1406,2)&lt;=0),"",B1406+1))</f>
        <v/>
      </c>
      <c r="C1407" s="185" t="str">
        <f t="shared" ref="C1407:C1470" si="212">IF(B1407="","",IF(OR(periods_per_year=26,periods_per_year=52),IF(periods_per_year=26,IF(B1407=1,fpdate,C1406+14),IF(periods_per_year=52,IF(B1407=1,fpdate,C1406+7),"n/a")),IF(periods_per_year=24,DATE(YEAR(fpdate),MONTH(fpdate)+(B1407-1)/2+IF(AND(DAY(fpdate)&gt;=15,MOD(B1407,2)=0),1,0),IF(MOD(B1407,2)=0,IF(DAY(fpdate)&gt;=15,DAY(fpdate)-14,DAY(fpdate)+14),DAY(fpdate))),IF(DAY(DATE(YEAR(fpdate),MONTH(fpdate)+B1407-1,DAY(fpdate)))&lt;&gt;DAY(fpdate),DATE(YEAR(fpdate),MONTH(fpdate)+B1407,0),DATE(YEAR(fpdate),MONTH(fpdate)+B1407-1,DAY(fpdate))))))</f>
        <v/>
      </c>
      <c r="D1407" s="186" t="str">
        <f>IF(B1407="","",IF(variable,IF(OR(B1407=1,B1407&lt;$I$16*periods_per_year),start_rate,MIN($I$17,IF(MOD(B1407-1,$I$19)=0,MAX($I$18,D1406+$I$20),D1406))),start_rate))</f>
        <v/>
      </c>
      <c r="E1407" s="187" t="str">
        <f t="shared" ref="E1407:E1470" si="213">IF(B1407="","",ROUND((((1+D1407/CP)^(CP/periods_per_year))-1)*J1406,2))</f>
        <v/>
      </c>
      <c r="F1407" s="187" t="str">
        <f>IF(B1407="","",IF(B1407=nper,J1406+E1407,MIN(J1406+E1407,IF(D1407=D1406,F1406,IF($E$13="Acc Bi-Weekly",ROUND((-PMT(((1+D1407/CP)^(CP/12))-1,(nper-B1407+1)*12/26,J1406))/2,2),IF($E$13="Acc Weekly",ROUND((-PMT(((1+D1407/CP)^(CP/12))-1,(nper-B1407+1)*12/52,J1406))/4,2),ROUND(-PMT(((1+D1407/CP)^(CP/periods_per_year))-1,nper-B1407+1,J1406),2)))))))</f>
        <v/>
      </c>
      <c r="G1407" s="187" t="str">
        <f t="shared" ref="G1407:G1470" si="214">IF(B1407="","",IF(J1406&lt;=F1407,0,IF(IF(MOD(B1407,int)=0,$E$25,0)+F1407&gt;=J1406+E1407,J1406+E1407-F1407,IF(MOD(B1407,int)=0,$E$25,0)+IF(IF(MOD(B1407,int)=0,$E$25,0)+IF(MOD(B1407-$E$28,periods_per_year)=0,$E$27,0)+F1407&lt;J1406+E1407,IF(MOD(B1407-$E$28,periods_per_year)=0,$E$27,0),J1406+E1407-IF(MOD(B1407,int)=0,$E$25,0)-F1407))))</f>
        <v/>
      </c>
      <c r="H1407" s="188"/>
      <c r="I1407" s="187" t="str">
        <f t="shared" ref="I1407:I1470" si="215">IF(B1407="","",F1407-E1407+H1407+IF(G1407="",0,G1407))</f>
        <v/>
      </c>
      <c r="J1407" s="187" t="str">
        <f t="shared" ref="J1407:J1470" si="216">IF(B1407="","",J1406-I1407)</f>
        <v/>
      </c>
      <c r="K1407" s="189" t="str">
        <f t="shared" ref="K1407:K1470" si="217">IF(B1407="","",IF(MOD(B1407,periods_per_year)=0,B1407/periods_per_year,""))</f>
        <v/>
      </c>
      <c r="L1407" s="187" t="str">
        <f t="shared" ref="L1407:L1470" si="218">IF(B1407="","",$S$16*E1407)</f>
        <v/>
      </c>
      <c r="M1407" s="187" t="str">
        <f>IF(B1407="","",SUM($L$63:L1407))</f>
        <v/>
      </c>
      <c r="N1407" s="190" t="str">
        <f t="shared" si="209"/>
        <v/>
      </c>
      <c r="O1407" s="191"/>
      <c r="P1407" s="192" t="str">
        <f t="shared" si="210"/>
        <v/>
      </c>
      <c r="Q1407" s="193"/>
      <c r="S1407" s="193"/>
      <c r="T1407" s="193"/>
      <c r="U1407" s="193"/>
      <c r="V1407" s="67"/>
    </row>
    <row r="1408" spans="2:22" x14ac:dyDescent="0.15">
      <c r="B1408" s="194" t="str">
        <f t="shared" si="211"/>
        <v/>
      </c>
      <c r="C1408" s="185" t="str">
        <f t="shared" si="212"/>
        <v/>
      </c>
      <c r="D1408" s="186" t="str">
        <f>IF(B1408="","",IF(variable,IF(OR(B1408=1,B1408&lt;$I$16*periods_per_year),start_rate,MIN($I$17,IF(MOD(B1408-1,$I$19)=0,MAX($I$18,D1407+$I$20),D1407))),start_rate))</f>
        <v/>
      </c>
      <c r="E1408" s="187" t="str">
        <f t="shared" si="213"/>
        <v/>
      </c>
      <c r="F1408" s="187" t="str">
        <f>IF(B1408="","",IF(B1408=nper,J1407+E1408,MIN(J1407+E1408,IF(D1408=D1407,F1407,IF($E$13="Acc Bi-Weekly",ROUND((-PMT(((1+D1408/CP)^(CP/12))-1,(nper-B1408+1)*12/26,J1407))/2,2),IF($E$13="Acc Weekly",ROUND((-PMT(((1+D1408/CP)^(CP/12))-1,(nper-B1408+1)*12/52,J1407))/4,2),ROUND(-PMT(((1+D1408/CP)^(CP/periods_per_year))-1,nper-B1408+1,J1407),2)))))))</f>
        <v/>
      </c>
      <c r="G1408" s="187" t="str">
        <f t="shared" si="214"/>
        <v/>
      </c>
      <c r="H1408" s="188"/>
      <c r="I1408" s="187" t="str">
        <f t="shared" si="215"/>
        <v/>
      </c>
      <c r="J1408" s="187" t="str">
        <f t="shared" si="216"/>
        <v/>
      </c>
      <c r="K1408" s="189" t="str">
        <f t="shared" si="217"/>
        <v/>
      </c>
      <c r="L1408" s="187" t="str">
        <f t="shared" si="218"/>
        <v/>
      </c>
      <c r="M1408" s="187" t="str">
        <f>IF(B1408="","",SUM($L$63:L1408))</f>
        <v/>
      </c>
      <c r="N1408" s="190" t="str">
        <f t="shared" si="209"/>
        <v/>
      </c>
      <c r="O1408" s="191"/>
      <c r="P1408" s="192" t="str">
        <f t="shared" si="210"/>
        <v/>
      </c>
      <c r="Q1408" s="193"/>
      <c r="S1408" s="193"/>
      <c r="T1408" s="193"/>
      <c r="U1408" s="193"/>
      <c r="V1408" s="67"/>
    </row>
    <row r="1409" spans="2:22" x14ac:dyDescent="0.15">
      <c r="B1409" s="194" t="str">
        <f t="shared" si="211"/>
        <v/>
      </c>
      <c r="C1409" s="185" t="str">
        <f t="shared" si="212"/>
        <v/>
      </c>
      <c r="D1409" s="186" t="str">
        <f>IF(B1409="","",IF(variable,IF(OR(B1409=1,B1409&lt;$I$16*periods_per_year),start_rate,MIN($I$17,IF(MOD(B1409-1,$I$19)=0,MAX($I$18,D1408+$I$20),D1408))),start_rate))</f>
        <v/>
      </c>
      <c r="E1409" s="187" t="str">
        <f t="shared" si="213"/>
        <v/>
      </c>
      <c r="F1409" s="187" t="str">
        <f>IF(B1409="","",IF(B1409=nper,J1408+E1409,MIN(J1408+E1409,IF(D1409=D1408,F1408,IF($E$13="Acc Bi-Weekly",ROUND((-PMT(((1+D1409/CP)^(CP/12))-1,(nper-B1409+1)*12/26,J1408))/2,2),IF($E$13="Acc Weekly",ROUND((-PMT(((1+D1409/CP)^(CP/12))-1,(nper-B1409+1)*12/52,J1408))/4,2),ROUND(-PMT(((1+D1409/CP)^(CP/periods_per_year))-1,nper-B1409+1,J1408),2)))))))</f>
        <v/>
      </c>
      <c r="G1409" s="187" t="str">
        <f t="shared" si="214"/>
        <v/>
      </c>
      <c r="H1409" s="188"/>
      <c r="I1409" s="187" t="str">
        <f t="shared" si="215"/>
        <v/>
      </c>
      <c r="J1409" s="187" t="str">
        <f t="shared" si="216"/>
        <v/>
      </c>
      <c r="K1409" s="189" t="str">
        <f t="shared" si="217"/>
        <v/>
      </c>
      <c r="L1409" s="187" t="str">
        <f t="shared" si="218"/>
        <v/>
      </c>
      <c r="M1409" s="187" t="str">
        <f>IF(B1409="","",SUM($L$63:L1409))</f>
        <v/>
      </c>
      <c r="N1409" s="190" t="str">
        <f t="shared" ref="N1409:N1472" si="219">IF(B1409="","",I1409+N1408)</f>
        <v/>
      </c>
      <c r="O1409" s="191"/>
      <c r="P1409" s="192" t="str">
        <f t="shared" si="210"/>
        <v/>
      </c>
      <c r="Q1409" s="193"/>
      <c r="S1409" s="193"/>
      <c r="T1409" s="193"/>
      <c r="U1409" s="193"/>
      <c r="V1409" s="67"/>
    </row>
    <row r="1410" spans="2:22" x14ac:dyDescent="0.15">
      <c r="B1410" s="194" t="str">
        <f t="shared" si="211"/>
        <v/>
      </c>
      <c r="C1410" s="185" t="str">
        <f t="shared" si="212"/>
        <v/>
      </c>
      <c r="D1410" s="186" t="str">
        <f>IF(B1410="","",IF(variable,IF(OR(B1410=1,B1410&lt;$I$16*periods_per_year),start_rate,MIN($I$17,IF(MOD(B1410-1,$I$19)=0,MAX($I$18,D1409+$I$20),D1409))),start_rate))</f>
        <v/>
      </c>
      <c r="E1410" s="187" t="str">
        <f t="shared" si="213"/>
        <v/>
      </c>
      <c r="F1410" s="187" t="str">
        <f>IF(B1410="","",IF(B1410=nper,J1409+E1410,MIN(J1409+E1410,IF(D1410=D1409,F1409,IF($E$13="Acc Bi-Weekly",ROUND((-PMT(((1+D1410/CP)^(CP/12))-1,(nper-B1410+1)*12/26,J1409))/2,2),IF($E$13="Acc Weekly",ROUND((-PMT(((1+D1410/CP)^(CP/12))-1,(nper-B1410+1)*12/52,J1409))/4,2),ROUND(-PMT(((1+D1410/CP)^(CP/periods_per_year))-1,nper-B1410+1,J1409),2)))))))</f>
        <v/>
      </c>
      <c r="G1410" s="187" t="str">
        <f t="shared" si="214"/>
        <v/>
      </c>
      <c r="H1410" s="188"/>
      <c r="I1410" s="187" t="str">
        <f t="shared" si="215"/>
        <v/>
      </c>
      <c r="J1410" s="187" t="str">
        <f t="shared" si="216"/>
        <v/>
      </c>
      <c r="K1410" s="189" t="str">
        <f t="shared" si="217"/>
        <v/>
      </c>
      <c r="L1410" s="187" t="str">
        <f t="shared" si="218"/>
        <v/>
      </c>
      <c r="M1410" s="187" t="str">
        <f>IF(B1410="","",SUM($L$63:L1410))</f>
        <v/>
      </c>
      <c r="N1410" s="190" t="str">
        <f t="shared" si="219"/>
        <v/>
      </c>
      <c r="O1410" s="191"/>
      <c r="P1410" s="192" t="str">
        <f t="shared" si="210"/>
        <v/>
      </c>
      <c r="Q1410" s="193"/>
      <c r="S1410" s="193"/>
      <c r="T1410" s="193"/>
      <c r="U1410" s="193"/>
      <c r="V1410" s="67"/>
    </row>
    <row r="1411" spans="2:22" x14ac:dyDescent="0.15">
      <c r="B1411" s="194" t="str">
        <f t="shared" si="211"/>
        <v/>
      </c>
      <c r="C1411" s="185" t="str">
        <f t="shared" si="212"/>
        <v/>
      </c>
      <c r="D1411" s="186" t="str">
        <f>IF(B1411="","",IF(variable,IF(OR(B1411=1,B1411&lt;$I$16*periods_per_year),start_rate,MIN($I$17,IF(MOD(B1411-1,$I$19)=0,MAX($I$18,D1410+$I$20),D1410))),start_rate))</f>
        <v/>
      </c>
      <c r="E1411" s="187" t="str">
        <f t="shared" si="213"/>
        <v/>
      </c>
      <c r="F1411" s="187" t="str">
        <f>IF(B1411="","",IF(B1411=nper,J1410+E1411,MIN(J1410+E1411,IF(D1411=D1410,F1410,IF($E$13="Acc Bi-Weekly",ROUND((-PMT(((1+D1411/CP)^(CP/12))-1,(nper-B1411+1)*12/26,J1410))/2,2),IF($E$13="Acc Weekly",ROUND((-PMT(((1+D1411/CP)^(CP/12))-1,(nper-B1411+1)*12/52,J1410))/4,2),ROUND(-PMT(((1+D1411/CP)^(CP/periods_per_year))-1,nper-B1411+1,J1410),2)))))))</f>
        <v/>
      </c>
      <c r="G1411" s="187" t="str">
        <f t="shared" si="214"/>
        <v/>
      </c>
      <c r="H1411" s="188"/>
      <c r="I1411" s="187" t="str">
        <f t="shared" si="215"/>
        <v/>
      </c>
      <c r="J1411" s="187" t="str">
        <f t="shared" si="216"/>
        <v/>
      </c>
      <c r="K1411" s="189" t="str">
        <f t="shared" si="217"/>
        <v/>
      </c>
      <c r="L1411" s="187" t="str">
        <f t="shared" si="218"/>
        <v/>
      </c>
      <c r="M1411" s="187" t="str">
        <f>IF(B1411="","",SUM($L$63:L1411))</f>
        <v/>
      </c>
      <c r="N1411" s="190" t="str">
        <f t="shared" si="219"/>
        <v/>
      </c>
      <c r="O1411" s="191"/>
      <c r="P1411" s="192" t="str">
        <f t="shared" si="210"/>
        <v/>
      </c>
      <c r="Q1411" s="193"/>
      <c r="S1411" s="193"/>
      <c r="T1411" s="193"/>
      <c r="U1411" s="193"/>
      <c r="V1411" s="67"/>
    </row>
    <row r="1412" spans="2:22" x14ac:dyDescent="0.15">
      <c r="B1412" s="194" t="str">
        <f t="shared" si="211"/>
        <v/>
      </c>
      <c r="C1412" s="185" t="str">
        <f t="shared" si="212"/>
        <v/>
      </c>
      <c r="D1412" s="186" t="str">
        <f>IF(B1412="","",IF(variable,IF(OR(B1412=1,B1412&lt;$I$16*periods_per_year),start_rate,MIN($I$17,IF(MOD(B1412-1,$I$19)=0,MAX($I$18,D1411+$I$20),D1411))),start_rate))</f>
        <v/>
      </c>
      <c r="E1412" s="187" t="str">
        <f t="shared" si="213"/>
        <v/>
      </c>
      <c r="F1412" s="187" t="str">
        <f>IF(B1412="","",IF(B1412=nper,J1411+E1412,MIN(J1411+E1412,IF(D1412=D1411,F1411,IF($E$13="Acc Bi-Weekly",ROUND((-PMT(((1+D1412/CP)^(CP/12))-1,(nper-B1412+1)*12/26,J1411))/2,2),IF($E$13="Acc Weekly",ROUND((-PMT(((1+D1412/CP)^(CP/12))-1,(nper-B1412+1)*12/52,J1411))/4,2),ROUND(-PMT(((1+D1412/CP)^(CP/periods_per_year))-1,nper-B1412+1,J1411),2)))))))</f>
        <v/>
      </c>
      <c r="G1412" s="187" t="str">
        <f t="shared" si="214"/>
        <v/>
      </c>
      <c r="H1412" s="188"/>
      <c r="I1412" s="187" t="str">
        <f t="shared" si="215"/>
        <v/>
      </c>
      <c r="J1412" s="187" t="str">
        <f t="shared" si="216"/>
        <v/>
      </c>
      <c r="K1412" s="189" t="str">
        <f t="shared" si="217"/>
        <v/>
      </c>
      <c r="L1412" s="187" t="str">
        <f t="shared" si="218"/>
        <v/>
      </c>
      <c r="M1412" s="187" t="str">
        <f>IF(B1412="","",SUM($L$63:L1412))</f>
        <v/>
      </c>
      <c r="N1412" s="190" t="str">
        <f t="shared" si="219"/>
        <v/>
      </c>
      <c r="O1412" s="191"/>
      <c r="P1412" s="192" t="str">
        <f t="shared" si="210"/>
        <v/>
      </c>
      <c r="Q1412" s="193"/>
      <c r="S1412" s="193"/>
      <c r="T1412" s="193"/>
      <c r="U1412" s="193"/>
      <c r="V1412" s="67"/>
    </row>
    <row r="1413" spans="2:22" x14ac:dyDescent="0.15">
      <c r="B1413" s="194" t="str">
        <f t="shared" si="211"/>
        <v/>
      </c>
      <c r="C1413" s="185" t="str">
        <f t="shared" si="212"/>
        <v/>
      </c>
      <c r="D1413" s="186" t="str">
        <f>IF(B1413="","",IF(variable,IF(OR(B1413=1,B1413&lt;$I$16*periods_per_year),start_rate,MIN($I$17,IF(MOD(B1413-1,$I$19)=0,MAX($I$18,D1412+$I$20),D1412))),start_rate))</f>
        <v/>
      </c>
      <c r="E1413" s="187" t="str">
        <f t="shared" si="213"/>
        <v/>
      </c>
      <c r="F1413" s="187" t="str">
        <f>IF(B1413="","",IF(B1413=nper,J1412+E1413,MIN(J1412+E1413,IF(D1413=D1412,F1412,IF($E$13="Acc Bi-Weekly",ROUND((-PMT(((1+D1413/CP)^(CP/12))-1,(nper-B1413+1)*12/26,J1412))/2,2),IF($E$13="Acc Weekly",ROUND((-PMT(((1+D1413/CP)^(CP/12))-1,(nper-B1413+1)*12/52,J1412))/4,2),ROUND(-PMT(((1+D1413/CP)^(CP/periods_per_year))-1,nper-B1413+1,J1412),2)))))))</f>
        <v/>
      </c>
      <c r="G1413" s="187" t="str">
        <f t="shared" si="214"/>
        <v/>
      </c>
      <c r="H1413" s="188"/>
      <c r="I1413" s="187" t="str">
        <f t="shared" si="215"/>
        <v/>
      </c>
      <c r="J1413" s="187" t="str">
        <f t="shared" si="216"/>
        <v/>
      </c>
      <c r="K1413" s="189" t="str">
        <f t="shared" si="217"/>
        <v/>
      </c>
      <c r="L1413" s="187" t="str">
        <f t="shared" si="218"/>
        <v/>
      </c>
      <c r="M1413" s="187" t="str">
        <f>IF(B1413="","",SUM($L$63:L1413))</f>
        <v/>
      </c>
      <c r="N1413" s="190" t="str">
        <f t="shared" si="219"/>
        <v/>
      </c>
      <c r="O1413" s="191"/>
      <c r="P1413" s="192" t="str">
        <f t="shared" si="210"/>
        <v/>
      </c>
      <c r="Q1413" s="193"/>
      <c r="S1413" s="193"/>
      <c r="T1413" s="193"/>
      <c r="U1413" s="193"/>
      <c r="V1413" s="67"/>
    </row>
    <row r="1414" spans="2:22" x14ac:dyDescent="0.15">
      <c r="B1414" s="194" t="str">
        <f t="shared" si="211"/>
        <v/>
      </c>
      <c r="C1414" s="185" t="str">
        <f t="shared" si="212"/>
        <v/>
      </c>
      <c r="D1414" s="186" t="str">
        <f>IF(B1414="","",IF(variable,IF(OR(B1414=1,B1414&lt;$I$16*periods_per_year),start_rate,MIN($I$17,IF(MOD(B1414-1,$I$19)=0,MAX($I$18,D1413+$I$20),D1413))),start_rate))</f>
        <v/>
      </c>
      <c r="E1414" s="187" t="str">
        <f t="shared" si="213"/>
        <v/>
      </c>
      <c r="F1414" s="187" t="str">
        <f>IF(B1414="","",IF(B1414=nper,J1413+E1414,MIN(J1413+E1414,IF(D1414=D1413,F1413,IF($E$13="Acc Bi-Weekly",ROUND((-PMT(((1+D1414/CP)^(CP/12))-1,(nper-B1414+1)*12/26,J1413))/2,2),IF($E$13="Acc Weekly",ROUND((-PMT(((1+D1414/CP)^(CP/12))-1,(nper-B1414+1)*12/52,J1413))/4,2),ROUND(-PMT(((1+D1414/CP)^(CP/periods_per_year))-1,nper-B1414+1,J1413),2)))))))</f>
        <v/>
      </c>
      <c r="G1414" s="187" t="str">
        <f t="shared" si="214"/>
        <v/>
      </c>
      <c r="H1414" s="188"/>
      <c r="I1414" s="187" t="str">
        <f t="shared" si="215"/>
        <v/>
      </c>
      <c r="J1414" s="187" t="str">
        <f t="shared" si="216"/>
        <v/>
      </c>
      <c r="K1414" s="189" t="str">
        <f t="shared" si="217"/>
        <v/>
      </c>
      <c r="L1414" s="187" t="str">
        <f t="shared" si="218"/>
        <v/>
      </c>
      <c r="M1414" s="187" t="str">
        <f>IF(B1414="","",SUM($L$63:L1414))</f>
        <v/>
      </c>
      <c r="N1414" s="190" t="str">
        <f t="shared" si="219"/>
        <v/>
      </c>
      <c r="O1414" s="191"/>
      <c r="P1414" s="192" t="str">
        <f t="shared" si="210"/>
        <v/>
      </c>
      <c r="Q1414" s="193"/>
      <c r="S1414" s="193"/>
      <c r="T1414" s="193"/>
      <c r="U1414" s="193"/>
      <c r="V1414" s="67"/>
    </row>
    <row r="1415" spans="2:22" x14ac:dyDescent="0.15">
      <c r="B1415" s="194" t="str">
        <f t="shared" si="211"/>
        <v/>
      </c>
      <c r="C1415" s="185" t="str">
        <f t="shared" si="212"/>
        <v/>
      </c>
      <c r="D1415" s="186" t="str">
        <f>IF(B1415="","",IF(variable,IF(OR(B1415=1,B1415&lt;$I$16*periods_per_year),start_rate,MIN($I$17,IF(MOD(B1415-1,$I$19)=0,MAX($I$18,D1414+$I$20),D1414))),start_rate))</f>
        <v/>
      </c>
      <c r="E1415" s="187" t="str">
        <f t="shared" si="213"/>
        <v/>
      </c>
      <c r="F1415" s="187" t="str">
        <f>IF(B1415="","",IF(B1415=nper,J1414+E1415,MIN(J1414+E1415,IF(D1415=D1414,F1414,IF($E$13="Acc Bi-Weekly",ROUND((-PMT(((1+D1415/CP)^(CP/12))-1,(nper-B1415+1)*12/26,J1414))/2,2),IF($E$13="Acc Weekly",ROUND((-PMT(((1+D1415/CP)^(CP/12))-1,(nper-B1415+1)*12/52,J1414))/4,2),ROUND(-PMT(((1+D1415/CP)^(CP/periods_per_year))-1,nper-B1415+1,J1414),2)))))))</f>
        <v/>
      </c>
      <c r="G1415" s="187" t="str">
        <f t="shared" si="214"/>
        <v/>
      </c>
      <c r="H1415" s="188"/>
      <c r="I1415" s="187" t="str">
        <f t="shared" si="215"/>
        <v/>
      </c>
      <c r="J1415" s="187" t="str">
        <f t="shared" si="216"/>
        <v/>
      </c>
      <c r="K1415" s="189" t="str">
        <f t="shared" si="217"/>
        <v/>
      </c>
      <c r="L1415" s="187" t="str">
        <f t="shared" si="218"/>
        <v/>
      </c>
      <c r="M1415" s="187" t="str">
        <f>IF(B1415="","",SUM($L$63:L1415))</f>
        <v/>
      </c>
      <c r="N1415" s="190" t="str">
        <f t="shared" si="219"/>
        <v/>
      </c>
      <c r="O1415" s="191"/>
      <c r="P1415" s="192" t="str">
        <f t="shared" si="210"/>
        <v/>
      </c>
      <c r="Q1415" s="193"/>
      <c r="S1415" s="193"/>
      <c r="T1415" s="193"/>
      <c r="U1415" s="193"/>
      <c r="V1415" s="67"/>
    </row>
    <row r="1416" spans="2:22" x14ac:dyDescent="0.15">
      <c r="B1416" s="194" t="str">
        <f t="shared" si="211"/>
        <v/>
      </c>
      <c r="C1416" s="185" t="str">
        <f t="shared" si="212"/>
        <v/>
      </c>
      <c r="D1416" s="186" t="str">
        <f>IF(B1416="","",IF(variable,IF(OR(B1416=1,B1416&lt;$I$16*periods_per_year),start_rate,MIN($I$17,IF(MOD(B1416-1,$I$19)=0,MAX($I$18,D1415+$I$20),D1415))),start_rate))</f>
        <v/>
      </c>
      <c r="E1416" s="187" t="str">
        <f t="shared" si="213"/>
        <v/>
      </c>
      <c r="F1416" s="187" t="str">
        <f>IF(B1416="","",IF(B1416=nper,J1415+E1416,MIN(J1415+E1416,IF(D1416=D1415,F1415,IF($E$13="Acc Bi-Weekly",ROUND((-PMT(((1+D1416/CP)^(CP/12))-1,(nper-B1416+1)*12/26,J1415))/2,2),IF($E$13="Acc Weekly",ROUND((-PMT(((1+D1416/CP)^(CP/12))-1,(nper-B1416+1)*12/52,J1415))/4,2),ROUND(-PMT(((1+D1416/CP)^(CP/periods_per_year))-1,nper-B1416+1,J1415),2)))))))</f>
        <v/>
      </c>
      <c r="G1416" s="187" t="str">
        <f t="shared" si="214"/>
        <v/>
      </c>
      <c r="H1416" s="188"/>
      <c r="I1416" s="187" t="str">
        <f t="shared" si="215"/>
        <v/>
      </c>
      <c r="J1416" s="187" t="str">
        <f t="shared" si="216"/>
        <v/>
      </c>
      <c r="K1416" s="189" t="str">
        <f t="shared" si="217"/>
        <v/>
      </c>
      <c r="L1416" s="187" t="str">
        <f t="shared" si="218"/>
        <v/>
      </c>
      <c r="M1416" s="187" t="str">
        <f>IF(B1416="","",SUM($L$63:L1416))</f>
        <v/>
      </c>
      <c r="N1416" s="190" t="str">
        <f t="shared" si="219"/>
        <v/>
      </c>
      <c r="O1416" s="191"/>
      <c r="P1416" s="192" t="str">
        <f t="shared" si="210"/>
        <v/>
      </c>
      <c r="Q1416" s="193"/>
      <c r="S1416" s="193"/>
      <c r="T1416" s="193"/>
      <c r="U1416" s="193"/>
      <c r="V1416" s="67"/>
    </row>
    <row r="1417" spans="2:22" x14ac:dyDescent="0.15">
      <c r="B1417" s="194" t="str">
        <f t="shared" si="211"/>
        <v/>
      </c>
      <c r="C1417" s="185" t="str">
        <f t="shared" si="212"/>
        <v/>
      </c>
      <c r="D1417" s="186" t="str">
        <f>IF(B1417="","",IF(variable,IF(OR(B1417=1,B1417&lt;$I$16*periods_per_year),start_rate,MIN($I$17,IF(MOD(B1417-1,$I$19)=0,MAX($I$18,D1416+$I$20),D1416))),start_rate))</f>
        <v/>
      </c>
      <c r="E1417" s="187" t="str">
        <f t="shared" si="213"/>
        <v/>
      </c>
      <c r="F1417" s="187" t="str">
        <f>IF(B1417="","",IF(B1417=nper,J1416+E1417,MIN(J1416+E1417,IF(D1417=D1416,F1416,IF($E$13="Acc Bi-Weekly",ROUND((-PMT(((1+D1417/CP)^(CP/12))-1,(nper-B1417+1)*12/26,J1416))/2,2),IF($E$13="Acc Weekly",ROUND((-PMT(((1+D1417/CP)^(CP/12))-1,(nper-B1417+1)*12/52,J1416))/4,2),ROUND(-PMT(((1+D1417/CP)^(CP/periods_per_year))-1,nper-B1417+1,J1416),2)))))))</f>
        <v/>
      </c>
      <c r="G1417" s="187" t="str">
        <f t="shared" si="214"/>
        <v/>
      </c>
      <c r="H1417" s="188"/>
      <c r="I1417" s="187" t="str">
        <f t="shared" si="215"/>
        <v/>
      </c>
      <c r="J1417" s="187" t="str">
        <f t="shared" si="216"/>
        <v/>
      </c>
      <c r="K1417" s="189" t="str">
        <f t="shared" si="217"/>
        <v/>
      </c>
      <c r="L1417" s="187" t="str">
        <f t="shared" si="218"/>
        <v/>
      </c>
      <c r="M1417" s="187" t="str">
        <f>IF(B1417="","",SUM($L$63:L1417))</f>
        <v/>
      </c>
      <c r="N1417" s="190" t="str">
        <f t="shared" si="219"/>
        <v/>
      </c>
      <c r="O1417" s="191"/>
      <c r="P1417" s="192" t="str">
        <f t="shared" si="210"/>
        <v/>
      </c>
      <c r="Q1417" s="193"/>
      <c r="S1417" s="193"/>
      <c r="T1417" s="193"/>
      <c r="U1417" s="193"/>
      <c r="V1417" s="67"/>
    </row>
    <row r="1418" spans="2:22" x14ac:dyDescent="0.15">
      <c r="B1418" s="194" t="str">
        <f t="shared" si="211"/>
        <v/>
      </c>
      <c r="C1418" s="185" t="str">
        <f t="shared" si="212"/>
        <v/>
      </c>
      <c r="D1418" s="186" t="str">
        <f>IF(B1418="","",IF(variable,IF(OR(B1418=1,B1418&lt;$I$16*periods_per_year),start_rate,MIN($I$17,IF(MOD(B1418-1,$I$19)=0,MAX($I$18,D1417+$I$20),D1417))),start_rate))</f>
        <v/>
      </c>
      <c r="E1418" s="187" t="str">
        <f t="shared" si="213"/>
        <v/>
      </c>
      <c r="F1418" s="187" t="str">
        <f>IF(B1418="","",IF(B1418=nper,J1417+E1418,MIN(J1417+E1418,IF(D1418=D1417,F1417,IF($E$13="Acc Bi-Weekly",ROUND((-PMT(((1+D1418/CP)^(CP/12))-1,(nper-B1418+1)*12/26,J1417))/2,2),IF($E$13="Acc Weekly",ROUND((-PMT(((1+D1418/CP)^(CP/12))-1,(nper-B1418+1)*12/52,J1417))/4,2),ROUND(-PMT(((1+D1418/CP)^(CP/periods_per_year))-1,nper-B1418+1,J1417),2)))))))</f>
        <v/>
      </c>
      <c r="G1418" s="187" t="str">
        <f t="shared" si="214"/>
        <v/>
      </c>
      <c r="H1418" s="188"/>
      <c r="I1418" s="187" t="str">
        <f t="shared" si="215"/>
        <v/>
      </c>
      <c r="J1418" s="187" t="str">
        <f t="shared" si="216"/>
        <v/>
      </c>
      <c r="K1418" s="189" t="str">
        <f t="shared" si="217"/>
        <v/>
      </c>
      <c r="L1418" s="187" t="str">
        <f t="shared" si="218"/>
        <v/>
      </c>
      <c r="M1418" s="187" t="str">
        <f>IF(B1418="","",SUM($L$63:L1418))</f>
        <v/>
      </c>
      <c r="N1418" s="190" t="str">
        <f t="shared" si="219"/>
        <v/>
      </c>
      <c r="O1418" s="191"/>
      <c r="P1418" s="192" t="str">
        <f t="shared" si="210"/>
        <v/>
      </c>
      <c r="Q1418" s="193"/>
      <c r="S1418" s="193"/>
      <c r="T1418" s="193"/>
      <c r="U1418" s="193"/>
      <c r="V1418" s="67"/>
    </row>
    <row r="1419" spans="2:22" x14ac:dyDescent="0.15">
      <c r="B1419" s="194" t="str">
        <f t="shared" si="211"/>
        <v/>
      </c>
      <c r="C1419" s="185" t="str">
        <f t="shared" si="212"/>
        <v/>
      </c>
      <c r="D1419" s="186" t="str">
        <f>IF(B1419="","",IF(variable,IF(OR(B1419=1,B1419&lt;$I$16*periods_per_year),start_rate,MIN($I$17,IF(MOD(B1419-1,$I$19)=0,MAX($I$18,D1418+$I$20),D1418))),start_rate))</f>
        <v/>
      </c>
      <c r="E1419" s="187" t="str">
        <f t="shared" si="213"/>
        <v/>
      </c>
      <c r="F1419" s="187" t="str">
        <f>IF(B1419="","",IF(B1419=nper,J1418+E1419,MIN(J1418+E1419,IF(D1419=D1418,F1418,IF($E$13="Acc Bi-Weekly",ROUND((-PMT(((1+D1419/CP)^(CP/12))-1,(nper-B1419+1)*12/26,J1418))/2,2),IF($E$13="Acc Weekly",ROUND((-PMT(((1+D1419/CP)^(CP/12))-1,(nper-B1419+1)*12/52,J1418))/4,2),ROUND(-PMT(((1+D1419/CP)^(CP/periods_per_year))-1,nper-B1419+1,J1418),2)))))))</f>
        <v/>
      </c>
      <c r="G1419" s="187" t="str">
        <f t="shared" si="214"/>
        <v/>
      </c>
      <c r="H1419" s="188"/>
      <c r="I1419" s="187" t="str">
        <f t="shared" si="215"/>
        <v/>
      </c>
      <c r="J1419" s="187" t="str">
        <f t="shared" si="216"/>
        <v/>
      </c>
      <c r="K1419" s="189" t="str">
        <f t="shared" si="217"/>
        <v/>
      </c>
      <c r="L1419" s="187" t="str">
        <f t="shared" si="218"/>
        <v/>
      </c>
      <c r="M1419" s="187" t="str">
        <f>IF(B1419="","",SUM($L$63:L1419))</f>
        <v/>
      </c>
      <c r="N1419" s="190" t="str">
        <f t="shared" si="219"/>
        <v/>
      </c>
      <c r="O1419" s="191"/>
      <c r="P1419" s="192" t="str">
        <f t="shared" ref="P1419:P1482" si="220">IF(B1419="","",IF(K1419="",0,(N1419-N1407)*(1+$E$44)+P1407*(1+$E$44)))</f>
        <v/>
      </c>
      <c r="Q1419" s="193"/>
      <c r="S1419" s="193"/>
      <c r="T1419" s="193"/>
      <c r="U1419" s="193"/>
      <c r="V1419" s="67"/>
    </row>
    <row r="1420" spans="2:22" x14ac:dyDescent="0.15">
      <c r="B1420" s="194" t="str">
        <f t="shared" si="211"/>
        <v/>
      </c>
      <c r="C1420" s="185" t="str">
        <f t="shared" si="212"/>
        <v/>
      </c>
      <c r="D1420" s="186" t="str">
        <f>IF(B1420="","",IF(variable,IF(OR(B1420=1,B1420&lt;$I$16*periods_per_year),start_rate,MIN($I$17,IF(MOD(B1420-1,$I$19)=0,MAX($I$18,D1419+$I$20),D1419))),start_rate))</f>
        <v/>
      </c>
      <c r="E1420" s="187" t="str">
        <f t="shared" si="213"/>
        <v/>
      </c>
      <c r="F1420" s="187" t="str">
        <f>IF(B1420="","",IF(B1420=nper,J1419+E1420,MIN(J1419+E1420,IF(D1420=D1419,F1419,IF($E$13="Acc Bi-Weekly",ROUND((-PMT(((1+D1420/CP)^(CP/12))-1,(nper-B1420+1)*12/26,J1419))/2,2),IF($E$13="Acc Weekly",ROUND((-PMT(((1+D1420/CP)^(CP/12))-1,(nper-B1420+1)*12/52,J1419))/4,2),ROUND(-PMT(((1+D1420/CP)^(CP/periods_per_year))-1,nper-B1420+1,J1419),2)))))))</f>
        <v/>
      </c>
      <c r="G1420" s="187" t="str">
        <f t="shared" si="214"/>
        <v/>
      </c>
      <c r="H1420" s="188"/>
      <c r="I1420" s="187" t="str">
        <f t="shared" si="215"/>
        <v/>
      </c>
      <c r="J1420" s="187" t="str">
        <f t="shared" si="216"/>
        <v/>
      </c>
      <c r="K1420" s="189" t="str">
        <f t="shared" si="217"/>
        <v/>
      </c>
      <c r="L1420" s="187" t="str">
        <f t="shared" si="218"/>
        <v/>
      </c>
      <c r="M1420" s="187" t="str">
        <f>IF(B1420="","",SUM($L$63:L1420))</f>
        <v/>
      </c>
      <c r="N1420" s="190" t="str">
        <f t="shared" si="219"/>
        <v/>
      </c>
      <c r="O1420" s="191"/>
      <c r="P1420" s="192" t="str">
        <f t="shared" si="220"/>
        <v/>
      </c>
      <c r="Q1420" s="193"/>
      <c r="S1420" s="193"/>
      <c r="T1420" s="193"/>
      <c r="U1420" s="193"/>
      <c r="V1420" s="67"/>
    </row>
    <row r="1421" spans="2:22" x14ac:dyDescent="0.15">
      <c r="B1421" s="194" t="str">
        <f t="shared" si="211"/>
        <v/>
      </c>
      <c r="C1421" s="185" t="str">
        <f t="shared" si="212"/>
        <v/>
      </c>
      <c r="D1421" s="186" t="str">
        <f>IF(B1421="","",IF(variable,IF(OR(B1421=1,B1421&lt;$I$16*periods_per_year),start_rate,MIN($I$17,IF(MOD(B1421-1,$I$19)=0,MAX($I$18,D1420+$I$20),D1420))),start_rate))</f>
        <v/>
      </c>
      <c r="E1421" s="187" t="str">
        <f t="shared" si="213"/>
        <v/>
      </c>
      <c r="F1421" s="187" t="str">
        <f>IF(B1421="","",IF(B1421=nper,J1420+E1421,MIN(J1420+E1421,IF(D1421=D1420,F1420,IF($E$13="Acc Bi-Weekly",ROUND((-PMT(((1+D1421/CP)^(CP/12))-1,(nper-B1421+1)*12/26,J1420))/2,2),IF($E$13="Acc Weekly",ROUND((-PMT(((1+D1421/CP)^(CP/12))-1,(nper-B1421+1)*12/52,J1420))/4,2),ROUND(-PMT(((1+D1421/CP)^(CP/periods_per_year))-1,nper-B1421+1,J1420),2)))))))</f>
        <v/>
      </c>
      <c r="G1421" s="187" t="str">
        <f t="shared" si="214"/>
        <v/>
      </c>
      <c r="H1421" s="188"/>
      <c r="I1421" s="187" t="str">
        <f t="shared" si="215"/>
        <v/>
      </c>
      <c r="J1421" s="187" t="str">
        <f t="shared" si="216"/>
        <v/>
      </c>
      <c r="K1421" s="189" t="str">
        <f t="shared" si="217"/>
        <v/>
      </c>
      <c r="L1421" s="187" t="str">
        <f t="shared" si="218"/>
        <v/>
      </c>
      <c r="M1421" s="187" t="str">
        <f>IF(B1421="","",SUM($L$63:L1421))</f>
        <v/>
      </c>
      <c r="N1421" s="190" t="str">
        <f t="shared" si="219"/>
        <v/>
      </c>
      <c r="O1421" s="191"/>
      <c r="P1421" s="192" t="str">
        <f t="shared" si="220"/>
        <v/>
      </c>
      <c r="Q1421" s="193"/>
      <c r="S1421" s="193"/>
      <c r="T1421" s="193"/>
      <c r="U1421" s="193"/>
      <c r="V1421" s="67"/>
    </row>
    <row r="1422" spans="2:22" x14ac:dyDescent="0.15">
      <c r="B1422" s="194" t="str">
        <f t="shared" si="211"/>
        <v/>
      </c>
      <c r="C1422" s="185" t="str">
        <f t="shared" si="212"/>
        <v/>
      </c>
      <c r="D1422" s="186" t="str">
        <f>IF(B1422="","",IF(variable,IF(OR(B1422=1,B1422&lt;$I$16*periods_per_year),start_rate,MIN($I$17,IF(MOD(B1422-1,$I$19)=0,MAX($I$18,D1421+$I$20),D1421))),start_rate))</f>
        <v/>
      </c>
      <c r="E1422" s="187" t="str">
        <f t="shared" si="213"/>
        <v/>
      </c>
      <c r="F1422" s="187" t="str">
        <f>IF(B1422="","",IF(B1422=nper,J1421+E1422,MIN(J1421+E1422,IF(D1422=D1421,F1421,IF($E$13="Acc Bi-Weekly",ROUND((-PMT(((1+D1422/CP)^(CP/12))-1,(nper-B1422+1)*12/26,J1421))/2,2),IF($E$13="Acc Weekly",ROUND((-PMT(((1+D1422/CP)^(CP/12))-1,(nper-B1422+1)*12/52,J1421))/4,2),ROUND(-PMT(((1+D1422/CP)^(CP/periods_per_year))-1,nper-B1422+1,J1421),2)))))))</f>
        <v/>
      </c>
      <c r="G1422" s="187" t="str">
        <f t="shared" si="214"/>
        <v/>
      </c>
      <c r="H1422" s="188"/>
      <c r="I1422" s="187" t="str">
        <f t="shared" si="215"/>
        <v/>
      </c>
      <c r="J1422" s="187" t="str">
        <f t="shared" si="216"/>
        <v/>
      </c>
      <c r="K1422" s="189" t="str">
        <f t="shared" si="217"/>
        <v/>
      </c>
      <c r="L1422" s="187" t="str">
        <f t="shared" si="218"/>
        <v/>
      </c>
      <c r="M1422" s="187" t="str">
        <f>IF(B1422="","",SUM($L$63:L1422))</f>
        <v/>
      </c>
      <c r="N1422" s="190" t="str">
        <f t="shared" si="219"/>
        <v/>
      </c>
      <c r="O1422" s="191"/>
      <c r="P1422" s="192" t="str">
        <f t="shared" si="220"/>
        <v/>
      </c>
      <c r="Q1422" s="193"/>
      <c r="S1422" s="193"/>
      <c r="T1422" s="193"/>
      <c r="U1422" s="193"/>
      <c r="V1422" s="67"/>
    </row>
    <row r="1423" spans="2:22" x14ac:dyDescent="0.15">
      <c r="B1423" s="194" t="str">
        <f t="shared" si="211"/>
        <v/>
      </c>
      <c r="C1423" s="185" t="str">
        <f t="shared" si="212"/>
        <v/>
      </c>
      <c r="D1423" s="186" t="str">
        <f>IF(B1423="","",IF(variable,IF(OR(B1423=1,B1423&lt;$I$16*periods_per_year),start_rate,MIN($I$17,IF(MOD(B1423-1,$I$19)=0,MAX($I$18,D1422+$I$20),D1422))),start_rate))</f>
        <v/>
      </c>
      <c r="E1423" s="187" t="str">
        <f t="shared" si="213"/>
        <v/>
      </c>
      <c r="F1423" s="187" t="str">
        <f>IF(B1423="","",IF(B1423=nper,J1422+E1423,MIN(J1422+E1423,IF(D1423=D1422,F1422,IF($E$13="Acc Bi-Weekly",ROUND((-PMT(((1+D1423/CP)^(CP/12))-1,(nper-B1423+1)*12/26,J1422))/2,2),IF($E$13="Acc Weekly",ROUND((-PMT(((1+D1423/CP)^(CP/12))-1,(nper-B1423+1)*12/52,J1422))/4,2),ROUND(-PMT(((1+D1423/CP)^(CP/periods_per_year))-1,nper-B1423+1,J1422),2)))))))</f>
        <v/>
      </c>
      <c r="G1423" s="187" t="str">
        <f t="shared" si="214"/>
        <v/>
      </c>
      <c r="H1423" s="188"/>
      <c r="I1423" s="187" t="str">
        <f t="shared" si="215"/>
        <v/>
      </c>
      <c r="J1423" s="187" t="str">
        <f t="shared" si="216"/>
        <v/>
      </c>
      <c r="K1423" s="189" t="str">
        <f t="shared" si="217"/>
        <v/>
      </c>
      <c r="L1423" s="187" t="str">
        <f t="shared" si="218"/>
        <v/>
      </c>
      <c r="M1423" s="187" t="str">
        <f>IF(B1423="","",SUM($L$63:L1423))</f>
        <v/>
      </c>
      <c r="N1423" s="190" t="str">
        <f t="shared" si="219"/>
        <v/>
      </c>
      <c r="O1423" s="191"/>
      <c r="P1423" s="192" t="str">
        <f t="shared" si="220"/>
        <v/>
      </c>
      <c r="Q1423" s="193"/>
      <c r="S1423" s="193"/>
      <c r="T1423" s="193"/>
      <c r="U1423" s="193"/>
      <c r="V1423" s="67"/>
    </row>
    <row r="1424" spans="2:22" x14ac:dyDescent="0.15">
      <c r="B1424" s="194" t="str">
        <f t="shared" si="211"/>
        <v/>
      </c>
      <c r="C1424" s="185" t="str">
        <f t="shared" si="212"/>
        <v/>
      </c>
      <c r="D1424" s="186" t="str">
        <f>IF(B1424="","",IF(variable,IF(OR(B1424=1,B1424&lt;$I$16*periods_per_year),start_rate,MIN($I$17,IF(MOD(B1424-1,$I$19)=0,MAX($I$18,D1423+$I$20),D1423))),start_rate))</f>
        <v/>
      </c>
      <c r="E1424" s="187" t="str">
        <f t="shared" si="213"/>
        <v/>
      </c>
      <c r="F1424" s="187" t="str">
        <f>IF(B1424="","",IF(B1424=nper,J1423+E1424,MIN(J1423+E1424,IF(D1424=D1423,F1423,IF($E$13="Acc Bi-Weekly",ROUND((-PMT(((1+D1424/CP)^(CP/12))-1,(nper-B1424+1)*12/26,J1423))/2,2),IF($E$13="Acc Weekly",ROUND((-PMT(((1+D1424/CP)^(CP/12))-1,(nper-B1424+1)*12/52,J1423))/4,2),ROUND(-PMT(((1+D1424/CP)^(CP/periods_per_year))-1,nper-B1424+1,J1423),2)))))))</f>
        <v/>
      </c>
      <c r="G1424" s="187" t="str">
        <f t="shared" si="214"/>
        <v/>
      </c>
      <c r="H1424" s="188"/>
      <c r="I1424" s="187" t="str">
        <f t="shared" si="215"/>
        <v/>
      </c>
      <c r="J1424" s="187" t="str">
        <f t="shared" si="216"/>
        <v/>
      </c>
      <c r="K1424" s="189" t="str">
        <f t="shared" si="217"/>
        <v/>
      </c>
      <c r="L1424" s="187" t="str">
        <f t="shared" si="218"/>
        <v/>
      </c>
      <c r="M1424" s="187" t="str">
        <f>IF(B1424="","",SUM($L$63:L1424))</f>
        <v/>
      </c>
      <c r="N1424" s="190" t="str">
        <f t="shared" si="219"/>
        <v/>
      </c>
      <c r="O1424" s="191"/>
      <c r="P1424" s="192" t="str">
        <f t="shared" si="220"/>
        <v/>
      </c>
      <c r="Q1424" s="193"/>
      <c r="S1424" s="193"/>
      <c r="T1424" s="193"/>
      <c r="U1424" s="193"/>
      <c r="V1424" s="67"/>
    </row>
    <row r="1425" spans="2:22" x14ac:dyDescent="0.15">
      <c r="B1425" s="194" t="str">
        <f t="shared" si="211"/>
        <v/>
      </c>
      <c r="C1425" s="185" t="str">
        <f t="shared" si="212"/>
        <v/>
      </c>
      <c r="D1425" s="186" t="str">
        <f>IF(B1425="","",IF(variable,IF(OR(B1425=1,B1425&lt;$I$16*periods_per_year),start_rate,MIN($I$17,IF(MOD(B1425-1,$I$19)=0,MAX($I$18,D1424+$I$20),D1424))),start_rate))</f>
        <v/>
      </c>
      <c r="E1425" s="187" t="str">
        <f t="shared" si="213"/>
        <v/>
      </c>
      <c r="F1425" s="187" t="str">
        <f>IF(B1425="","",IF(B1425=nper,J1424+E1425,MIN(J1424+E1425,IF(D1425=D1424,F1424,IF($E$13="Acc Bi-Weekly",ROUND((-PMT(((1+D1425/CP)^(CP/12))-1,(nper-B1425+1)*12/26,J1424))/2,2),IF($E$13="Acc Weekly",ROUND((-PMT(((1+D1425/CP)^(CP/12))-1,(nper-B1425+1)*12/52,J1424))/4,2),ROUND(-PMT(((1+D1425/CP)^(CP/periods_per_year))-1,nper-B1425+1,J1424),2)))))))</f>
        <v/>
      </c>
      <c r="G1425" s="187" t="str">
        <f t="shared" si="214"/>
        <v/>
      </c>
      <c r="H1425" s="188"/>
      <c r="I1425" s="187" t="str">
        <f t="shared" si="215"/>
        <v/>
      </c>
      <c r="J1425" s="187" t="str">
        <f t="shared" si="216"/>
        <v/>
      </c>
      <c r="K1425" s="189" t="str">
        <f t="shared" si="217"/>
        <v/>
      </c>
      <c r="L1425" s="187" t="str">
        <f t="shared" si="218"/>
        <v/>
      </c>
      <c r="M1425" s="187" t="str">
        <f>IF(B1425="","",SUM($L$63:L1425))</f>
        <v/>
      </c>
      <c r="N1425" s="190" t="str">
        <f t="shared" si="219"/>
        <v/>
      </c>
      <c r="O1425" s="191"/>
      <c r="P1425" s="192" t="str">
        <f t="shared" si="220"/>
        <v/>
      </c>
      <c r="Q1425" s="193"/>
      <c r="S1425" s="193"/>
      <c r="T1425" s="193"/>
      <c r="U1425" s="193"/>
      <c r="V1425" s="67"/>
    </row>
    <row r="1426" spans="2:22" x14ac:dyDescent="0.15">
      <c r="B1426" s="194" t="str">
        <f t="shared" si="211"/>
        <v/>
      </c>
      <c r="C1426" s="185" t="str">
        <f t="shared" si="212"/>
        <v/>
      </c>
      <c r="D1426" s="186" t="str">
        <f>IF(B1426="","",IF(variable,IF(OR(B1426=1,B1426&lt;$I$16*periods_per_year),start_rate,MIN($I$17,IF(MOD(B1426-1,$I$19)=0,MAX($I$18,D1425+$I$20),D1425))),start_rate))</f>
        <v/>
      </c>
      <c r="E1426" s="187" t="str">
        <f t="shared" si="213"/>
        <v/>
      </c>
      <c r="F1426" s="187" t="str">
        <f>IF(B1426="","",IF(B1426=nper,J1425+E1426,MIN(J1425+E1426,IF(D1426=D1425,F1425,IF($E$13="Acc Bi-Weekly",ROUND((-PMT(((1+D1426/CP)^(CP/12))-1,(nper-B1426+1)*12/26,J1425))/2,2),IF($E$13="Acc Weekly",ROUND((-PMT(((1+D1426/CP)^(CP/12))-1,(nper-B1426+1)*12/52,J1425))/4,2),ROUND(-PMT(((1+D1426/CP)^(CP/periods_per_year))-1,nper-B1426+1,J1425),2)))))))</f>
        <v/>
      </c>
      <c r="G1426" s="187" t="str">
        <f t="shared" si="214"/>
        <v/>
      </c>
      <c r="H1426" s="188"/>
      <c r="I1426" s="187" t="str">
        <f t="shared" si="215"/>
        <v/>
      </c>
      <c r="J1426" s="187" t="str">
        <f t="shared" si="216"/>
        <v/>
      </c>
      <c r="K1426" s="189" t="str">
        <f t="shared" si="217"/>
        <v/>
      </c>
      <c r="L1426" s="187" t="str">
        <f t="shared" si="218"/>
        <v/>
      </c>
      <c r="M1426" s="187" t="str">
        <f>IF(B1426="","",SUM($L$63:L1426))</f>
        <v/>
      </c>
      <c r="N1426" s="190" t="str">
        <f t="shared" si="219"/>
        <v/>
      </c>
      <c r="O1426" s="191"/>
      <c r="P1426" s="192" t="str">
        <f t="shared" si="220"/>
        <v/>
      </c>
      <c r="Q1426" s="193"/>
      <c r="S1426" s="193"/>
      <c r="T1426" s="193"/>
      <c r="U1426" s="193"/>
      <c r="V1426" s="67"/>
    </row>
    <row r="1427" spans="2:22" x14ac:dyDescent="0.15">
      <c r="B1427" s="194" t="str">
        <f t="shared" si="211"/>
        <v/>
      </c>
      <c r="C1427" s="185" t="str">
        <f t="shared" si="212"/>
        <v/>
      </c>
      <c r="D1427" s="186" t="str">
        <f>IF(B1427="","",IF(variable,IF(OR(B1427=1,B1427&lt;$I$16*periods_per_year),start_rate,MIN($I$17,IF(MOD(B1427-1,$I$19)=0,MAX($I$18,D1426+$I$20),D1426))),start_rate))</f>
        <v/>
      </c>
      <c r="E1427" s="187" t="str">
        <f t="shared" si="213"/>
        <v/>
      </c>
      <c r="F1427" s="187" t="str">
        <f>IF(B1427="","",IF(B1427=nper,J1426+E1427,MIN(J1426+E1427,IF(D1427=D1426,F1426,IF($E$13="Acc Bi-Weekly",ROUND((-PMT(((1+D1427/CP)^(CP/12))-1,(nper-B1427+1)*12/26,J1426))/2,2),IF($E$13="Acc Weekly",ROUND((-PMT(((1+D1427/CP)^(CP/12))-1,(nper-B1427+1)*12/52,J1426))/4,2),ROUND(-PMT(((1+D1427/CP)^(CP/periods_per_year))-1,nper-B1427+1,J1426),2)))))))</f>
        <v/>
      </c>
      <c r="G1427" s="187" t="str">
        <f t="shared" si="214"/>
        <v/>
      </c>
      <c r="H1427" s="188"/>
      <c r="I1427" s="187" t="str">
        <f t="shared" si="215"/>
        <v/>
      </c>
      <c r="J1427" s="187" t="str">
        <f t="shared" si="216"/>
        <v/>
      </c>
      <c r="K1427" s="189" t="str">
        <f t="shared" si="217"/>
        <v/>
      </c>
      <c r="L1427" s="187" t="str">
        <f t="shared" si="218"/>
        <v/>
      </c>
      <c r="M1427" s="187" t="str">
        <f>IF(B1427="","",SUM($L$63:L1427))</f>
        <v/>
      </c>
      <c r="N1427" s="190" t="str">
        <f t="shared" si="219"/>
        <v/>
      </c>
      <c r="O1427" s="191"/>
      <c r="P1427" s="192" t="str">
        <f t="shared" si="220"/>
        <v/>
      </c>
      <c r="Q1427" s="193"/>
      <c r="S1427" s="193"/>
      <c r="T1427" s="193"/>
      <c r="U1427" s="193"/>
      <c r="V1427" s="67"/>
    </row>
    <row r="1428" spans="2:22" x14ac:dyDescent="0.15">
      <c r="B1428" s="194" t="str">
        <f t="shared" si="211"/>
        <v/>
      </c>
      <c r="C1428" s="185" t="str">
        <f t="shared" si="212"/>
        <v/>
      </c>
      <c r="D1428" s="186" t="str">
        <f>IF(B1428="","",IF(variable,IF(OR(B1428=1,B1428&lt;$I$16*periods_per_year),start_rate,MIN($I$17,IF(MOD(B1428-1,$I$19)=0,MAX($I$18,D1427+$I$20),D1427))),start_rate))</f>
        <v/>
      </c>
      <c r="E1428" s="187" t="str">
        <f t="shared" si="213"/>
        <v/>
      </c>
      <c r="F1428" s="187" t="str">
        <f>IF(B1428="","",IF(B1428=nper,J1427+E1428,MIN(J1427+E1428,IF(D1428=D1427,F1427,IF($E$13="Acc Bi-Weekly",ROUND((-PMT(((1+D1428/CP)^(CP/12))-1,(nper-B1428+1)*12/26,J1427))/2,2),IF($E$13="Acc Weekly",ROUND((-PMT(((1+D1428/CP)^(CP/12))-1,(nper-B1428+1)*12/52,J1427))/4,2),ROUND(-PMT(((1+D1428/CP)^(CP/periods_per_year))-1,nper-B1428+1,J1427),2)))))))</f>
        <v/>
      </c>
      <c r="G1428" s="187" t="str">
        <f t="shared" si="214"/>
        <v/>
      </c>
      <c r="H1428" s="188"/>
      <c r="I1428" s="187" t="str">
        <f t="shared" si="215"/>
        <v/>
      </c>
      <c r="J1428" s="187" t="str">
        <f t="shared" si="216"/>
        <v/>
      </c>
      <c r="K1428" s="189" t="str">
        <f t="shared" si="217"/>
        <v/>
      </c>
      <c r="L1428" s="187" t="str">
        <f t="shared" si="218"/>
        <v/>
      </c>
      <c r="M1428" s="187" t="str">
        <f>IF(B1428="","",SUM($L$63:L1428))</f>
        <v/>
      </c>
      <c r="N1428" s="190" t="str">
        <f t="shared" si="219"/>
        <v/>
      </c>
      <c r="O1428" s="191"/>
      <c r="P1428" s="192" t="str">
        <f t="shared" si="220"/>
        <v/>
      </c>
      <c r="Q1428" s="193"/>
      <c r="S1428" s="193"/>
      <c r="T1428" s="193"/>
      <c r="U1428" s="193"/>
      <c r="V1428" s="67"/>
    </row>
    <row r="1429" spans="2:22" x14ac:dyDescent="0.15">
      <c r="B1429" s="194" t="str">
        <f t="shared" si="211"/>
        <v/>
      </c>
      <c r="C1429" s="185" t="str">
        <f t="shared" si="212"/>
        <v/>
      </c>
      <c r="D1429" s="186" t="str">
        <f>IF(B1429="","",IF(variable,IF(OR(B1429=1,B1429&lt;$I$16*periods_per_year),start_rate,MIN($I$17,IF(MOD(B1429-1,$I$19)=0,MAX($I$18,D1428+$I$20),D1428))),start_rate))</f>
        <v/>
      </c>
      <c r="E1429" s="187" t="str">
        <f t="shared" si="213"/>
        <v/>
      </c>
      <c r="F1429" s="187" t="str">
        <f>IF(B1429="","",IF(B1429=nper,J1428+E1429,MIN(J1428+E1429,IF(D1429=D1428,F1428,IF($E$13="Acc Bi-Weekly",ROUND((-PMT(((1+D1429/CP)^(CP/12))-1,(nper-B1429+1)*12/26,J1428))/2,2),IF($E$13="Acc Weekly",ROUND((-PMT(((1+D1429/CP)^(CP/12))-1,(nper-B1429+1)*12/52,J1428))/4,2),ROUND(-PMT(((1+D1429/CP)^(CP/periods_per_year))-1,nper-B1429+1,J1428),2)))))))</f>
        <v/>
      </c>
      <c r="G1429" s="187" t="str">
        <f t="shared" si="214"/>
        <v/>
      </c>
      <c r="H1429" s="188"/>
      <c r="I1429" s="187" t="str">
        <f t="shared" si="215"/>
        <v/>
      </c>
      <c r="J1429" s="187" t="str">
        <f t="shared" si="216"/>
        <v/>
      </c>
      <c r="K1429" s="189" t="str">
        <f t="shared" si="217"/>
        <v/>
      </c>
      <c r="L1429" s="187" t="str">
        <f t="shared" si="218"/>
        <v/>
      </c>
      <c r="M1429" s="187" t="str">
        <f>IF(B1429="","",SUM($L$63:L1429))</f>
        <v/>
      </c>
      <c r="N1429" s="190" t="str">
        <f t="shared" si="219"/>
        <v/>
      </c>
      <c r="O1429" s="191"/>
      <c r="P1429" s="192" t="str">
        <f t="shared" si="220"/>
        <v/>
      </c>
      <c r="Q1429" s="193"/>
      <c r="S1429" s="193"/>
      <c r="T1429" s="193"/>
      <c r="U1429" s="193"/>
      <c r="V1429" s="67"/>
    </row>
    <row r="1430" spans="2:22" x14ac:dyDescent="0.15">
      <c r="B1430" s="194" t="str">
        <f t="shared" si="211"/>
        <v/>
      </c>
      <c r="C1430" s="185" t="str">
        <f t="shared" si="212"/>
        <v/>
      </c>
      <c r="D1430" s="186" t="str">
        <f>IF(B1430="","",IF(variable,IF(OR(B1430=1,B1430&lt;$I$16*periods_per_year),start_rate,MIN($I$17,IF(MOD(B1430-1,$I$19)=0,MAX($I$18,D1429+$I$20),D1429))),start_rate))</f>
        <v/>
      </c>
      <c r="E1430" s="187" t="str">
        <f t="shared" si="213"/>
        <v/>
      </c>
      <c r="F1430" s="187" t="str">
        <f>IF(B1430="","",IF(B1430=nper,J1429+E1430,MIN(J1429+E1430,IF(D1430=D1429,F1429,IF($E$13="Acc Bi-Weekly",ROUND((-PMT(((1+D1430/CP)^(CP/12))-1,(nper-B1430+1)*12/26,J1429))/2,2),IF($E$13="Acc Weekly",ROUND((-PMT(((1+D1430/CP)^(CP/12))-1,(nper-B1430+1)*12/52,J1429))/4,2),ROUND(-PMT(((1+D1430/CP)^(CP/periods_per_year))-1,nper-B1430+1,J1429),2)))))))</f>
        <v/>
      </c>
      <c r="G1430" s="187" t="str">
        <f t="shared" si="214"/>
        <v/>
      </c>
      <c r="H1430" s="188"/>
      <c r="I1430" s="187" t="str">
        <f t="shared" si="215"/>
        <v/>
      </c>
      <c r="J1430" s="187" t="str">
        <f t="shared" si="216"/>
        <v/>
      </c>
      <c r="K1430" s="189" t="str">
        <f t="shared" si="217"/>
        <v/>
      </c>
      <c r="L1430" s="187" t="str">
        <f t="shared" si="218"/>
        <v/>
      </c>
      <c r="M1430" s="187" t="str">
        <f>IF(B1430="","",SUM($L$63:L1430))</f>
        <v/>
      </c>
      <c r="N1430" s="190" t="str">
        <f t="shared" si="219"/>
        <v/>
      </c>
      <c r="O1430" s="191"/>
      <c r="P1430" s="192" t="str">
        <f t="shared" si="220"/>
        <v/>
      </c>
      <c r="Q1430" s="193"/>
      <c r="S1430" s="193"/>
      <c r="T1430" s="193"/>
      <c r="U1430" s="193"/>
      <c r="V1430" s="67"/>
    </row>
    <row r="1431" spans="2:22" x14ac:dyDescent="0.15">
      <c r="B1431" s="194" t="str">
        <f t="shared" si="211"/>
        <v/>
      </c>
      <c r="C1431" s="185" t="str">
        <f t="shared" si="212"/>
        <v/>
      </c>
      <c r="D1431" s="186" t="str">
        <f>IF(B1431="","",IF(variable,IF(OR(B1431=1,B1431&lt;$I$16*periods_per_year),start_rate,MIN($I$17,IF(MOD(B1431-1,$I$19)=0,MAX($I$18,D1430+$I$20),D1430))),start_rate))</f>
        <v/>
      </c>
      <c r="E1431" s="187" t="str">
        <f t="shared" si="213"/>
        <v/>
      </c>
      <c r="F1431" s="187" t="str">
        <f>IF(B1431="","",IF(B1431=nper,J1430+E1431,MIN(J1430+E1431,IF(D1431=D1430,F1430,IF($E$13="Acc Bi-Weekly",ROUND((-PMT(((1+D1431/CP)^(CP/12))-1,(nper-B1431+1)*12/26,J1430))/2,2),IF($E$13="Acc Weekly",ROUND((-PMT(((1+D1431/CP)^(CP/12))-1,(nper-B1431+1)*12/52,J1430))/4,2),ROUND(-PMT(((1+D1431/CP)^(CP/periods_per_year))-1,nper-B1431+1,J1430),2)))))))</f>
        <v/>
      </c>
      <c r="G1431" s="187" t="str">
        <f t="shared" si="214"/>
        <v/>
      </c>
      <c r="H1431" s="188"/>
      <c r="I1431" s="187" t="str">
        <f t="shared" si="215"/>
        <v/>
      </c>
      <c r="J1431" s="187" t="str">
        <f t="shared" si="216"/>
        <v/>
      </c>
      <c r="K1431" s="189" t="str">
        <f t="shared" si="217"/>
        <v/>
      </c>
      <c r="L1431" s="187" t="str">
        <f t="shared" si="218"/>
        <v/>
      </c>
      <c r="M1431" s="187" t="str">
        <f>IF(B1431="","",SUM($L$63:L1431))</f>
        <v/>
      </c>
      <c r="N1431" s="190" t="str">
        <f t="shared" si="219"/>
        <v/>
      </c>
      <c r="O1431" s="191"/>
      <c r="P1431" s="192" t="str">
        <f t="shared" si="220"/>
        <v/>
      </c>
      <c r="Q1431" s="193"/>
      <c r="S1431" s="193"/>
      <c r="T1431" s="193"/>
      <c r="U1431" s="193"/>
      <c r="V1431" s="67"/>
    </row>
    <row r="1432" spans="2:22" x14ac:dyDescent="0.15">
      <c r="B1432" s="194" t="str">
        <f t="shared" si="211"/>
        <v/>
      </c>
      <c r="C1432" s="185" t="str">
        <f t="shared" si="212"/>
        <v/>
      </c>
      <c r="D1432" s="186" t="str">
        <f>IF(B1432="","",IF(variable,IF(OR(B1432=1,B1432&lt;$I$16*periods_per_year),start_rate,MIN($I$17,IF(MOD(B1432-1,$I$19)=0,MAX($I$18,D1431+$I$20),D1431))),start_rate))</f>
        <v/>
      </c>
      <c r="E1432" s="187" t="str">
        <f t="shared" si="213"/>
        <v/>
      </c>
      <c r="F1432" s="187" t="str">
        <f>IF(B1432="","",IF(B1432=nper,J1431+E1432,MIN(J1431+E1432,IF(D1432=D1431,F1431,IF($E$13="Acc Bi-Weekly",ROUND((-PMT(((1+D1432/CP)^(CP/12))-1,(nper-B1432+1)*12/26,J1431))/2,2),IF($E$13="Acc Weekly",ROUND((-PMT(((1+D1432/CP)^(CP/12))-1,(nper-B1432+1)*12/52,J1431))/4,2),ROUND(-PMT(((1+D1432/CP)^(CP/periods_per_year))-1,nper-B1432+1,J1431),2)))))))</f>
        <v/>
      </c>
      <c r="G1432" s="187" t="str">
        <f t="shared" si="214"/>
        <v/>
      </c>
      <c r="H1432" s="188"/>
      <c r="I1432" s="187" t="str">
        <f t="shared" si="215"/>
        <v/>
      </c>
      <c r="J1432" s="187" t="str">
        <f t="shared" si="216"/>
        <v/>
      </c>
      <c r="K1432" s="189" t="str">
        <f t="shared" si="217"/>
        <v/>
      </c>
      <c r="L1432" s="187" t="str">
        <f t="shared" si="218"/>
        <v/>
      </c>
      <c r="M1432" s="187" t="str">
        <f>IF(B1432="","",SUM($L$63:L1432))</f>
        <v/>
      </c>
      <c r="N1432" s="190" t="str">
        <f t="shared" si="219"/>
        <v/>
      </c>
      <c r="O1432" s="191"/>
      <c r="P1432" s="192" t="str">
        <f t="shared" si="220"/>
        <v/>
      </c>
      <c r="Q1432" s="193"/>
      <c r="S1432" s="193"/>
      <c r="T1432" s="193"/>
      <c r="U1432" s="193"/>
      <c r="V1432" s="67"/>
    </row>
    <row r="1433" spans="2:22" x14ac:dyDescent="0.15">
      <c r="B1433" s="194" t="str">
        <f t="shared" si="211"/>
        <v/>
      </c>
      <c r="C1433" s="185" t="str">
        <f t="shared" si="212"/>
        <v/>
      </c>
      <c r="D1433" s="186" t="str">
        <f>IF(B1433="","",IF(variable,IF(OR(B1433=1,B1433&lt;$I$16*periods_per_year),start_rate,MIN($I$17,IF(MOD(B1433-1,$I$19)=0,MAX($I$18,D1432+$I$20),D1432))),start_rate))</f>
        <v/>
      </c>
      <c r="E1433" s="187" t="str">
        <f t="shared" si="213"/>
        <v/>
      </c>
      <c r="F1433" s="187" t="str">
        <f>IF(B1433="","",IF(B1433=nper,J1432+E1433,MIN(J1432+E1433,IF(D1433=D1432,F1432,IF($E$13="Acc Bi-Weekly",ROUND((-PMT(((1+D1433/CP)^(CP/12))-1,(nper-B1433+1)*12/26,J1432))/2,2),IF($E$13="Acc Weekly",ROUND((-PMT(((1+D1433/CP)^(CP/12))-1,(nper-B1433+1)*12/52,J1432))/4,2),ROUND(-PMT(((1+D1433/CP)^(CP/periods_per_year))-1,nper-B1433+1,J1432),2)))))))</f>
        <v/>
      </c>
      <c r="G1433" s="187" t="str">
        <f t="shared" si="214"/>
        <v/>
      </c>
      <c r="H1433" s="188"/>
      <c r="I1433" s="187" t="str">
        <f t="shared" si="215"/>
        <v/>
      </c>
      <c r="J1433" s="187" t="str">
        <f t="shared" si="216"/>
        <v/>
      </c>
      <c r="K1433" s="189" t="str">
        <f t="shared" si="217"/>
        <v/>
      </c>
      <c r="L1433" s="187" t="str">
        <f t="shared" si="218"/>
        <v/>
      </c>
      <c r="M1433" s="187" t="str">
        <f>IF(B1433="","",SUM($L$63:L1433))</f>
        <v/>
      </c>
      <c r="N1433" s="190" t="str">
        <f t="shared" si="219"/>
        <v/>
      </c>
      <c r="O1433" s="191"/>
      <c r="P1433" s="192" t="str">
        <f t="shared" si="220"/>
        <v/>
      </c>
      <c r="Q1433" s="193"/>
      <c r="S1433" s="193"/>
      <c r="T1433" s="193"/>
      <c r="U1433" s="193"/>
      <c r="V1433" s="67"/>
    </row>
    <row r="1434" spans="2:22" x14ac:dyDescent="0.15">
      <c r="B1434" s="194" t="str">
        <f t="shared" si="211"/>
        <v/>
      </c>
      <c r="C1434" s="185" t="str">
        <f t="shared" si="212"/>
        <v/>
      </c>
      <c r="D1434" s="186" t="str">
        <f>IF(B1434="","",IF(variable,IF(OR(B1434=1,B1434&lt;$I$16*periods_per_year),start_rate,MIN($I$17,IF(MOD(B1434-1,$I$19)=0,MAX($I$18,D1433+$I$20),D1433))),start_rate))</f>
        <v/>
      </c>
      <c r="E1434" s="187" t="str">
        <f t="shared" si="213"/>
        <v/>
      </c>
      <c r="F1434" s="187" t="str">
        <f>IF(B1434="","",IF(B1434=nper,J1433+E1434,MIN(J1433+E1434,IF(D1434=D1433,F1433,IF($E$13="Acc Bi-Weekly",ROUND((-PMT(((1+D1434/CP)^(CP/12))-1,(nper-B1434+1)*12/26,J1433))/2,2),IF($E$13="Acc Weekly",ROUND((-PMT(((1+D1434/CP)^(CP/12))-1,(nper-B1434+1)*12/52,J1433))/4,2),ROUND(-PMT(((1+D1434/CP)^(CP/periods_per_year))-1,nper-B1434+1,J1433),2)))))))</f>
        <v/>
      </c>
      <c r="G1434" s="187" t="str">
        <f t="shared" si="214"/>
        <v/>
      </c>
      <c r="H1434" s="188"/>
      <c r="I1434" s="187" t="str">
        <f t="shared" si="215"/>
        <v/>
      </c>
      <c r="J1434" s="187" t="str">
        <f t="shared" si="216"/>
        <v/>
      </c>
      <c r="K1434" s="189" t="str">
        <f t="shared" si="217"/>
        <v/>
      </c>
      <c r="L1434" s="187" t="str">
        <f t="shared" si="218"/>
        <v/>
      </c>
      <c r="M1434" s="187" t="str">
        <f>IF(B1434="","",SUM($L$63:L1434))</f>
        <v/>
      </c>
      <c r="N1434" s="190" t="str">
        <f t="shared" si="219"/>
        <v/>
      </c>
      <c r="O1434" s="191"/>
      <c r="P1434" s="192" t="str">
        <f t="shared" si="220"/>
        <v/>
      </c>
      <c r="Q1434" s="193"/>
      <c r="S1434" s="193"/>
      <c r="T1434" s="193"/>
      <c r="U1434" s="193"/>
      <c r="V1434" s="67"/>
    </row>
    <row r="1435" spans="2:22" x14ac:dyDescent="0.15">
      <c r="B1435" s="194" t="str">
        <f t="shared" si="211"/>
        <v/>
      </c>
      <c r="C1435" s="185" t="str">
        <f t="shared" si="212"/>
        <v/>
      </c>
      <c r="D1435" s="186" t="str">
        <f>IF(B1435="","",IF(variable,IF(OR(B1435=1,B1435&lt;$I$16*periods_per_year),start_rate,MIN($I$17,IF(MOD(B1435-1,$I$19)=0,MAX($I$18,D1434+$I$20),D1434))),start_rate))</f>
        <v/>
      </c>
      <c r="E1435" s="187" t="str">
        <f t="shared" si="213"/>
        <v/>
      </c>
      <c r="F1435" s="187" t="str">
        <f>IF(B1435="","",IF(B1435=nper,J1434+E1435,MIN(J1434+E1435,IF(D1435=D1434,F1434,IF($E$13="Acc Bi-Weekly",ROUND((-PMT(((1+D1435/CP)^(CP/12))-1,(nper-B1435+1)*12/26,J1434))/2,2),IF($E$13="Acc Weekly",ROUND((-PMT(((1+D1435/CP)^(CP/12))-1,(nper-B1435+1)*12/52,J1434))/4,2),ROUND(-PMT(((1+D1435/CP)^(CP/periods_per_year))-1,nper-B1435+1,J1434),2)))))))</f>
        <v/>
      </c>
      <c r="G1435" s="187" t="str">
        <f t="shared" si="214"/>
        <v/>
      </c>
      <c r="H1435" s="188"/>
      <c r="I1435" s="187" t="str">
        <f t="shared" si="215"/>
        <v/>
      </c>
      <c r="J1435" s="187" t="str">
        <f t="shared" si="216"/>
        <v/>
      </c>
      <c r="K1435" s="189" t="str">
        <f t="shared" si="217"/>
        <v/>
      </c>
      <c r="L1435" s="187" t="str">
        <f t="shared" si="218"/>
        <v/>
      </c>
      <c r="M1435" s="187" t="str">
        <f>IF(B1435="","",SUM($L$63:L1435))</f>
        <v/>
      </c>
      <c r="N1435" s="190" t="str">
        <f t="shared" si="219"/>
        <v/>
      </c>
      <c r="O1435" s="191"/>
      <c r="P1435" s="192" t="str">
        <f t="shared" si="220"/>
        <v/>
      </c>
      <c r="Q1435" s="193"/>
      <c r="S1435" s="193"/>
      <c r="T1435" s="193"/>
      <c r="U1435" s="193"/>
      <c r="V1435" s="67"/>
    </row>
    <row r="1436" spans="2:22" x14ac:dyDescent="0.15">
      <c r="B1436" s="194" t="str">
        <f t="shared" si="211"/>
        <v/>
      </c>
      <c r="C1436" s="185" t="str">
        <f t="shared" si="212"/>
        <v/>
      </c>
      <c r="D1436" s="186" t="str">
        <f>IF(B1436="","",IF(variable,IF(OR(B1436=1,B1436&lt;$I$16*periods_per_year),start_rate,MIN($I$17,IF(MOD(B1436-1,$I$19)=0,MAX($I$18,D1435+$I$20),D1435))),start_rate))</f>
        <v/>
      </c>
      <c r="E1436" s="187" t="str">
        <f t="shared" si="213"/>
        <v/>
      </c>
      <c r="F1436" s="187" t="str">
        <f>IF(B1436="","",IF(B1436=nper,J1435+E1436,MIN(J1435+E1436,IF(D1436=D1435,F1435,IF($E$13="Acc Bi-Weekly",ROUND((-PMT(((1+D1436/CP)^(CP/12))-1,(nper-B1436+1)*12/26,J1435))/2,2),IF($E$13="Acc Weekly",ROUND((-PMT(((1+D1436/CP)^(CP/12))-1,(nper-B1436+1)*12/52,J1435))/4,2),ROUND(-PMT(((1+D1436/CP)^(CP/periods_per_year))-1,nper-B1436+1,J1435),2)))))))</f>
        <v/>
      </c>
      <c r="G1436" s="187" t="str">
        <f t="shared" si="214"/>
        <v/>
      </c>
      <c r="H1436" s="188"/>
      <c r="I1436" s="187" t="str">
        <f t="shared" si="215"/>
        <v/>
      </c>
      <c r="J1436" s="187" t="str">
        <f t="shared" si="216"/>
        <v/>
      </c>
      <c r="K1436" s="189" t="str">
        <f t="shared" si="217"/>
        <v/>
      </c>
      <c r="L1436" s="187" t="str">
        <f t="shared" si="218"/>
        <v/>
      </c>
      <c r="M1436" s="187" t="str">
        <f>IF(B1436="","",SUM($L$63:L1436))</f>
        <v/>
      </c>
      <c r="N1436" s="190" t="str">
        <f t="shared" si="219"/>
        <v/>
      </c>
      <c r="O1436" s="191"/>
      <c r="P1436" s="192" t="str">
        <f t="shared" si="220"/>
        <v/>
      </c>
      <c r="Q1436" s="193"/>
      <c r="S1436" s="193"/>
      <c r="T1436" s="193"/>
      <c r="U1436" s="193"/>
      <c r="V1436" s="67"/>
    </row>
    <row r="1437" spans="2:22" x14ac:dyDescent="0.15">
      <c r="B1437" s="194" t="str">
        <f t="shared" si="211"/>
        <v/>
      </c>
      <c r="C1437" s="185" t="str">
        <f t="shared" si="212"/>
        <v/>
      </c>
      <c r="D1437" s="186" t="str">
        <f>IF(B1437="","",IF(variable,IF(OR(B1437=1,B1437&lt;$I$16*periods_per_year),start_rate,MIN($I$17,IF(MOD(B1437-1,$I$19)=0,MAX($I$18,D1436+$I$20),D1436))),start_rate))</f>
        <v/>
      </c>
      <c r="E1437" s="187" t="str">
        <f t="shared" si="213"/>
        <v/>
      </c>
      <c r="F1437" s="187" t="str">
        <f>IF(B1437="","",IF(B1437=nper,J1436+E1437,MIN(J1436+E1437,IF(D1437=D1436,F1436,IF($E$13="Acc Bi-Weekly",ROUND((-PMT(((1+D1437/CP)^(CP/12))-1,(nper-B1437+1)*12/26,J1436))/2,2),IF($E$13="Acc Weekly",ROUND((-PMT(((1+D1437/CP)^(CP/12))-1,(nper-B1437+1)*12/52,J1436))/4,2),ROUND(-PMT(((1+D1437/CP)^(CP/periods_per_year))-1,nper-B1437+1,J1436),2)))))))</f>
        <v/>
      </c>
      <c r="G1437" s="187" t="str">
        <f t="shared" si="214"/>
        <v/>
      </c>
      <c r="H1437" s="188"/>
      <c r="I1437" s="187" t="str">
        <f t="shared" si="215"/>
        <v/>
      </c>
      <c r="J1437" s="187" t="str">
        <f t="shared" si="216"/>
        <v/>
      </c>
      <c r="K1437" s="189" t="str">
        <f t="shared" si="217"/>
        <v/>
      </c>
      <c r="L1437" s="187" t="str">
        <f t="shared" si="218"/>
        <v/>
      </c>
      <c r="M1437" s="187" t="str">
        <f>IF(B1437="","",SUM($L$63:L1437))</f>
        <v/>
      </c>
      <c r="N1437" s="190" t="str">
        <f t="shared" si="219"/>
        <v/>
      </c>
      <c r="O1437" s="191"/>
      <c r="P1437" s="192" t="str">
        <f t="shared" si="220"/>
        <v/>
      </c>
      <c r="Q1437" s="193"/>
      <c r="S1437" s="193"/>
      <c r="T1437" s="193"/>
      <c r="U1437" s="193"/>
      <c r="V1437" s="67"/>
    </row>
    <row r="1438" spans="2:22" x14ac:dyDescent="0.15">
      <c r="B1438" s="194" t="str">
        <f t="shared" si="211"/>
        <v/>
      </c>
      <c r="C1438" s="185" t="str">
        <f t="shared" si="212"/>
        <v/>
      </c>
      <c r="D1438" s="186" t="str">
        <f>IF(B1438="","",IF(variable,IF(OR(B1438=1,B1438&lt;$I$16*periods_per_year),start_rate,MIN($I$17,IF(MOD(B1438-1,$I$19)=0,MAX($I$18,D1437+$I$20),D1437))),start_rate))</f>
        <v/>
      </c>
      <c r="E1438" s="187" t="str">
        <f t="shared" si="213"/>
        <v/>
      </c>
      <c r="F1438" s="187" t="str">
        <f>IF(B1438="","",IF(B1438=nper,J1437+E1438,MIN(J1437+E1438,IF(D1438=D1437,F1437,IF($E$13="Acc Bi-Weekly",ROUND((-PMT(((1+D1438/CP)^(CP/12))-1,(nper-B1438+1)*12/26,J1437))/2,2),IF($E$13="Acc Weekly",ROUND((-PMT(((1+D1438/CP)^(CP/12))-1,(nper-B1438+1)*12/52,J1437))/4,2),ROUND(-PMT(((1+D1438/CP)^(CP/periods_per_year))-1,nper-B1438+1,J1437),2)))))))</f>
        <v/>
      </c>
      <c r="G1438" s="187" t="str">
        <f t="shared" si="214"/>
        <v/>
      </c>
      <c r="H1438" s="188"/>
      <c r="I1438" s="187" t="str">
        <f t="shared" si="215"/>
        <v/>
      </c>
      <c r="J1438" s="187" t="str">
        <f t="shared" si="216"/>
        <v/>
      </c>
      <c r="K1438" s="189" t="str">
        <f t="shared" si="217"/>
        <v/>
      </c>
      <c r="L1438" s="187" t="str">
        <f t="shared" si="218"/>
        <v/>
      </c>
      <c r="M1438" s="187" t="str">
        <f>IF(B1438="","",SUM($L$63:L1438))</f>
        <v/>
      </c>
      <c r="N1438" s="190" t="str">
        <f t="shared" si="219"/>
        <v/>
      </c>
      <c r="O1438" s="191"/>
      <c r="P1438" s="192" t="str">
        <f t="shared" si="220"/>
        <v/>
      </c>
      <c r="Q1438" s="193"/>
      <c r="S1438" s="193"/>
      <c r="T1438" s="193"/>
      <c r="U1438" s="193"/>
      <c r="V1438" s="67"/>
    </row>
    <row r="1439" spans="2:22" x14ac:dyDescent="0.15">
      <c r="B1439" s="194" t="str">
        <f t="shared" si="211"/>
        <v/>
      </c>
      <c r="C1439" s="185" t="str">
        <f t="shared" si="212"/>
        <v/>
      </c>
      <c r="D1439" s="186" t="str">
        <f>IF(B1439="","",IF(variable,IF(OR(B1439=1,B1439&lt;$I$16*periods_per_year),start_rate,MIN($I$17,IF(MOD(B1439-1,$I$19)=0,MAX($I$18,D1438+$I$20),D1438))),start_rate))</f>
        <v/>
      </c>
      <c r="E1439" s="187" t="str">
        <f t="shared" si="213"/>
        <v/>
      </c>
      <c r="F1439" s="187" t="str">
        <f>IF(B1439="","",IF(B1439=nper,J1438+E1439,MIN(J1438+E1439,IF(D1439=D1438,F1438,IF($E$13="Acc Bi-Weekly",ROUND((-PMT(((1+D1439/CP)^(CP/12))-1,(nper-B1439+1)*12/26,J1438))/2,2),IF($E$13="Acc Weekly",ROUND((-PMT(((1+D1439/CP)^(CP/12))-1,(nper-B1439+1)*12/52,J1438))/4,2),ROUND(-PMT(((1+D1439/CP)^(CP/periods_per_year))-1,nper-B1439+1,J1438),2)))))))</f>
        <v/>
      </c>
      <c r="G1439" s="187" t="str">
        <f t="shared" si="214"/>
        <v/>
      </c>
      <c r="H1439" s="188"/>
      <c r="I1439" s="187" t="str">
        <f t="shared" si="215"/>
        <v/>
      </c>
      <c r="J1439" s="187" t="str">
        <f t="shared" si="216"/>
        <v/>
      </c>
      <c r="K1439" s="189" t="str">
        <f t="shared" si="217"/>
        <v/>
      </c>
      <c r="L1439" s="187" t="str">
        <f t="shared" si="218"/>
        <v/>
      </c>
      <c r="M1439" s="187" t="str">
        <f>IF(B1439="","",SUM($L$63:L1439))</f>
        <v/>
      </c>
      <c r="N1439" s="190" t="str">
        <f t="shared" si="219"/>
        <v/>
      </c>
      <c r="O1439" s="191"/>
      <c r="P1439" s="192" t="str">
        <f t="shared" si="220"/>
        <v/>
      </c>
      <c r="Q1439" s="193"/>
      <c r="S1439" s="193"/>
      <c r="T1439" s="193"/>
      <c r="U1439" s="193"/>
      <c r="V1439" s="67"/>
    </row>
    <row r="1440" spans="2:22" x14ac:dyDescent="0.15">
      <c r="B1440" s="194" t="str">
        <f t="shared" si="211"/>
        <v/>
      </c>
      <c r="C1440" s="185" t="str">
        <f t="shared" si="212"/>
        <v/>
      </c>
      <c r="D1440" s="186" t="str">
        <f>IF(B1440="","",IF(variable,IF(OR(B1440=1,B1440&lt;$I$16*periods_per_year),start_rate,MIN($I$17,IF(MOD(B1440-1,$I$19)=0,MAX($I$18,D1439+$I$20),D1439))),start_rate))</f>
        <v/>
      </c>
      <c r="E1440" s="187" t="str">
        <f t="shared" si="213"/>
        <v/>
      </c>
      <c r="F1440" s="187" t="str">
        <f>IF(B1440="","",IF(B1440=nper,J1439+E1440,MIN(J1439+E1440,IF(D1440=D1439,F1439,IF($E$13="Acc Bi-Weekly",ROUND((-PMT(((1+D1440/CP)^(CP/12))-1,(nper-B1440+1)*12/26,J1439))/2,2),IF($E$13="Acc Weekly",ROUND((-PMT(((1+D1440/CP)^(CP/12))-1,(nper-B1440+1)*12/52,J1439))/4,2),ROUND(-PMT(((1+D1440/CP)^(CP/periods_per_year))-1,nper-B1440+1,J1439),2)))))))</f>
        <v/>
      </c>
      <c r="G1440" s="187" t="str">
        <f t="shared" si="214"/>
        <v/>
      </c>
      <c r="H1440" s="188"/>
      <c r="I1440" s="187" t="str">
        <f t="shared" si="215"/>
        <v/>
      </c>
      <c r="J1440" s="187" t="str">
        <f t="shared" si="216"/>
        <v/>
      </c>
      <c r="K1440" s="189" t="str">
        <f t="shared" si="217"/>
        <v/>
      </c>
      <c r="L1440" s="187" t="str">
        <f t="shared" si="218"/>
        <v/>
      </c>
      <c r="M1440" s="187" t="str">
        <f>IF(B1440="","",SUM($L$63:L1440))</f>
        <v/>
      </c>
      <c r="N1440" s="190" t="str">
        <f t="shared" si="219"/>
        <v/>
      </c>
      <c r="O1440" s="191"/>
      <c r="P1440" s="192" t="str">
        <f t="shared" si="220"/>
        <v/>
      </c>
      <c r="Q1440" s="193"/>
      <c r="S1440" s="193"/>
      <c r="T1440" s="193"/>
      <c r="U1440" s="193"/>
      <c r="V1440" s="67"/>
    </row>
    <row r="1441" spans="2:22" x14ac:dyDescent="0.15">
      <c r="B1441" s="194" t="str">
        <f t="shared" si="211"/>
        <v/>
      </c>
      <c r="C1441" s="185" t="str">
        <f t="shared" si="212"/>
        <v/>
      </c>
      <c r="D1441" s="186" t="str">
        <f>IF(B1441="","",IF(variable,IF(OR(B1441=1,B1441&lt;$I$16*periods_per_year),start_rate,MIN($I$17,IF(MOD(B1441-1,$I$19)=0,MAX($I$18,D1440+$I$20),D1440))),start_rate))</f>
        <v/>
      </c>
      <c r="E1441" s="187" t="str">
        <f t="shared" si="213"/>
        <v/>
      </c>
      <c r="F1441" s="187" t="str">
        <f>IF(B1441="","",IF(B1441=nper,J1440+E1441,MIN(J1440+E1441,IF(D1441=D1440,F1440,IF($E$13="Acc Bi-Weekly",ROUND((-PMT(((1+D1441/CP)^(CP/12))-1,(nper-B1441+1)*12/26,J1440))/2,2),IF($E$13="Acc Weekly",ROUND((-PMT(((1+D1441/CP)^(CP/12))-1,(nper-B1441+1)*12/52,J1440))/4,2),ROUND(-PMT(((1+D1441/CP)^(CP/periods_per_year))-1,nper-B1441+1,J1440),2)))))))</f>
        <v/>
      </c>
      <c r="G1441" s="187" t="str">
        <f t="shared" si="214"/>
        <v/>
      </c>
      <c r="H1441" s="188"/>
      <c r="I1441" s="187" t="str">
        <f t="shared" si="215"/>
        <v/>
      </c>
      <c r="J1441" s="187" t="str">
        <f t="shared" si="216"/>
        <v/>
      </c>
      <c r="K1441" s="189" t="str">
        <f t="shared" si="217"/>
        <v/>
      </c>
      <c r="L1441" s="187" t="str">
        <f t="shared" si="218"/>
        <v/>
      </c>
      <c r="M1441" s="187" t="str">
        <f>IF(B1441="","",SUM($L$63:L1441))</f>
        <v/>
      </c>
      <c r="N1441" s="190" t="str">
        <f t="shared" si="219"/>
        <v/>
      </c>
      <c r="O1441" s="191"/>
      <c r="P1441" s="192" t="str">
        <f t="shared" si="220"/>
        <v/>
      </c>
      <c r="Q1441" s="193"/>
      <c r="S1441" s="193"/>
      <c r="T1441" s="193"/>
      <c r="U1441" s="193"/>
      <c r="V1441" s="67"/>
    </row>
    <row r="1442" spans="2:22" x14ac:dyDescent="0.15">
      <c r="B1442" s="194" t="str">
        <f t="shared" si="211"/>
        <v/>
      </c>
      <c r="C1442" s="185" t="str">
        <f t="shared" si="212"/>
        <v/>
      </c>
      <c r="D1442" s="186" t="str">
        <f>IF(B1442="","",IF(variable,IF(OR(B1442=1,B1442&lt;$I$16*periods_per_year),start_rate,MIN($I$17,IF(MOD(B1442-1,$I$19)=0,MAX($I$18,D1441+$I$20),D1441))),start_rate))</f>
        <v/>
      </c>
      <c r="E1442" s="187" t="str">
        <f t="shared" si="213"/>
        <v/>
      </c>
      <c r="F1442" s="187" t="str">
        <f>IF(B1442="","",IF(B1442=nper,J1441+E1442,MIN(J1441+E1442,IF(D1442=D1441,F1441,IF($E$13="Acc Bi-Weekly",ROUND((-PMT(((1+D1442/CP)^(CP/12))-1,(nper-B1442+1)*12/26,J1441))/2,2),IF($E$13="Acc Weekly",ROUND((-PMT(((1+D1442/CP)^(CP/12))-1,(nper-B1442+1)*12/52,J1441))/4,2),ROUND(-PMT(((1+D1442/CP)^(CP/periods_per_year))-1,nper-B1442+1,J1441),2)))))))</f>
        <v/>
      </c>
      <c r="G1442" s="187" t="str">
        <f t="shared" si="214"/>
        <v/>
      </c>
      <c r="H1442" s="188"/>
      <c r="I1442" s="187" t="str">
        <f t="shared" si="215"/>
        <v/>
      </c>
      <c r="J1442" s="187" t="str">
        <f t="shared" si="216"/>
        <v/>
      </c>
      <c r="K1442" s="189" t="str">
        <f t="shared" si="217"/>
        <v/>
      </c>
      <c r="L1442" s="187" t="str">
        <f t="shared" si="218"/>
        <v/>
      </c>
      <c r="M1442" s="187" t="str">
        <f>IF(B1442="","",SUM($L$63:L1442))</f>
        <v/>
      </c>
      <c r="N1442" s="190" t="str">
        <f t="shared" si="219"/>
        <v/>
      </c>
      <c r="O1442" s="191"/>
      <c r="P1442" s="192" t="str">
        <f t="shared" si="220"/>
        <v/>
      </c>
      <c r="Q1442" s="193"/>
      <c r="S1442" s="193"/>
      <c r="T1442" s="193"/>
      <c r="U1442" s="193"/>
      <c r="V1442" s="67"/>
    </row>
    <row r="1443" spans="2:22" x14ac:dyDescent="0.15">
      <c r="B1443" s="194" t="str">
        <f t="shared" si="211"/>
        <v/>
      </c>
      <c r="C1443" s="185" t="str">
        <f t="shared" si="212"/>
        <v/>
      </c>
      <c r="D1443" s="186" t="str">
        <f>IF(B1443="","",IF(variable,IF(OR(B1443=1,B1443&lt;$I$16*periods_per_year),start_rate,MIN($I$17,IF(MOD(B1443-1,$I$19)=0,MAX($I$18,D1442+$I$20),D1442))),start_rate))</f>
        <v/>
      </c>
      <c r="E1443" s="187" t="str">
        <f t="shared" si="213"/>
        <v/>
      </c>
      <c r="F1443" s="187" t="str">
        <f>IF(B1443="","",IF(B1443=nper,J1442+E1443,MIN(J1442+E1443,IF(D1443=D1442,F1442,IF($E$13="Acc Bi-Weekly",ROUND((-PMT(((1+D1443/CP)^(CP/12))-1,(nper-B1443+1)*12/26,J1442))/2,2),IF($E$13="Acc Weekly",ROUND((-PMT(((1+D1443/CP)^(CP/12))-1,(nper-B1443+1)*12/52,J1442))/4,2),ROUND(-PMT(((1+D1443/CP)^(CP/periods_per_year))-1,nper-B1443+1,J1442),2)))))))</f>
        <v/>
      </c>
      <c r="G1443" s="187" t="str">
        <f t="shared" si="214"/>
        <v/>
      </c>
      <c r="H1443" s="188"/>
      <c r="I1443" s="187" t="str">
        <f t="shared" si="215"/>
        <v/>
      </c>
      <c r="J1443" s="187" t="str">
        <f t="shared" si="216"/>
        <v/>
      </c>
      <c r="K1443" s="189" t="str">
        <f t="shared" si="217"/>
        <v/>
      </c>
      <c r="L1443" s="187" t="str">
        <f t="shared" si="218"/>
        <v/>
      </c>
      <c r="M1443" s="187" t="str">
        <f>IF(B1443="","",SUM($L$63:L1443))</f>
        <v/>
      </c>
      <c r="N1443" s="190" t="str">
        <f t="shared" si="219"/>
        <v/>
      </c>
      <c r="O1443" s="191"/>
      <c r="P1443" s="192" t="str">
        <f t="shared" si="220"/>
        <v/>
      </c>
      <c r="Q1443" s="193"/>
      <c r="S1443" s="193"/>
      <c r="T1443" s="193"/>
      <c r="U1443" s="193"/>
      <c r="V1443" s="67"/>
    </row>
    <row r="1444" spans="2:22" x14ac:dyDescent="0.15">
      <c r="B1444" s="194" t="str">
        <f t="shared" si="211"/>
        <v/>
      </c>
      <c r="C1444" s="185" t="str">
        <f t="shared" si="212"/>
        <v/>
      </c>
      <c r="D1444" s="186" t="str">
        <f>IF(B1444="","",IF(variable,IF(OR(B1444=1,B1444&lt;$I$16*periods_per_year),start_rate,MIN($I$17,IF(MOD(B1444-1,$I$19)=0,MAX($I$18,D1443+$I$20),D1443))),start_rate))</f>
        <v/>
      </c>
      <c r="E1444" s="187" t="str">
        <f t="shared" si="213"/>
        <v/>
      </c>
      <c r="F1444" s="187" t="str">
        <f>IF(B1444="","",IF(B1444=nper,J1443+E1444,MIN(J1443+E1444,IF(D1444=D1443,F1443,IF($E$13="Acc Bi-Weekly",ROUND((-PMT(((1+D1444/CP)^(CP/12))-1,(nper-B1444+1)*12/26,J1443))/2,2),IF($E$13="Acc Weekly",ROUND((-PMT(((1+D1444/CP)^(CP/12))-1,(nper-B1444+1)*12/52,J1443))/4,2),ROUND(-PMT(((1+D1444/CP)^(CP/periods_per_year))-1,nper-B1444+1,J1443),2)))))))</f>
        <v/>
      </c>
      <c r="G1444" s="187" t="str">
        <f t="shared" si="214"/>
        <v/>
      </c>
      <c r="H1444" s="188"/>
      <c r="I1444" s="187" t="str">
        <f t="shared" si="215"/>
        <v/>
      </c>
      <c r="J1444" s="187" t="str">
        <f t="shared" si="216"/>
        <v/>
      </c>
      <c r="K1444" s="189" t="str">
        <f t="shared" si="217"/>
        <v/>
      </c>
      <c r="L1444" s="187" t="str">
        <f t="shared" si="218"/>
        <v/>
      </c>
      <c r="M1444" s="187" t="str">
        <f>IF(B1444="","",SUM($L$63:L1444))</f>
        <v/>
      </c>
      <c r="N1444" s="190" t="str">
        <f t="shared" si="219"/>
        <v/>
      </c>
      <c r="O1444" s="191"/>
      <c r="P1444" s="192" t="str">
        <f t="shared" si="220"/>
        <v/>
      </c>
      <c r="Q1444" s="193"/>
      <c r="S1444" s="193"/>
      <c r="T1444" s="193"/>
      <c r="U1444" s="193"/>
      <c r="V1444" s="67"/>
    </row>
    <row r="1445" spans="2:22" x14ac:dyDescent="0.15">
      <c r="B1445" s="194" t="str">
        <f t="shared" si="211"/>
        <v/>
      </c>
      <c r="C1445" s="185" t="str">
        <f t="shared" si="212"/>
        <v/>
      </c>
      <c r="D1445" s="186" t="str">
        <f>IF(B1445="","",IF(variable,IF(OR(B1445=1,B1445&lt;$I$16*periods_per_year),start_rate,MIN($I$17,IF(MOD(B1445-1,$I$19)=0,MAX($I$18,D1444+$I$20),D1444))),start_rate))</f>
        <v/>
      </c>
      <c r="E1445" s="187" t="str">
        <f t="shared" si="213"/>
        <v/>
      </c>
      <c r="F1445" s="187" t="str">
        <f>IF(B1445="","",IF(B1445=nper,J1444+E1445,MIN(J1444+E1445,IF(D1445=D1444,F1444,IF($E$13="Acc Bi-Weekly",ROUND((-PMT(((1+D1445/CP)^(CP/12))-1,(nper-B1445+1)*12/26,J1444))/2,2),IF($E$13="Acc Weekly",ROUND((-PMT(((1+D1445/CP)^(CP/12))-1,(nper-B1445+1)*12/52,J1444))/4,2),ROUND(-PMT(((1+D1445/CP)^(CP/periods_per_year))-1,nper-B1445+1,J1444),2)))))))</f>
        <v/>
      </c>
      <c r="G1445" s="187" t="str">
        <f t="shared" si="214"/>
        <v/>
      </c>
      <c r="H1445" s="188"/>
      <c r="I1445" s="187" t="str">
        <f t="shared" si="215"/>
        <v/>
      </c>
      <c r="J1445" s="187" t="str">
        <f t="shared" si="216"/>
        <v/>
      </c>
      <c r="K1445" s="189" t="str">
        <f t="shared" si="217"/>
        <v/>
      </c>
      <c r="L1445" s="187" t="str">
        <f t="shared" si="218"/>
        <v/>
      </c>
      <c r="M1445" s="187" t="str">
        <f>IF(B1445="","",SUM($L$63:L1445))</f>
        <v/>
      </c>
      <c r="N1445" s="190" t="str">
        <f t="shared" si="219"/>
        <v/>
      </c>
      <c r="O1445" s="191"/>
      <c r="P1445" s="192" t="str">
        <f t="shared" si="220"/>
        <v/>
      </c>
      <c r="Q1445" s="193"/>
      <c r="S1445" s="193"/>
      <c r="T1445" s="193"/>
      <c r="U1445" s="193"/>
      <c r="V1445" s="67"/>
    </row>
    <row r="1446" spans="2:22" x14ac:dyDescent="0.15">
      <c r="B1446" s="194" t="str">
        <f t="shared" si="211"/>
        <v/>
      </c>
      <c r="C1446" s="185" t="str">
        <f t="shared" si="212"/>
        <v/>
      </c>
      <c r="D1446" s="186" t="str">
        <f>IF(B1446="","",IF(variable,IF(OR(B1446=1,B1446&lt;$I$16*periods_per_year),start_rate,MIN($I$17,IF(MOD(B1446-1,$I$19)=0,MAX($I$18,D1445+$I$20),D1445))),start_rate))</f>
        <v/>
      </c>
      <c r="E1446" s="187" t="str">
        <f t="shared" si="213"/>
        <v/>
      </c>
      <c r="F1446" s="187" t="str">
        <f>IF(B1446="","",IF(B1446=nper,J1445+E1446,MIN(J1445+E1446,IF(D1446=D1445,F1445,IF($E$13="Acc Bi-Weekly",ROUND((-PMT(((1+D1446/CP)^(CP/12))-1,(nper-B1446+1)*12/26,J1445))/2,2),IF($E$13="Acc Weekly",ROUND((-PMT(((1+D1446/CP)^(CP/12))-1,(nper-B1446+1)*12/52,J1445))/4,2),ROUND(-PMT(((1+D1446/CP)^(CP/periods_per_year))-1,nper-B1446+1,J1445),2)))))))</f>
        <v/>
      </c>
      <c r="G1446" s="187" t="str">
        <f t="shared" si="214"/>
        <v/>
      </c>
      <c r="H1446" s="188"/>
      <c r="I1446" s="187" t="str">
        <f t="shared" si="215"/>
        <v/>
      </c>
      <c r="J1446" s="187" t="str">
        <f t="shared" si="216"/>
        <v/>
      </c>
      <c r="K1446" s="189" t="str">
        <f t="shared" si="217"/>
        <v/>
      </c>
      <c r="L1446" s="187" t="str">
        <f t="shared" si="218"/>
        <v/>
      </c>
      <c r="M1446" s="187" t="str">
        <f>IF(B1446="","",SUM($L$63:L1446))</f>
        <v/>
      </c>
      <c r="N1446" s="190" t="str">
        <f t="shared" si="219"/>
        <v/>
      </c>
      <c r="O1446" s="191"/>
      <c r="P1446" s="192" t="str">
        <f t="shared" si="220"/>
        <v/>
      </c>
      <c r="Q1446" s="193"/>
      <c r="S1446" s="193"/>
      <c r="T1446" s="193"/>
      <c r="U1446" s="193"/>
      <c r="V1446" s="67"/>
    </row>
    <row r="1447" spans="2:22" x14ac:dyDescent="0.15">
      <c r="B1447" s="194" t="str">
        <f t="shared" si="211"/>
        <v/>
      </c>
      <c r="C1447" s="185" t="str">
        <f t="shared" si="212"/>
        <v/>
      </c>
      <c r="D1447" s="186" t="str">
        <f>IF(B1447="","",IF(variable,IF(OR(B1447=1,B1447&lt;$I$16*periods_per_year),start_rate,MIN($I$17,IF(MOD(B1447-1,$I$19)=0,MAX($I$18,D1446+$I$20),D1446))),start_rate))</f>
        <v/>
      </c>
      <c r="E1447" s="187" t="str">
        <f t="shared" si="213"/>
        <v/>
      </c>
      <c r="F1447" s="187" t="str">
        <f>IF(B1447="","",IF(B1447=nper,J1446+E1447,MIN(J1446+E1447,IF(D1447=D1446,F1446,IF($E$13="Acc Bi-Weekly",ROUND((-PMT(((1+D1447/CP)^(CP/12))-1,(nper-B1447+1)*12/26,J1446))/2,2),IF($E$13="Acc Weekly",ROUND((-PMT(((1+D1447/CP)^(CP/12))-1,(nper-B1447+1)*12/52,J1446))/4,2),ROUND(-PMT(((1+D1447/CP)^(CP/periods_per_year))-1,nper-B1447+1,J1446),2)))))))</f>
        <v/>
      </c>
      <c r="G1447" s="187" t="str">
        <f t="shared" si="214"/>
        <v/>
      </c>
      <c r="H1447" s="188"/>
      <c r="I1447" s="187" t="str">
        <f t="shared" si="215"/>
        <v/>
      </c>
      <c r="J1447" s="187" t="str">
        <f t="shared" si="216"/>
        <v/>
      </c>
      <c r="K1447" s="189" t="str">
        <f t="shared" si="217"/>
        <v/>
      </c>
      <c r="L1447" s="187" t="str">
        <f t="shared" si="218"/>
        <v/>
      </c>
      <c r="M1447" s="187" t="str">
        <f>IF(B1447="","",SUM($L$63:L1447))</f>
        <v/>
      </c>
      <c r="N1447" s="190" t="str">
        <f t="shared" si="219"/>
        <v/>
      </c>
      <c r="O1447" s="191"/>
      <c r="P1447" s="192" t="str">
        <f t="shared" si="220"/>
        <v/>
      </c>
      <c r="Q1447" s="193"/>
      <c r="S1447" s="193"/>
      <c r="T1447" s="193"/>
      <c r="U1447" s="193"/>
      <c r="V1447" s="67"/>
    </row>
    <row r="1448" spans="2:22" x14ac:dyDescent="0.15">
      <c r="B1448" s="194" t="str">
        <f t="shared" si="211"/>
        <v/>
      </c>
      <c r="C1448" s="185" t="str">
        <f t="shared" si="212"/>
        <v/>
      </c>
      <c r="D1448" s="186" t="str">
        <f>IF(B1448="","",IF(variable,IF(OR(B1448=1,B1448&lt;$I$16*periods_per_year),start_rate,MIN($I$17,IF(MOD(B1448-1,$I$19)=0,MAX($I$18,D1447+$I$20),D1447))),start_rate))</f>
        <v/>
      </c>
      <c r="E1448" s="187" t="str">
        <f t="shared" si="213"/>
        <v/>
      </c>
      <c r="F1448" s="187" t="str">
        <f>IF(B1448="","",IF(B1448=nper,J1447+E1448,MIN(J1447+E1448,IF(D1448=D1447,F1447,IF($E$13="Acc Bi-Weekly",ROUND((-PMT(((1+D1448/CP)^(CP/12))-1,(nper-B1448+1)*12/26,J1447))/2,2),IF($E$13="Acc Weekly",ROUND((-PMT(((1+D1448/CP)^(CP/12))-1,(nper-B1448+1)*12/52,J1447))/4,2),ROUND(-PMT(((1+D1448/CP)^(CP/periods_per_year))-1,nper-B1448+1,J1447),2)))))))</f>
        <v/>
      </c>
      <c r="G1448" s="187" t="str">
        <f t="shared" si="214"/>
        <v/>
      </c>
      <c r="H1448" s="188"/>
      <c r="I1448" s="187" t="str">
        <f t="shared" si="215"/>
        <v/>
      </c>
      <c r="J1448" s="187" t="str">
        <f t="shared" si="216"/>
        <v/>
      </c>
      <c r="K1448" s="189" t="str">
        <f t="shared" si="217"/>
        <v/>
      </c>
      <c r="L1448" s="187" t="str">
        <f t="shared" si="218"/>
        <v/>
      </c>
      <c r="M1448" s="187" t="str">
        <f>IF(B1448="","",SUM($L$63:L1448))</f>
        <v/>
      </c>
      <c r="N1448" s="190" t="str">
        <f t="shared" si="219"/>
        <v/>
      </c>
      <c r="O1448" s="191"/>
      <c r="P1448" s="192" t="str">
        <f t="shared" si="220"/>
        <v/>
      </c>
      <c r="Q1448" s="193"/>
      <c r="S1448" s="193"/>
      <c r="T1448" s="193"/>
      <c r="U1448" s="193"/>
      <c r="V1448" s="67"/>
    </row>
    <row r="1449" spans="2:22" x14ac:dyDescent="0.15">
      <c r="B1449" s="194" t="str">
        <f t="shared" si="211"/>
        <v/>
      </c>
      <c r="C1449" s="185" t="str">
        <f t="shared" si="212"/>
        <v/>
      </c>
      <c r="D1449" s="186" t="str">
        <f>IF(B1449="","",IF(variable,IF(OR(B1449=1,B1449&lt;$I$16*periods_per_year),start_rate,MIN($I$17,IF(MOD(B1449-1,$I$19)=0,MAX($I$18,D1448+$I$20),D1448))),start_rate))</f>
        <v/>
      </c>
      <c r="E1449" s="187" t="str">
        <f t="shared" si="213"/>
        <v/>
      </c>
      <c r="F1449" s="187" t="str">
        <f>IF(B1449="","",IF(B1449=nper,J1448+E1449,MIN(J1448+E1449,IF(D1449=D1448,F1448,IF($E$13="Acc Bi-Weekly",ROUND((-PMT(((1+D1449/CP)^(CP/12))-1,(nper-B1449+1)*12/26,J1448))/2,2),IF($E$13="Acc Weekly",ROUND((-PMT(((1+D1449/CP)^(CP/12))-1,(nper-B1449+1)*12/52,J1448))/4,2),ROUND(-PMT(((1+D1449/CP)^(CP/periods_per_year))-1,nper-B1449+1,J1448),2)))))))</f>
        <v/>
      </c>
      <c r="G1449" s="187" t="str">
        <f t="shared" si="214"/>
        <v/>
      </c>
      <c r="H1449" s="188"/>
      <c r="I1449" s="187" t="str">
        <f t="shared" si="215"/>
        <v/>
      </c>
      <c r="J1449" s="187" t="str">
        <f t="shared" si="216"/>
        <v/>
      </c>
      <c r="K1449" s="189" t="str">
        <f t="shared" si="217"/>
        <v/>
      </c>
      <c r="L1449" s="187" t="str">
        <f t="shared" si="218"/>
        <v/>
      </c>
      <c r="M1449" s="187" t="str">
        <f>IF(B1449="","",SUM($L$63:L1449))</f>
        <v/>
      </c>
      <c r="N1449" s="190" t="str">
        <f t="shared" si="219"/>
        <v/>
      </c>
      <c r="O1449" s="191"/>
      <c r="P1449" s="192" t="str">
        <f t="shared" si="220"/>
        <v/>
      </c>
      <c r="Q1449" s="193"/>
      <c r="S1449" s="193"/>
      <c r="T1449" s="193"/>
      <c r="U1449" s="193"/>
      <c r="V1449" s="67"/>
    </row>
    <row r="1450" spans="2:22" x14ac:dyDescent="0.15">
      <c r="B1450" s="194" t="str">
        <f t="shared" si="211"/>
        <v/>
      </c>
      <c r="C1450" s="185" t="str">
        <f t="shared" si="212"/>
        <v/>
      </c>
      <c r="D1450" s="186" t="str">
        <f>IF(B1450="","",IF(variable,IF(OR(B1450=1,B1450&lt;$I$16*periods_per_year),start_rate,MIN($I$17,IF(MOD(B1450-1,$I$19)=0,MAX($I$18,D1449+$I$20),D1449))),start_rate))</f>
        <v/>
      </c>
      <c r="E1450" s="187" t="str">
        <f t="shared" si="213"/>
        <v/>
      </c>
      <c r="F1450" s="187" t="str">
        <f>IF(B1450="","",IF(B1450=nper,J1449+E1450,MIN(J1449+E1450,IF(D1450=D1449,F1449,IF($E$13="Acc Bi-Weekly",ROUND((-PMT(((1+D1450/CP)^(CP/12))-1,(nper-B1450+1)*12/26,J1449))/2,2),IF($E$13="Acc Weekly",ROUND((-PMT(((1+D1450/CP)^(CP/12))-1,(nper-B1450+1)*12/52,J1449))/4,2),ROUND(-PMT(((1+D1450/CP)^(CP/periods_per_year))-1,nper-B1450+1,J1449),2)))))))</f>
        <v/>
      </c>
      <c r="G1450" s="187" t="str">
        <f t="shared" si="214"/>
        <v/>
      </c>
      <c r="H1450" s="188"/>
      <c r="I1450" s="187" t="str">
        <f t="shared" si="215"/>
        <v/>
      </c>
      <c r="J1450" s="187" t="str">
        <f t="shared" si="216"/>
        <v/>
      </c>
      <c r="K1450" s="189" t="str">
        <f t="shared" si="217"/>
        <v/>
      </c>
      <c r="L1450" s="187" t="str">
        <f t="shared" si="218"/>
        <v/>
      </c>
      <c r="M1450" s="187" t="str">
        <f>IF(B1450="","",SUM($L$63:L1450))</f>
        <v/>
      </c>
      <c r="N1450" s="190" t="str">
        <f t="shared" si="219"/>
        <v/>
      </c>
      <c r="O1450" s="191"/>
      <c r="P1450" s="192" t="str">
        <f t="shared" si="220"/>
        <v/>
      </c>
      <c r="Q1450" s="193"/>
      <c r="S1450" s="193"/>
      <c r="T1450" s="193"/>
      <c r="U1450" s="193"/>
      <c r="V1450" s="67"/>
    </row>
    <row r="1451" spans="2:22" x14ac:dyDescent="0.15">
      <c r="B1451" s="194" t="str">
        <f t="shared" si="211"/>
        <v/>
      </c>
      <c r="C1451" s="185" t="str">
        <f t="shared" si="212"/>
        <v/>
      </c>
      <c r="D1451" s="186" t="str">
        <f>IF(B1451="","",IF(variable,IF(OR(B1451=1,B1451&lt;$I$16*periods_per_year),start_rate,MIN($I$17,IF(MOD(B1451-1,$I$19)=0,MAX($I$18,D1450+$I$20),D1450))),start_rate))</f>
        <v/>
      </c>
      <c r="E1451" s="187" t="str">
        <f t="shared" si="213"/>
        <v/>
      </c>
      <c r="F1451" s="187" t="str">
        <f>IF(B1451="","",IF(B1451=nper,J1450+E1451,MIN(J1450+E1451,IF(D1451=D1450,F1450,IF($E$13="Acc Bi-Weekly",ROUND((-PMT(((1+D1451/CP)^(CP/12))-1,(nper-B1451+1)*12/26,J1450))/2,2),IF($E$13="Acc Weekly",ROUND((-PMT(((1+D1451/CP)^(CP/12))-1,(nper-B1451+1)*12/52,J1450))/4,2),ROUND(-PMT(((1+D1451/CP)^(CP/periods_per_year))-1,nper-B1451+1,J1450),2)))))))</f>
        <v/>
      </c>
      <c r="G1451" s="187" t="str">
        <f t="shared" si="214"/>
        <v/>
      </c>
      <c r="H1451" s="188"/>
      <c r="I1451" s="187" t="str">
        <f t="shared" si="215"/>
        <v/>
      </c>
      <c r="J1451" s="187" t="str">
        <f t="shared" si="216"/>
        <v/>
      </c>
      <c r="K1451" s="189" t="str">
        <f t="shared" si="217"/>
        <v/>
      </c>
      <c r="L1451" s="187" t="str">
        <f t="shared" si="218"/>
        <v/>
      </c>
      <c r="M1451" s="187" t="str">
        <f>IF(B1451="","",SUM($L$63:L1451))</f>
        <v/>
      </c>
      <c r="N1451" s="190" t="str">
        <f t="shared" si="219"/>
        <v/>
      </c>
      <c r="O1451" s="191"/>
      <c r="P1451" s="192" t="str">
        <f t="shared" si="220"/>
        <v/>
      </c>
      <c r="Q1451" s="193"/>
      <c r="S1451" s="193"/>
      <c r="T1451" s="193"/>
      <c r="U1451" s="193"/>
      <c r="V1451" s="67"/>
    </row>
    <row r="1452" spans="2:22" x14ac:dyDescent="0.15">
      <c r="B1452" s="194" t="str">
        <f t="shared" si="211"/>
        <v/>
      </c>
      <c r="C1452" s="185" t="str">
        <f t="shared" si="212"/>
        <v/>
      </c>
      <c r="D1452" s="186" t="str">
        <f>IF(B1452="","",IF(variable,IF(OR(B1452=1,B1452&lt;$I$16*periods_per_year),start_rate,MIN($I$17,IF(MOD(B1452-1,$I$19)=0,MAX($I$18,D1451+$I$20),D1451))),start_rate))</f>
        <v/>
      </c>
      <c r="E1452" s="187" t="str">
        <f t="shared" si="213"/>
        <v/>
      </c>
      <c r="F1452" s="187" t="str">
        <f>IF(B1452="","",IF(B1452=nper,J1451+E1452,MIN(J1451+E1452,IF(D1452=D1451,F1451,IF($E$13="Acc Bi-Weekly",ROUND((-PMT(((1+D1452/CP)^(CP/12))-1,(nper-B1452+1)*12/26,J1451))/2,2),IF($E$13="Acc Weekly",ROUND((-PMT(((1+D1452/CP)^(CP/12))-1,(nper-B1452+1)*12/52,J1451))/4,2),ROUND(-PMT(((1+D1452/CP)^(CP/periods_per_year))-1,nper-B1452+1,J1451),2)))))))</f>
        <v/>
      </c>
      <c r="G1452" s="187" t="str">
        <f t="shared" si="214"/>
        <v/>
      </c>
      <c r="H1452" s="188"/>
      <c r="I1452" s="187" t="str">
        <f t="shared" si="215"/>
        <v/>
      </c>
      <c r="J1452" s="187" t="str">
        <f t="shared" si="216"/>
        <v/>
      </c>
      <c r="K1452" s="189" t="str">
        <f t="shared" si="217"/>
        <v/>
      </c>
      <c r="L1452" s="187" t="str">
        <f t="shared" si="218"/>
        <v/>
      </c>
      <c r="M1452" s="187" t="str">
        <f>IF(B1452="","",SUM($L$63:L1452))</f>
        <v/>
      </c>
      <c r="N1452" s="190" t="str">
        <f t="shared" si="219"/>
        <v/>
      </c>
      <c r="O1452" s="191"/>
      <c r="P1452" s="192" t="str">
        <f t="shared" si="220"/>
        <v/>
      </c>
      <c r="Q1452" s="193"/>
      <c r="S1452" s="193"/>
      <c r="T1452" s="193"/>
      <c r="U1452" s="193"/>
      <c r="V1452" s="67"/>
    </row>
    <row r="1453" spans="2:22" x14ac:dyDescent="0.15">
      <c r="B1453" s="194" t="str">
        <f t="shared" si="211"/>
        <v/>
      </c>
      <c r="C1453" s="185" t="str">
        <f t="shared" si="212"/>
        <v/>
      </c>
      <c r="D1453" s="186" t="str">
        <f>IF(B1453="","",IF(variable,IF(OR(B1453=1,B1453&lt;$I$16*periods_per_year),start_rate,MIN($I$17,IF(MOD(B1453-1,$I$19)=0,MAX($I$18,D1452+$I$20),D1452))),start_rate))</f>
        <v/>
      </c>
      <c r="E1453" s="187" t="str">
        <f t="shared" si="213"/>
        <v/>
      </c>
      <c r="F1453" s="187" t="str">
        <f>IF(B1453="","",IF(B1453=nper,J1452+E1453,MIN(J1452+E1453,IF(D1453=D1452,F1452,IF($E$13="Acc Bi-Weekly",ROUND((-PMT(((1+D1453/CP)^(CP/12))-1,(nper-B1453+1)*12/26,J1452))/2,2),IF($E$13="Acc Weekly",ROUND((-PMT(((1+D1453/CP)^(CP/12))-1,(nper-B1453+1)*12/52,J1452))/4,2),ROUND(-PMT(((1+D1453/CP)^(CP/periods_per_year))-1,nper-B1453+1,J1452),2)))))))</f>
        <v/>
      </c>
      <c r="G1453" s="187" t="str">
        <f t="shared" si="214"/>
        <v/>
      </c>
      <c r="H1453" s="188"/>
      <c r="I1453" s="187" t="str">
        <f t="shared" si="215"/>
        <v/>
      </c>
      <c r="J1453" s="187" t="str">
        <f t="shared" si="216"/>
        <v/>
      </c>
      <c r="K1453" s="189" t="str">
        <f t="shared" si="217"/>
        <v/>
      </c>
      <c r="L1453" s="187" t="str">
        <f t="shared" si="218"/>
        <v/>
      </c>
      <c r="M1453" s="187" t="str">
        <f>IF(B1453="","",SUM($L$63:L1453))</f>
        <v/>
      </c>
      <c r="N1453" s="190" t="str">
        <f t="shared" si="219"/>
        <v/>
      </c>
      <c r="O1453" s="191"/>
      <c r="P1453" s="192" t="str">
        <f t="shared" si="220"/>
        <v/>
      </c>
      <c r="Q1453" s="193"/>
      <c r="S1453" s="193"/>
      <c r="T1453" s="193"/>
      <c r="U1453" s="193"/>
      <c r="V1453" s="67"/>
    </row>
    <row r="1454" spans="2:22" x14ac:dyDescent="0.15">
      <c r="B1454" s="194" t="str">
        <f t="shared" si="211"/>
        <v/>
      </c>
      <c r="C1454" s="185" t="str">
        <f t="shared" si="212"/>
        <v/>
      </c>
      <c r="D1454" s="186" t="str">
        <f>IF(B1454="","",IF(variable,IF(OR(B1454=1,B1454&lt;$I$16*periods_per_year),start_rate,MIN($I$17,IF(MOD(B1454-1,$I$19)=0,MAX($I$18,D1453+$I$20),D1453))),start_rate))</f>
        <v/>
      </c>
      <c r="E1454" s="187" t="str">
        <f t="shared" si="213"/>
        <v/>
      </c>
      <c r="F1454" s="187" t="str">
        <f>IF(B1454="","",IF(B1454=nper,J1453+E1454,MIN(J1453+E1454,IF(D1454=D1453,F1453,IF($E$13="Acc Bi-Weekly",ROUND((-PMT(((1+D1454/CP)^(CP/12))-1,(nper-B1454+1)*12/26,J1453))/2,2),IF($E$13="Acc Weekly",ROUND((-PMT(((1+D1454/CP)^(CP/12))-1,(nper-B1454+1)*12/52,J1453))/4,2),ROUND(-PMT(((1+D1454/CP)^(CP/periods_per_year))-1,nper-B1454+1,J1453),2)))))))</f>
        <v/>
      </c>
      <c r="G1454" s="187" t="str">
        <f t="shared" si="214"/>
        <v/>
      </c>
      <c r="H1454" s="188"/>
      <c r="I1454" s="187" t="str">
        <f t="shared" si="215"/>
        <v/>
      </c>
      <c r="J1454" s="187" t="str">
        <f t="shared" si="216"/>
        <v/>
      </c>
      <c r="K1454" s="189" t="str">
        <f t="shared" si="217"/>
        <v/>
      </c>
      <c r="L1454" s="187" t="str">
        <f t="shared" si="218"/>
        <v/>
      </c>
      <c r="M1454" s="187" t="str">
        <f>IF(B1454="","",SUM($L$63:L1454))</f>
        <v/>
      </c>
      <c r="N1454" s="190" t="str">
        <f t="shared" si="219"/>
        <v/>
      </c>
      <c r="O1454" s="191"/>
      <c r="P1454" s="192" t="str">
        <f t="shared" si="220"/>
        <v/>
      </c>
      <c r="Q1454" s="193"/>
      <c r="S1454" s="193"/>
      <c r="T1454" s="193"/>
      <c r="U1454" s="193"/>
      <c r="V1454" s="67"/>
    </row>
    <row r="1455" spans="2:22" x14ac:dyDescent="0.15">
      <c r="B1455" s="194" t="str">
        <f t="shared" si="211"/>
        <v/>
      </c>
      <c r="C1455" s="185" t="str">
        <f t="shared" si="212"/>
        <v/>
      </c>
      <c r="D1455" s="186" t="str">
        <f>IF(B1455="","",IF(variable,IF(OR(B1455=1,B1455&lt;$I$16*periods_per_year),start_rate,MIN($I$17,IF(MOD(B1455-1,$I$19)=0,MAX($I$18,D1454+$I$20),D1454))),start_rate))</f>
        <v/>
      </c>
      <c r="E1455" s="187" t="str">
        <f t="shared" si="213"/>
        <v/>
      </c>
      <c r="F1455" s="187" t="str">
        <f>IF(B1455="","",IF(B1455=nper,J1454+E1455,MIN(J1454+E1455,IF(D1455=D1454,F1454,IF($E$13="Acc Bi-Weekly",ROUND((-PMT(((1+D1455/CP)^(CP/12))-1,(nper-B1455+1)*12/26,J1454))/2,2),IF($E$13="Acc Weekly",ROUND((-PMT(((1+D1455/CP)^(CP/12))-1,(nper-B1455+1)*12/52,J1454))/4,2),ROUND(-PMT(((1+D1455/CP)^(CP/periods_per_year))-1,nper-B1455+1,J1454),2)))))))</f>
        <v/>
      </c>
      <c r="G1455" s="187" t="str">
        <f t="shared" si="214"/>
        <v/>
      </c>
      <c r="H1455" s="188"/>
      <c r="I1455" s="187" t="str">
        <f t="shared" si="215"/>
        <v/>
      </c>
      <c r="J1455" s="187" t="str">
        <f t="shared" si="216"/>
        <v/>
      </c>
      <c r="K1455" s="189" t="str">
        <f t="shared" si="217"/>
        <v/>
      </c>
      <c r="L1455" s="187" t="str">
        <f t="shared" si="218"/>
        <v/>
      </c>
      <c r="M1455" s="187" t="str">
        <f>IF(B1455="","",SUM($L$63:L1455))</f>
        <v/>
      </c>
      <c r="N1455" s="190" t="str">
        <f t="shared" si="219"/>
        <v/>
      </c>
      <c r="O1455" s="191"/>
      <c r="P1455" s="192" t="str">
        <f t="shared" si="220"/>
        <v/>
      </c>
      <c r="Q1455" s="193"/>
      <c r="S1455" s="193"/>
      <c r="T1455" s="193"/>
      <c r="U1455" s="193"/>
      <c r="V1455" s="67"/>
    </row>
    <row r="1456" spans="2:22" x14ac:dyDescent="0.15">
      <c r="B1456" s="194" t="str">
        <f t="shared" si="211"/>
        <v/>
      </c>
      <c r="C1456" s="185" t="str">
        <f t="shared" si="212"/>
        <v/>
      </c>
      <c r="D1456" s="186" t="str">
        <f>IF(B1456="","",IF(variable,IF(OR(B1456=1,B1456&lt;$I$16*periods_per_year),start_rate,MIN($I$17,IF(MOD(B1456-1,$I$19)=0,MAX($I$18,D1455+$I$20),D1455))),start_rate))</f>
        <v/>
      </c>
      <c r="E1456" s="187" t="str">
        <f t="shared" si="213"/>
        <v/>
      </c>
      <c r="F1456" s="187" t="str">
        <f>IF(B1456="","",IF(B1456=nper,J1455+E1456,MIN(J1455+E1456,IF(D1456=D1455,F1455,IF($E$13="Acc Bi-Weekly",ROUND((-PMT(((1+D1456/CP)^(CP/12))-1,(nper-B1456+1)*12/26,J1455))/2,2),IF($E$13="Acc Weekly",ROUND((-PMT(((1+D1456/CP)^(CP/12))-1,(nper-B1456+1)*12/52,J1455))/4,2),ROUND(-PMT(((1+D1456/CP)^(CP/periods_per_year))-1,nper-B1456+1,J1455),2)))))))</f>
        <v/>
      </c>
      <c r="G1456" s="187" t="str">
        <f t="shared" si="214"/>
        <v/>
      </c>
      <c r="H1456" s="188"/>
      <c r="I1456" s="187" t="str">
        <f t="shared" si="215"/>
        <v/>
      </c>
      <c r="J1456" s="187" t="str">
        <f t="shared" si="216"/>
        <v/>
      </c>
      <c r="K1456" s="189" t="str">
        <f t="shared" si="217"/>
        <v/>
      </c>
      <c r="L1456" s="187" t="str">
        <f t="shared" si="218"/>
        <v/>
      </c>
      <c r="M1456" s="187" t="str">
        <f>IF(B1456="","",SUM($L$63:L1456))</f>
        <v/>
      </c>
      <c r="N1456" s="190" t="str">
        <f t="shared" si="219"/>
        <v/>
      </c>
      <c r="O1456" s="191"/>
      <c r="P1456" s="192" t="str">
        <f t="shared" si="220"/>
        <v/>
      </c>
      <c r="Q1456" s="193"/>
      <c r="S1456" s="193"/>
      <c r="T1456" s="193"/>
      <c r="U1456" s="193"/>
      <c r="V1456" s="67"/>
    </row>
    <row r="1457" spans="2:22" x14ac:dyDescent="0.15">
      <c r="B1457" s="194" t="str">
        <f t="shared" si="211"/>
        <v/>
      </c>
      <c r="C1457" s="185" t="str">
        <f t="shared" si="212"/>
        <v/>
      </c>
      <c r="D1457" s="186" t="str">
        <f>IF(B1457="","",IF(variable,IF(OR(B1457=1,B1457&lt;$I$16*periods_per_year),start_rate,MIN($I$17,IF(MOD(B1457-1,$I$19)=0,MAX($I$18,D1456+$I$20),D1456))),start_rate))</f>
        <v/>
      </c>
      <c r="E1457" s="187" t="str">
        <f t="shared" si="213"/>
        <v/>
      </c>
      <c r="F1457" s="187" t="str">
        <f>IF(B1457="","",IF(B1457=nper,J1456+E1457,MIN(J1456+E1457,IF(D1457=D1456,F1456,IF($E$13="Acc Bi-Weekly",ROUND((-PMT(((1+D1457/CP)^(CP/12))-1,(nper-B1457+1)*12/26,J1456))/2,2),IF($E$13="Acc Weekly",ROUND((-PMT(((1+D1457/CP)^(CP/12))-1,(nper-B1457+1)*12/52,J1456))/4,2),ROUND(-PMT(((1+D1457/CP)^(CP/periods_per_year))-1,nper-B1457+1,J1456),2)))))))</f>
        <v/>
      </c>
      <c r="G1457" s="187" t="str">
        <f t="shared" si="214"/>
        <v/>
      </c>
      <c r="H1457" s="188"/>
      <c r="I1457" s="187" t="str">
        <f t="shared" si="215"/>
        <v/>
      </c>
      <c r="J1457" s="187" t="str">
        <f t="shared" si="216"/>
        <v/>
      </c>
      <c r="K1457" s="189" t="str">
        <f t="shared" si="217"/>
        <v/>
      </c>
      <c r="L1457" s="187" t="str">
        <f t="shared" si="218"/>
        <v/>
      </c>
      <c r="M1457" s="187" t="str">
        <f>IF(B1457="","",SUM($L$63:L1457))</f>
        <v/>
      </c>
      <c r="N1457" s="190" t="str">
        <f t="shared" si="219"/>
        <v/>
      </c>
      <c r="O1457" s="191"/>
      <c r="P1457" s="192" t="str">
        <f t="shared" si="220"/>
        <v/>
      </c>
      <c r="Q1457" s="193"/>
      <c r="S1457" s="193"/>
      <c r="T1457" s="193"/>
      <c r="U1457" s="193"/>
      <c r="V1457" s="67"/>
    </row>
    <row r="1458" spans="2:22" x14ac:dyDescent="0.15">
      <c r="B1458" s="194" t="str">
        <f t="shared" si="211"/>
        <v/>
      </c>
      <c r="C1458" s="185" t="str">
        <f t="shared" si="212"/>
        <v/>
      </c>
      <c r="D1458" s="186" t="str">
        <f>IF(B1458="","",IF(variable,IF(OR(B1458=1,B1458&lt;$I$16*periods_per_year),start_rate,MIN($I$17,IF(MOD(B1458-1,$I$19)=0,MAX($I$18,D1457+$I$20),D1457))),start_rate))</f>
        <v/>
      </c>
      <c r="E1458" s="187" t="str">
        <f t="shared" si="213"/>
        <v/>
      </c>
      <c r="F1458" s="187" t="str">
        <f>IF(B1458="","",IF(B1458=nper,J1457+E1458,MIN(J1457+E1458,IF(D1458=D1457,F1457,IF($E$13="Acc Bi-Weekly",ROUND((-PMT(((1+D1458/CP)^(CP/12))-1,(nper-B1458+1)*12/26,J1457))/2,2),IF($E$13="Acc Weekly",ROUND((-PMT(((1+D1458/CP)^(CP/12))-1,(nper-B1458+1)*12/52,J1457))/4,2),ROUND(-PMT(((1+D1458/CP)^(CP/periods_per_year))-1,nper-B1458+1,J1457),2)))))))</f>
        <v/>
      </c>
      <c r="G1458" s="187" t="str">
        <f t="shared" si="214"/>
        <v/>
      </c>
      <c r="H1458" s="188"/>
      <c r="I1458" s="187" t="str">
        <f t="shared" si="215"/>
        <v/>
      </c>
      <c r="J1458" s="187" t="str">
        <f t="shared" si="216"/>
        <v/>
      </c>
      <c r="K1458" s="189" t="str">
        <f t="shared" si="217"/>
        <v/>
      </c>
      <c r="L1458" s="187" t="str">
        <f t="shared" si="218"/>
        <v/>
      </c>
      <c r="M1458" s="187" t="str">
        <f>IF(B1458="","",SUM($L$63:L1458))</f>
        <v/>
      </c>
      <c r="N1458" s="190" t="str">
        <f t="shared" si="219"/>
        <v/>
      </c>
      <c r="O1458" s="191"/>
      <c r="P1458" s="192" t="str">
        <f t="shared" si="220"/>
        <v/>
      </c>
      <c r="Q1458" s="193"/>
      <c r="S1458" s="193"/>
      <c r="T1458" s="193"/>
      <c r="U1458" s="193"/>
      <c r="V1458" s="67"/>
    </row>
    <row r="1459" spans="2:22" x14ac:dyDescent="0.15">
      <c r="B1459" s="194" t="str">
        <f t="shared" si="211"/>
        <v/>
      </c>
      <c r="C1459" s="185" t="str">
        <f t="shared" si="212"/>
        <v/>
      </c>
      <c r="D1459" s="186" t="str">
        <f>IF(B1459="","",IF(variable,IF(OR(B1459=1,B1459&lt;$I$16*periods_per_year),start_rate,MIN($I$17,IF(MOD(B1459-1,$I$19)=0,MAX($I$18,D1458+$I$20),D1458))),start_rate))</f>
        <v/>
      </c>
      <c r="E1459" s="187" t="str">
        <f t="shared" si="213"/>
        <v/>
      </c>
      <c r="F1459" s="187" t="str">
        <f>IF(B1459="","",IF(B1459=nper,J1458+E1459,MIN(J1458+E1459,IF(D1459=D1458,F1458,IF($E$13="Acc Bi-Weekly",ROUND((-PMT(((1+D1459/CP)^(CP/12))-1,(nper-B1459+1)*12/26,J1458))/2,2),IF($E$13="Acc Weekly",ROUND((-PMT(((1+D1459/CP)^(CP/12))-1,(nper-B1459+1)*12/52,J1458))/4,2),ROUND(-PMT(((1+D1459/CP)^(CP/periods_per_year))-1,nper-B1459+1,J1458),2)))))))</f>
        <v/>
      </c>
      <c r="G1459" s="187" t="str">
        <f t="shared" si="214"/>
        <v/>
      </c>
      <c r="H1459" s="188"/>
      <c r="I1459" s="187" t="str">
        <f t="shared" si="215"/>
        <v/>
      </c>
      <c r="J1459" s="187" t="str">
        <f t="shared" si="216"/>
        <v/>
      </c>
      <c r="K1459" s="189" t="str">
        <f t="shared" si="217"/>
        <v/>
      </c>
      <c r="L1459" s="187" t="str">
        <f t="shared" si="218"/>
        <v/>
      </c>
      <c r="M1459" s="187" t="str">
        <f>IF(B1459="","",SUM($L$63:L1459))</f>
        <v/>
      </c>
      <c r="N1459" s="190" t="str">
        <f t="shared" si="219"/>
        <v/>
      </c>
      <c r="O1459" s="191"/>
      <c r="P1459" s="192" t="str">
        <f t="shared" si="220"/>
        <v/>
      </c>
      <c r="Q1459" s="193"/>
      <c r="S1459" s="193"/>
      <c r="T1459" s="193"/>
      <c r="U1459" s="193"/>
      <c r="V1459" s="67"/>
    </row>
    <row r="1460" spans="2:22" x14ac:dyDescent="0.15">
      <c r="B1460" s="194" t="str">
        <f t="shared" si="211"/>
        <v/>
      </c>
      <c r="C1460" s="185" t="str">
        <f t="shared" si="212"/>
        <v/>
      </c>
      <c r="D1460" s="186" t="str">
        <f>IF(B1460="","",IF(variable,IF(OR(B1460=1,B1460&lt;$I$16*periods_per_year),start_rate,MIN($I$17,IF(MOD(B1460-1,$I$19)=0,MAX($I$18,D1459+$I$20),D1459))),start_rate))</f>
        <v/>
      </c>
      <c r="E1460" s="187" t="str">
        <f t="shared" si="213"/>
        <v/>
      </c>
      <c r="F1460" s="187" t="str">
        <f>IF(B1460="","",IF(B1460=nper,J1459+E1460,MIN(J1459+E1460,IF(D1460=D1459,F1459,IF($E$13="Acc Bi-Weekly",ROUND((-PMT(((1+D1460/CP)^(CP/12))-1,(nper-B1460+1)*12/26,J1459))/2,2),IF($E$13="Acc Weekly",ROUND((-PMT(((1+D1460/CP)^(CP/12))-1,(nper-B1460+1)*12/52,J1459))/4,2),ROUND(-PMT(((1+D1460/CP)^(CP/periods_per_year))-1,nper-B1460+1,J1459),2)))))))</f>
        <v/>
      </c>
      <c r="G1460" s="187" t="str">
        <f t="shared" si="214"/>
        <v/>
      </c>
      <c r="H1460" s="188"/>
      <c r="I1460" s="187" t="str">
        <f t="shared" si="215"/>
        <v/>
      </c>
      <c r="J1460" s="187" t="str">
        <f t="shared" si="216"/>
        <v/>
      </c>
      <c r="K1460" s="189" t="str">
        <f t="shared" si="217"/>
        <v/>
      </c>
      <c r="L1460" s="187" t="str">
        <f t="shared" si="218"/>
        <v/>
      </c>
      <c r="M1460" s="187" t="str">
        <f>IF(B1460="","",SUM($L$63:L1460))</f>
        <v/>
      </c>
      <c r="N1460" s="190" t="str">
        <f t="shared" si="219"/>
        <v/>
      </c>
      <c r="O1460" s="191"/>
      <c r="P1460" s="192" t="str">
        <f t="shared" si="220"/>
        <v/>
      </c>
      <c r="Q1460" s="193"/>
      <c r="S1460" s="193"/>
      <c r="T1460" s="193"/>
      <c r="U1460" s="193"/>
      <c r="V1460" s="67"/>
    </row>
    <row r="1461" spans="2:22" x14ac:dyDescent="0.15">
      <c r="B1461" s="194" t="str">
        <f t="shared" si="211"/>
        <v/>
      </c>
      <c r="C1461" s="185" t="str">
        <f t="shared" si="212"/>
        <v/>
      </c>
      <c r="D1461" s="186" t="str">
        <f>IF(B1461="","",IF(variable,IF(OR(B1461=1,B1461&lt;$I$16*periods_per_year),start_rate,MIN($I$17,IF(MOD(B1461-1,$I$19)=0,MAX($I$18,D1460+$I$20),D1460))),start_rate))</f>
        <v/>
      </c>
      <c r="E1461" s="187" t="str">
        <f t="shared" si="213"/>
        <v/>
      </c>
      <c r="F1461" s="187" t="str">
        <f>IF(B1461="","",IF(B1461=nper,J1460+E1461,MIN(J1460+E1461,IF(D1461=D1460,F1460,IF($E$13="Acc Bi-Weekly",ROUND((-PMT(((1+D1461/CP)^(CP/12))-1,(nper-B1461+1)*12/26,J1460))/2,2),IF($E$13="Acc Weekly",ROUND((-PMT(((1+D1461/CP)^(CP/12))-1,(nper-B1461+1)*12/52,J1460))/4,2),ROUND(-PMT(((1+D1461/CP)^(CP/periods_per_year))-1,nper-B1461+1,J1460),2)))))))</f>
        <v/>
      </c>
      <c r="G1461" s="187" t="str">
        <f t="shared" si="214"/>
        <v/>
      </c>
      <c r="H1461" s="188"/>
      <c r="I1461" s="187" t="str">
        <f t="shared" si="215"/>
        <v/>
      </c>
      <c r="J1461" s="187" t="str">
        <f t="shared" si="216"/>
        <v/>
      </c>
      <c r="K1461" s="189" t="str">
        <f t="shared" si="217"/>
        <v/>
      </c>
      <c r="L1461" s="187" t="str">
        <f t="shared" si="218"/>
        <v/>
      </c>
      <c r="M1461" s="187" t="str">
        <f>IF(B1461="","",SUM($L$63:L1461))</f>
        <v/>
      </c>
      <c r="N1461" s="190" t="str">
        <f t="shared" si="219"/>
        <v/>
      </c>
      <c r="O1461" s="191"/>
      <c r="P1461" s="192" t="str">
        <f t="shared" si="220"/>
        <v/>
      </c>
      <c r="Q1461" s="193"/>
      <c r="S1461" s="193"/>
      <c r="T1461" s="193"/>
      <c r="U1461" s="193"/>
      <c r="V1461" s="67"/>
    </row>
    <row r="1462" spans="2:22" x14ac:dyDescent="0.15">
      <c r="B1462" s="194" t="str">
        <f t="shared" si="211"/>
        <v/>
      </c>
      <c r="C1462" s="185" t="str">
        <f t="shared" si="212"/>
        <v/>
      </c>
      <c r="D1462" s="186" t="str">
        <f>IF(B1462="","",IF(variable,IF(OR(B1462=1,B1462&lt;$I$16*periods_per_year),start_rate,MIN($I$17,IF(MOD(B1462-1,$I$19)=0,MAX($I$18,D1461+$I$20),D1461))),start_rate))</f>
        <v/>
      </c>
      <c r="E1462" s="187" t="str">
        <f t="shared" si="213"/>
        <v/>
      </c>
      <c r="F1462" s="187" t="str">
        <f>IF(B1462="","",IF(B1462=nper,J1461+E1462,MIN(J1461+E1462,IF(D1462=D1461,F1461,IF($E$13="Acc Bi-Weekly",ROUND((-PMT(((1+D1462/CP)^(CP/12))-1,(nper-B1462+1)*12/26,J1461))/2,2),IF($E$13="Acc Weekly",ROUND((-PMT(((1+D1462/CP)^(CP/12))-1,(nper-B1462+1)*12/52,J1461))/4,2),ROUND(-PMT(((1+D1462/CP)^(CP/periods_per_year))-1,nper-B1462+1,J1461),2)))))))</f>
        <v/>
      </c>
      <c r="G1462" s="187" t="str">
        <f t="shared" si="214"/>
        <v/>
      </c>
      <c r="H1462" s="188"/>
      <c r="I1462" s="187" t="str">
        <f t="shared" si="215"/>
        <v/>
      </c>
      <c r="J1462" s="187" t="str">
        <f t="shared" si="216"/>
        <v/>
      </c>
      <c r="K1462" s="189" t="str">
        <f t="shared" si="217"/>
        <v/>
      </c>
      <c r="L1462" s="187" t="str">
        <f t="shared" si="218"/>
        <v/>
      </c>
      <c r="M1462" s="187" t="str">
        <f>IF(B1462="","",SUM($L$63:L1462))</f>
        <v/>
      </c>
      <c r="N1462" s="190" t="str">
        <f t="shared" si="219"/>
        <v/>
      </c>
      <c r="O1462" s="191"/>
      <c r="P1462" s="192" t="str">
        <f t="shared" si="220"/>
        <v/>
      </c>
      <c r="Q1462" s="193"/>
      <c r="S1462" s="193"/>
      <c r="T1462" s="193"/>
      <c r="U1462" s="193"/>
      <c r="V1462" s="67"/>
    </row>
    <row r="1463" spans="2:22" x14ac:dyDescent="0.15">
      <c r="B1463" s="194" t="str">
        <f t="shared" si="211"/>
        <v/>
      </c>
      <c r="C1463" s="185" t="str">
        <f t="shared" si="212"/>
        <v/>
      </c>
      <c r="D1463" s="186" t="str">
        <f>IF(B1463="","",IF(variable,IF(OR(B1463=1,B1463&lt;$I$16*periods_per_year),start_rate,MIN($I$17,IF(MOD(B1463-1,$I$19)=0,MAX($I$18,D1462+$I$20),D1462))),start_rate))</f>
        <v/>
      </c>
      <c r="E1463" s="187" t="str">
        <f t="shared" si="213"/>
        <v/>
      </c>
      <c r="F1463" s="187" t="str">
        <f>IF(B1463="","",IF(B1463=nper,J1462+E1463,MIN(J1462+E1463,IF(D1463=D1462,F1462,IF($E$13="Acc Bi-Weekly",ROUND((-PMT(((1+D1463/CP)^(CP/12))-1,(nper-B1463+1)*12/26,J1462))/2,2),IF($E$13="Acc Weekly",ROUND((-PMT(((1+D1463/CP)^(CP/12))-1,(nper-B1463+1)*12/52,J1462))/4,2),ROUND(-PMT(((1+D1463/CP)^(CP/periods_per_year))-1,nper-B1463+1,J1462),2)))))))</f>
        <v/>
      </c>
      <c r="G1463" s="187" t="str">
        <f t="shared" si="214"/>
        <v/>
      </c>
      <c r="H1463" s="188"/>
      <c r="I1463" s="187" t="str">
        <f t="shared" si="215"/>
        <v/>
      </c>
      <c r="J1463" s="187" t="str">
        <f t="shared" si="216"/>
        <v/>
      </c>
      <c r="K1463" s="189" t="str">
        <f t="shared" si="217"/>
        <v/>
      </c>
      <c r="L1463" s="187" t="str">
        <f t="shared" si="218"/>
        <v/>
      </c>
      <c r="M1463" s="187" t="str">
        <f>IF(B1463="","",SUM($L$63:L1463))</f>
        <v/>
      </c>
      <c r="N1463" s="190" t="str">
        <f t="shared" si="219"/>
        <v/>
      </c>
      <c r="O1463" s="191"/>
      <c r="P1463" s="192" t="str">
        <f t="shared" si="220"/>
        <v/>
      </c>
      <c r="Q1463" s="193"/>
      <c r="S1463" s="193"/>
      <c r="T1463" s="193"/>
      <c r="U1463" s="193"/>
      <c r="V1463" s="67"/>
    </row>
    <row r="1464" spans="2:22" x14ac:dyDescent="0.15">
      <c r="B1464" s="194" t="str">
        <f t="shared" si="211"/>
        <v/>
      </c>
      <c r="C1464" s="185" t="str">
        <f t="shared" si="212"/>
        <v/>
      </c>
      <c r="D1464" s="186" t="str">
        <f>IF(B1464="","",IF(variable,IF(OR(B1464=1,B1464&lt;$I$16*periods_per_year),start_rate,MIN($I$17,IF(MOD(B1464-1,$I$19)=0,MAX($I$18,D1463+$I$20),D1463))),start_rate))</f>
        <v/>
      </c>
      <c r="E1464" s="187" t="str">
        <f t="shared" si="213"/>
        <v/>
      </c>
      <c r="F1464" s="187" t="str">
        <f>IF(B1464="","",IF(B1464=nper,J1463+E1464,MIN(J1463+E1464,IF(D1464=D1463,F1463,IF($E$13="Acc Bi-Weekly",ROUND((-PMT(((1+D1464/CP)^(CP/12))-1,(nper-B1464+1)*12/26,J1463))/2,2),IF($E$13="Acc Weekly",ROUND((-PMT(((1+D1464/CP)^(CP/12))-1,(nper-B1464+1)*12/52,J1463))/4,2),ROUND(-PMT(((1+D1464/CP)^(CP/periods_per_year))-1,nper-B1464+1,J1463),2)))))))</f>
        <v/>
      </c>
      <c r="G1464" s="187" t="str">
        <f t="shared" si="214"/>
        <v/>
      </c>
      <c r="H1464" s="188"/>
      <c r="I1464" s="187" t="str">
        <f t="shared" si="215"/>
        <v/>
      </c>
      <c r="J1464" s="187" t="str">
        <f t="shared" si="216"/>
        <v/>
      </c>
      <c r="K1464" s="189" t="str">
        <f t="shared" si="217"/>
        <v/>
      </c>
      <c r="L1464" s="187" t="str">
        <f t="shared" si="218"/>
        <v/>
      </c>
      <c r="M1464" s="187" t="str">
        <f>IF(B1464="","",SUM($L$63:L1464))</f>
        <v/>
      </c>
      <c r="N1464" s="190" t="str">
        <f t="shared" si="219"/>
        <v/>
      </c>
      <c r="O1464" s="191"/>
      <c r="P1464" s="192" t="str">
        <f t="shared" si="220"/>
        <v/>
      </c>
      <c r="Q1464" s="193"/>
      <c r="S1464" s="193"/>
      <c r="T1464" s="193"/>
      <c r="U1464" s="193"/>
      <c r="V1464" s="67"/>
    </row>
    <row r="1465" spans="2:22" x14ac:dyDescent="0.15">
      <c r="B1465" s="194" t="str">
        <f t="shared" si="211"/>
        <v/>
      </c>
      <c r="C1465" s="185" t="str">
        <f t="shared" si="212"/>
        <v/>
      </c>
      <c r="D1465" s="186" t="str">
        <f>IF(B1465="","",IF(variable,IF(OR(B1465=1,B1465&lt;$I$16*periods_per_year),start_rate,MIN($I$17,IF(MOD(B1465-1,$I$19)=0,MAX($I$18,D1464+$I$20),D1464))),start_rate))</f>
        <v/>
      </c>
      <c r="E1465" s="187" t="str">
        <f t="shared" si="213"/>
        <v/>
      </c>
      <c r="F1465" s="187" t="str">
        <f>IF(B1465="","",IF(B1465=nper,J1464+E1465,MIN(J1464+E1465,IF(D1465=D1464,F1464,IF($E$13="Acc Bi-Weekly",ROUND((-PMT(((1+D1465/CP)^(CP/12))-1,(nper-B1465+1)*12/26,J1464))/2,2),IF($E$13="Acc Weekly",ROUND((-PMT(((1+D1465/CP)^(CP/12))-1,(nper-B1465+1)*12/52,J1464))/4,2),ROUND(-PMT(((1+D1465/CP)^(CP/periods_per_year))-1,nper-B1465+1,J1464),2)))))))</f>
        <v/>
      </c>
      <c r="G1465" s="187" t="str">
        <f t="shared" si="214"/>
        <v/>
      </c>
      <c r="H1465" s="188"/>
      <c r="I1465" s="187" t="str">
        <f t="shared" si="215"/>
        <v/>
      </c>
      <c r="J1465" s="187" t="str">
        <f t="shared" si="216"/>
        <v/>
      </c>
      <c r="K1465" s="189" t="str">
        <f t="shared" si="217"/>
        <v/>
      </c>
      <c r="L1465" s="187" t="str">
        <f t="shared" si="218"/>
        <v/>
      </c>
      <c r="M1465" s="187" t="str">
        <f>IF(B1465="","",SUM($L$63:L1465))</f>
        <v/>
      </c>
      <c r="N1465" s="190" t="str">
        <f t="shared" si="219"/>
        <v/>
      </c>
      <c r="O1465" s="191"/>
      <c r="P1465" s="192" t="str">
        <f t="shared" si="220"/>
        <v/>
      </c>
      <c r="Q1465" s="193"/>
      <c r="S1465" s="193"/>
      <c r="T1465" s="193"/>
      <c r="U1465" s="193"/>
      <c r="V1465" s="67"/>
    </row>
    <row r="1466" spans="2:22" x14ac:dyDescent="0.15">
      <c r="B1466" s="194" t="str">
        <f t="shared" si="211"/>
        <v/>
      </c>
      <c r="C1466" s="185" t="str">
        <f t="shared" si="212"/>
        <v/>
      </c>
      <c r="D1466" s="186" t="str">
        <f>IF(B1466="","",IF(variable,IF(OR(B1466=1,B1466&lt;$I$16*periods_per_year),start_rate,MIN($I$17,IF(MOD(B1466-1,$I$19)=0,MAX($I$18,D1465+$I$20),D1465))),start_rate))</f>
        <v/>
      </c>
      <c r="E1466" s="187" t="str">
        <f t="shared" si="213"/>
        <v/>
      </c>
      <c r="F1466" s="187" t="str">
        <f>IF(B1466="","",IF(B1466=nper,J1465+E1466,MIN(J1465+E1466,IF(D1466=D1465,F1465,IF($E$13="Acc Bi-Weekly",ROUND((-PMT(((1+D1466/CP)^(CP/12))-1,(nper-B1466+1)*12/26,J1465))/2,2),IF($E$13="Acc Weekly",ROUND((-PMT(((1+D1466/CP)^(CP/12))-1,(nper-B1466+1)*12/52,J1465))/4,2),ROUND(-PMT(((1+D1466/CP)^(CP/periods_per_year))-1,nper-B1466+1,J1465),2)))))))</f>
        <v/>
      </c>
      <c r="G1466" s="187" t="str">
        <f t="shared" si="214"/>
        <v/>
      </c>
      <c r="H1466" s="188"/>
      <c r="I1466" s="187" t="str">
        <f t="shared" si="215"/>
        <v/>
      </c>
      <c r="J1466" s="187" t="str">
        <f t="shared" si="216"/>
        <v/>
      </c>
      <c r="K1466" s="189" t="str">
        <f t="shared" si="217"/>
        <v/>
      </c>
      <c r="L1466" s="187" t="str">
        <f t="shared" si="218"/>
        <v/>
      </c>
      <c r="M1466" s="187" t="str">
        <f>IF(B1466="","",SUM($L$63:L1466))</f>
        <v/>
      </c>
      <c r="N1466" s="190" t="str">
        <f t="shared" si="219"/>
        <v/>
      </c>
      <c r="O1466" s="191"/>
      <c r="P1466" s="192" t="str">
        <f t="shared" si="220"/>
        <v/>
      </c>
      <c r="Q1466" s="193"/>
      <c r="S1466" s="193"/>
      <c r="T1466" s="193"/>
      <c r="U1466" s="193"/>
      <c r="V1466" s="67"/>
    </row>
    <row r="1467" spans="2:22" x14ac:dyDescent="0.15">
      <c r="B1467" s="194" t="str">
        <f t="shared" si="211"/>
        <v/>
      </c>
      <c r="C1467" s="185" t="str">
        <f t="shared" si="212"/>
        <v/>
      </c>
      <c r="D1467" s="186" t="str">
        <f>IF(B1467="","",IF(variable,IF(OR(B1467=1,B1467&lt;$I$16*periods_per_year),start_rate,MIN($I$17,IF(MOD(B1467-1,$I$19)=0,MAX($I$18,D1466+$I$20),D1466))),start_rate))</f>
        <v/>
      </c>
      <c r="E1467" s="187" t="str">
        <f t="shared" si="213"/>
        <v/>
      </c>
      <c r="F1467" s="187" t="str">
        <f>IF(B1467="","",IF(B1467=nper,J1466+E1467,MIN(J1466+E1467,IF(D1467=D1466,F1466,IF($E$13="Acc Bi-Weekly",ROUND((-PMT(((1+D1467/CP)^(CP/12))-1,(nper-B1467+1)*12/26,J1466))/2,2),IF($E$13="Acc Weekly",ROUND((-PMT(((1+D1467/CP)^(CP/12))-1,(nper-B1467+1)*12/52,J1466))/4,2),ROUND(-PMT(((1+D1467/CP)^(CP/periods_per_year))-1,nper-B1467+1,J1466),2)))))))</f>
        <v/>
      </c>
      <c r="G1467" s="187" t="str">
        <f t="shared" si="214"/>
        <v/>
      </c>
      <c r="H1467" s="188"/>
      <c r="I1467" s="187" t="str">
        <f t="shared" si="215"/>
        <v/>
      </c>
      <c r="J1467" s="187" t="str">
        <f t="shared" si="216"/>
        <v/>
      </c>
      <c r="K1467" s="189" t="str">
        <f t="shared" si="217"/>
        <v/>
      </c>
      <c r="L1467" s="187" t="str">
        <f t="shared" si="218"/>
        <v/>
      </c>
      <c r="M1467" s="187" t="str">
        <f>IF(B1467="","",SUM($L$63:L1467))</f>
        <v/>
      </c>
      <c r="N1467" s="190" t="str">
        <f t="shared" si="219"/>
        <v/>
      </c>
      <c r="O1467" s="191"/>
      <c r="P1467" s="192" t="str">
        <f t="shared" si="220"/>
        <v/>
      </c>
      <c r="Q1467" s="193"/>
      <c r="S1467" s="193"/>
      <c r="T1467" s="193"/>
      <c r="U1467" s="193"/>
      <c r="V1467" s="67"/>
    </row>
    <row r="1468" spans="2:22" x14ac:dyDescent="0.15">
      <c r="B1468" s="194" t="str">
        <f t="shared" si="211"/>
        <v/>
      </c>
      <c r="C1468" s="185" t="str">
        <f t="shared" si="212"/>
        <v/>
      </c>
      <c r="D1468" s="186" t="str">
        <f>IF(B1468="","",IF(variable,IF(OR(B1468=1,B1468&lt;$I$16*periods_per_year),start_rate,MIN($I$17,IF(MOD(B1468-1,$I$19)=0,MAX($I$18,D1467+$I$20),D1467))),start_rate))</f>
        <v/>
      </c>
      <c r="E1468" s="187" t="str">
        <f t="shared" si="213"/>
        <v/>
      </c>
      <c r="F1468" s="187" t="str">
        <f>IF(B1468="","",IF(B1468=nper,J1467+E1468,MIN(J1467+E1468,IF(D1468=D1467,F1467,IF($E$13="Acc Bi-Weekly",ROUND((-PMT(((1+D1468/CP)^(CP/12))-1,(nper-B1468+1)*12/26,J1467))/2,2),IF($E$13="Acc Weekly",ROUND((-PMT(((1+D1468/CP)^(CP/12))-1,(nper-B1468+1)*12/52,J1467))/4,2),ROUND(-PMT(((1+D1468/CP)^(CP/periods_per_year))-1,nper-B1468+1,J1467),2)))))))</f>
        <v/>
      </c>
      <c r="G1468" s="187" t="str">
        <f t="shared" si="214"/>
        <v/>
      </c>
      <c r="H1468" s="188"/>
      <c r="I1468" s="187" t="str">
        <f t="shared" si="215"/>
        <v/>
      </c>
      <c r="J1468" s="187" t="str">
        <f t="shared" si="216"/>
        <v/>
      </c>
      <c r="K1468" s="189" t="str">
        <f t="shared" si="217"/>
        <v/>
      </c>
      <c r="L1468" s="187" t="str">
        <f t="shared" si="218"/>
        <v/>
      </c>
      <c r="M1468" s="187" t="str">
        <f>IF(B1468="","",SUM($L$63:L1468))</f>
        <v/>
      </c>
      <c r="N1468" s="190" t="str">
        <f t="shared" si="219"/>
        <v/>
      </c>
      <c r="O1468" s="191"/>
      <c r="P1468" s="192" t="str">
        <f t="shared" si="220"/>
        <v/>
      </c>
      <c r="Q1468" s="193"/>
      <c r="S1468" s="193"/>
      <c r="T1468" s="193"/>
      <c r="U1468" s="193"/>
      <c r="V1468" s="67"/>
    </row>
    <row r="1469" spans="2:22" x14ac:dyDescent="0.15">
      <c r="B1469" s="194" t="str">
        <f t="shared" si="211"/>
        <v/>
      </c>
      <c r="C1469" s="185" t="str">
        <f t="shared" si="212"/>
        <v/>
      </c>
      <c r="D1469" s="186" t="str">
        <f>IF(B1469="","",IF(variable,IF(OR(B1469=1,B1469&lt;$I$16*periods_per_year),start_rate,MIN($I$17,IF(MOD(B1469-1,$I$19)=0,MAX($I$18,D1468+$I$20),D1468))),start_rate))</f>
        <v/>
      </c>
      <c r="E1469" s="187" t="str">
        <f t="shared" si="213"/>
        <v/>
      </c>
      <c r="F1469" s="187" t="str">
        <f>IF(B1469="","",IF(B1469=nper,J1468+E1469,MIN(J1468+E1469,IF(D1469=D1468,F1468,IF($E$13="Acc Bi-Weekly",ROUND((-PMT(((1+D1469/CP)^(CP/12))-1,(nper-B1469+1)*12/26,J1468))/2,2),IF($E$13="Acc Weekly",ROUND((-PMT(((1+D1469/CP)^(CP/12))-1,(nper-B1469+1)*12/52,J1468))/4,2),ROUND(-PMT(((1+D1469/CP)^(CP/periods_per_year))-1,nper-B1469+1,J1468),2)))))))</f>
        <v/>
      </c>
      <c r="G1469" s="187" t="str">
        <f t="shared" si="214"/>
        <v/>
      </c>
      <c r="H1469" s="188"/>
      <c r="I1469" s="187" t="str">
        <f t="shared" si="215"/>
        <v/>
      </c>
      <c r="J1469" s="187" t="str">
        <f t="shared" si="216"/>
        <v/>
      </c>
      <c r="K1469" s="189" t="str">
        <f t="shared" si="217"/>
        <v/>
      </c>
      <c r="L1469" s="187" t="str">
        <f t="shared" si="218"/>
        <v/>
      </c>
      <c r="M1469" s="187" t="str">
        <f>IF(B1469="","",SUM($L$63:L1469))</f>
        <v/>
      </c>
      <c r="N1469" s="190" t="str">
        <f t="shared" si="219"/>
        <v/>
      </c>
      <c r="O1469" s="191"/>
      <c r="P1469" s="192" t="str">
        <f t="shared" si="220"/>
        <v/>
      </c>
      <c r="Q1469" s="193"/>
      <c r="S1469" s="193"/>
      <c r="T1469" s="193"/>
      <c r="U1469" s="193"/>
      <c r="V1469" s="67"/>
    </row>
    <row r="1470" spans="2:22" x14ac:dyDescent="0.15">
      <c r="B1470" s="194" t="str">
        <f t="shared" si="211"/>
        <v/>
      </c>
      <c r="C1470" s="185" t="str">
        <f t="shared" si="212"/>
        <v/>
      </c>
      <c r="D1470" s="186" t="str">
        <f>IF(B1470="","",IF(variable,IF(OR(B1470=1,B1470&lt;$I$16*periods_per_year),start_rate,MIN($I$17,IF(MOD(B1470-1,$I$19)=0,MAX($I$18,D1469+$I$20),D1469))),start_rate))</f>
        <v/>
      </c>
      <c r="E1470" s="187" t="str">
        <f t="shared" si="213"/>
        <v/>
      </c>
      <c r="F1470" s="187" t="str">
        <f>IF(B1470="","",IF(B1470=nper,J1469+E1470,MIN(J1469+E1470,IF(D1470=D1469,F1469,IF($E$13="Acc Bi-Weekly",ROUND((-PMT(((1+D1470/CP)^(CP/12))-1,(nper-B1470+1)*12/26,J1469))/2,2),IF($E$13="Acc Weekly",ROUND((-PMT(((1+D1470/CP)^(CP/12))-1,(nper-B1470+1)*12/52,J1469))/4,2),ROUND(-PMT(((1+D1470/CP)^(CP/periods_per_year))-1,nper-B1470+1,J1469),2)))))))</f>
        <v/>
      </c>
      <c r="G1470" s="187" t="str">
        <f t="shared" si="214"/>
        <v/>
      </c>
      <c r="H1470" s="188"/>
      <c r="I1470" s="187" t="str">
        <f t="shared" si="215"/>
        <v/>
      </c>
      <c r="J1470" s="187" t="str">
        <f t="shared" si="216"/>
        <v/>
      </c>
      <c r="K1470" s="189" t="str">
        <f t="shared" si="217"/>
        <v/>
      </c>
      <c r="L1470" s="187" t="str">
        <f t="shared" si="218"/>
        <v/>
      </c>
      <c r="M1470" s="187" t="str">
        <f>IF(B1470="","",SUM($L$63:L1470))</f>
        <v/>
      </c>
      <c r="N1470" s="190" t="str">
        <f t="shared" si="219"/>
        <v/>
      </c>
      <c r="O1470" s="191"/>
      <c r="P1470" s="192" t="str">
        <f t="shared" si="220"/>
        <v/>
      </c>
      <c r="Q1470" s="193"/>
      <c r="S1470" s="193"/>
      <c r="T1470" s="193"/>
      <c r="U1470" s="193"/>
      <c r="V1470" s="67"/>
    </row>
    <row r="1471" spans="2:22" x14ac:dyDescent="0.15">
      <c r="B1471" s="194" t="str">
        <f t="shared" ref="B1471:B1534" si="221">IF(J1470="","",IF(OR(B1470&gt;=nper,ROUND(J1470,2)&lt;=0),"",B1470+1))</f>
        <v/>
      </c>
      <c r="C1471" s="185" t="str">
        <f t="shared" ref="C1471:C1534" si="222">IF(B1471="","",IF(OR(periods_per_year=26,periods_per_year=52),IF(periods_per_year=26,IF(B1471=1,fpdate,C1470+14),IF(periods_per_year=52,IF(B1471=1,fpdate,C1470+7),"n/a")),IF(periods_per_year=24,DATE(YEAR(fpdate),MONTH(fpdate)+(B1471-1)/2+IF(AND(DAY(fpdate)&gt;=15,MOD(B1471,2)=0),1,0),IF(MOD(B1471,2)=0,IF(DAY(fpdate)&gt;=15,DAY(fpdate)-14,DAY(fpdate)+14),DAY(fpdate))),IF(DAY(DATE(YEAR(fpdate),MONTH(fpdate)+B1471-1,DAY(fpdate)))&lt;&gt;DAY(fpdate),DATE(YEAR(fpdate),MONTH(fpdate)+B1471,0),DATE(YEAR(fpdate),MONTH(fpdate)+B1471-1,DAY(fpdate))))))</f>
        <v/>
      </c>
      <c r="D1471" s="186" t="str">
        <f>IF(B1471="","",IF(variable,IF(OR(B1471=1,B1471&lt;$I$16*periods_per_year),start_rate,MIN($I$17,IF(MOD(B1471-1,$I$19)=0,MAX($I$18,D1470+$I$20),D1470))),start_rate))</f>
        <v/>
      </c>
      <c r="E1471" s="187" t="str">
        <f t="shared" ref="E1471:E1534" si="223">IF(B1471="","",ROUND((((1+D1471/CP)^(CP/periods_per_year))-1)*J1470,2))</f>
        <v/>
      </c>
      <c r="F1471" s="187" t="str">
        <f>IF(B1471="","",IF(B1471=nper,J1470+E1471,MIN(J1470+E1471,IF(D1471=D1470,F1470,IF($E$13="Acc Bi-Weekly",ROUND((-PMT(((1+D1471/CP)^(CP/12))-1,(nper-B1471+1)*12/26,J1470))/2,2),IF($E$13="Acc Weekly",ROUND((-PMT(((1+D1471/CP)^(CP/12))-1,(nper-B1471+1)*12/52,J1470))/4,2),ROUND(-PMT(((1+D1471/CP)^(CP/periods_per_year))-1,nper-B1471+1,J1470),2)))))))</f>
        <v/>
      </c>
      <c r="G1471" s="187" t="str">
        <f t="shared" ref="G1471:G1534" si="224">IF(B1471="","",IF(J1470&lt;=F1471,0,IF(IF(MOD(B1471,int)=0,$E$25,0)+F1471&gt;=J1470+E1471,J1470+E1471-F1471,IF(MOD(B1471,int)=0,$E$25,0)+IF(IF(MOD(B1471,int)=0,$E$25,0)+IF(MOD(B1471-$E$28,periods_per_year)=0,$E$27,0)+F1471&lt;J1470+E1471,IF(MOD(B1471-$E$28,periods_per_year)=0,$E$27,0),J1470+E1471-IF(MOD(B1471,int)=0,$E$25,0)-F1471))))</f>
        <v/>
      </c>
      <c r="H1471" s="188"/>
      <c r="I1471" s="187" t="str">
        <f t="shared" ref="I1471:I1534" si="225">IF(B1471="","",F1471-E1471+H1471+IF(G1471="",0,G1471))</f>
        <v/>
      </c>
      <c r="J1471" s="187" t="str">
        <f t="shared" ref="J1471:J1534" si="226">IF(B1471="","",J1470-I1471)</f>
        <v/>
      </c>
      <c r="K1471" s="189" t="str">
        <f t="shared" ref="K1471:K1534" si="227">IF(B1471="","",IF(MOD(B1471,periods_per_year)=0,B1471/periods_per_year,""))</f>
        <v/>
      </c>
      <c r="L1471" s="187" t="str">
        <f t="shared" ref="L1471:L1534" si="228">IF(B1471="","",$S$16*E1471)</f>
        <v/>
      </c>
      <c r="M1471" s="187" t="str">
        <f>IF(B1471="","",SUM($L$63:L1471))</f>
        <v/>
      </c>
      <c r="N1471" s="190" t="str">
        <f t="shared" si="219"/>
        <v/>
      </c>
      <c r="O1471" s="191"/>
      <c r="P1471" s="192" t="str">
        <f t="shared" si="220"/>
        <v/>
      </c>
      <c r="Q1471" s="193"/>
      <c r="S1471" s="193"/>
      <c r="T1471" s="193"/>
      <c r="U1471" s="193"/>
      <c r="V1471" s="67"/>
    </row>
    <row r="1472" spans="2:22" x14ac:dyDescent="0.15">
      <c r="B1472" s="194" t="str">
        <f t="shared" si="221"/>
        <v/>
      </c>
      <c r="C1472" s="185" t="str">
        <f t="shared" si="222"/>
        <v/>
      </c>
      <c r="D1472" s="186" t="str">
        <f>IF(B1472="","",IF(variable,IF(OR(B1472=1,B1472&lt;$I$16*periods_per_year),start_rate,MIN($I$17,IF(MOD(B1472-1,$I$19)=0,MAX($I$18,D1471+$I$20),D1471))),start_rate))</f>
        <v/>
      </c>
      <c r="E1472" s="187" t="str">
        <f t="shared" si="223"/>
        <v/>
      </c>
      <c r="F1472" s="187" t="str">
        <f>IF(B1472="","",IF(B1472=nper,J1471+E1472,MIN(J1471+E1472,IF(D1472=D1471,F1471,IF($E$13="Acc Bi-Weekly",ROUND((-PMT(((1+D1472/CP)^(CP/12))-1,(nper-B1472+1)*12/26,J1471))/2,2),IF($E$13="Acc Weekly",ROUND((-PMT(((1+D1472/CP)^(CP/12))-1,(nper-B1472+1)*12/52,J1471))/4,2),ROUND(-PMT(((1+D1472/CP)^(CP/periods_per_year))-1,nper-B1472+1,J1471),2)))))))</f>
        <v/>
      </c>
      <c r="G1472" s="187" t="str">
        <f t="shared" si="224"/>
        <v/>
      </c>
      <c r="H1472" s="188"/>
      <c r="I1472" s="187" t="str">
        <f t="shared" si="225"/>
        <v/>
      </c>
      <c r="J1472" s="187" t="str">
        <f t="shared" si="226"/>
        <v/>
      </c>
      <c r="K1472" s="189" t="str">
        <f t="shared" si="227"/>
        <v/>
      </c>
      <c r="L1472" s="187" t="str">
        <f t="shared" si="228"/>
        <v/>
      </c>
      <c r="M1472" s="187" t="str">
        <f>IF(B1472="","",SUM($L$63:L1472))</f>
        <v/>
      </c>
      <c r="N1472" s="190" t="str">
        <f t="shared" si="219"/>
        <v/>
      </c>
      <c r="O1472" s="191"/>
      <c r="P1472" s="192" t="str">
        <f t="shared" si="220"/>
        <v/>
      </c>
      <c r="Q1472" s="193"/>
      <c r="S1472" s="193"/>
      <c r="T1472" s="193"/>
      <c r="U1472" s="193"/>
      <c r="V1472" s="67"/>
    </row>
    <row r="1473" spans="2:22" x14ac:dyDescent="0.15">
      <c r="B1473" s="194" t="str">
        <f t="shared" si="221"/>
        <v/>
      </c>
      <c r="C1473" s="185" t="str">
        <f t="shared" si="222"/>
        <v/>
      </c>
      <c r="D1473" s="186" t="str">
        <f>IF(B1473="","",IF(variable,IF(OR(B1473=1,B1473&lt;$I$16*periods_per_year),start_rate,MIN($I$17,IF(MOD(B1473-1,$I$19)=0,MAX($I$18,D1472+$I$20),D1472))),start_rate))</f>
        <v/>
      </c>
      <c r="E1473" s="187" t="str">
        <f t="shared" si="223"/>
        <v/>
      </c>
      <c r="F1473" s="187" t="str">
        <f>IF(B1473="","",IF(B1473=nper,J1472+E1473,MIN(J1472+E1473,IF(D1473=D1472,F1472,IF($E$13="Acc Bi-Weekly",ROUND((-PMT(((1+D1473/CP)^(CP/12))-1,(nper-B1473+1)*12/26,J1472))/2,2),IF($E$13="Acc Weekly",ROUND((-PMT(((1+D1473/CP)^(CP/12))-1,(nper-B1473+1)*12/52,J1472))/4,2),ROUND(-PMT(((1+D1473/CP)^(CP/periods_per_year))-1,nper-B1473+1,J1472),2)))))))</f>
        <v/>
      </c>
      <c r="G1473" s="187" t="str">
        <f t="shared" si="224"/>
        <v/>
      </c>
      <c r="H1473" s="188"/>
      <c r="I1473" s="187" t="str">
        <f t="shared" si="225"/>
        <v/>
      </c>
      <c r="J1473" s="187" t="str">
        <f t="shared" si="226"/>
        <v/>
      </c>
      <c r="K1473" s="189" t="str">
        <f t="shared" si="227"/>
        <v/>
      </c>
      <c r="L1473" s="187" t="str">
        <f t="shared" si="228"/>
        <v/>
      </c>
      <c r="M1473" s="187" t="str">
        <f>IF(B1473="","",SUM($L$63:L1473))</f>
        <v/>
      </c>
      <c r="N1473" s="190" t="str">
        <f t="shared" ref="N1473:N1536" si="229">IF(B1473="","",I1473+N1472)</f>
        <v/>
      </c>
      <c r="O1473" s="191"/>
      <c r="P1473" s="192" t="str">
        <f t="shared" si="220"/>
        <v/>
      </c>
      <c r="Q1473" s="193"/>
      <c r="S1473" s="193"/>
      <c r="T1473" s="193"/>
      <c r="U1473" s="193"/>
      <c r="V1473" s="67"/>
    </row>
    <row r="1474" spans="2:22" x14ac:dyDescent="0.15">
      <c r="B1474" s="194" t="str">
        <f t="shared" si="221"/>
        <v/>
      </c>
      <c r="C1474" s="185" t="str">
        <f t="shared" si="222"/>
        <v/>
      </c>
      <c r="D1474" s="186" t="str">
        <f>IF(B1474="","",IF(variable,IF(OR(B1474=1,B1474&lt;$I$16*periods_per_year),start_rate,MIN($I$17,IF(MOD(B1474-1,$I$19)=0,MAX($I$18,D1473+$I$20),D1473))),start_rate))</f>
        <v/>
      </c>
      <c r="E1474" s="187" t="str">
        <f t="shared" si="223"/>
        <v/>
      </c>
      <c r="F1474" s="187" t="str">
        <f>IF(B1474="","",IF(B1474=nper,J1473+E1474,MIN(J1473+E1474,IF(D1474=D1473,F1473,IF($E$13="Acc Bi-Weekly",ROUND((-PMT(((1+D1474/CP)^(CP/12))-1,(nper-B1474+1)*12/26,J1473))/2,2),IF($E$13="Acc Weekly",ROUND((-PMT(((1+D1474/CP)^(CP/12))-1,(nper-B1474+1)*12/52,J1473))/4,2),ROUND(-PMT(((1+D1474/CP)^(CP/periods_per_year))-1,nper-B1474+1,J1473),2)))))))</f>
        <v/>
      </c>
      <c r="G1474" s="187" t="str">
        <f t="shared" si="224"/>
        <v/>
      </c>
      <c r="H1474" s="188"/>
      <c r="I1474" s="187" t="str">
        <f t="shared" si="225"/>
        <v/>
      </c>
      <c r="J1474" s="187" t="str">
        <f t="shared" si="226"/>
        <v/>
      </c>
      <c r="K1474" s="189" t="str">
        <f t="shared" si="227"/>
        <v/>
      </c>
      <c r="L1474" s="187" t="str">
        <f t="shared" si="228"/>
        <v/>
      </c>
      <c r="M1474" s="187" t="str">
        <f>IF(B1474="","",SUM($L$63:L1474))</f>
        <v/>
      </c>
      <c r="N1474" s="190" t="str">
        <f t="shared" si="229"/>
        <v/>
      </c>
      <c r="O1474" s="191"/>
      <c r="P1474" s="192" t="str">
        <f t="shared" si="220"/>
        <v/>
      </c>
      <c r="Q1474" s="193"/>
      <c r="S1474" s="193"/>
      <c r="T1474" s="193"/>
      <c r="U1474" s="193"/>
      <c r="V1474" s="67"/>
    </row>
    <row r="1475" spans="2:22" x14ac:dyDescent="0.15">
      <c r="B1475" s="194" t="str">
        <f t="shared" si="221"/>
        <v/>
      </c>
      <c r="C1475" s="185" t="str">
        <f t="shared" si="222"/>
        <v/>
      </c>
      <c r="D1475" s="186" t="str">
        <f>IF(B1475="","",IF(variable,IF(OR(B1475=1,B1475&lt;$I$16*periods_per_year),start_rate,MIN($I$17,IF(MOD(B1475-1,$I$19)=0,MAX($I$18,D1474+$I$20),D1474))),start_rate))</f>
        <v/>
      </c>
      <c r="E1475" s="187" t="str">
        <f t="shared" si="223"/>
        <v/>
      </c>
      <c r="F1475" s="187" t="str">
        <f>IF(B1475="","",IF(B1475=nper,J1474+E1475,MIN(J1474+E1475,IF(D1475=D1474,F1474,IF($E$13="Acc Bi-Weekly",ROUND((-PMT(((1+D1475/CP)^(CP/12))-1,(nper-B1475+1)*12/26,J1474))/2,2),IF($E$13="Acc Weekly",ROUND((-PMT(((1+D1475/CP)^(CP/12))-1,(nper-B1475+1)*12/52,J1474))/4,2),ROUND(-PMT(((1+D1475/CP)^(CP/periods_per_year))-1,nper-B1475+1,J1474),2)))))))</f>
        <v/>
      </c>
      <c r="G1475" s="187" t="str">
        <f t="shared" si="224"/>
        <v/>
      </c>
      <c r="H1475" s="188"/>
      <c r="I1475" s="187" t="str">
        <f t="shared" si="225"/>
        <v/>
      </c>
      <c r="J1475" s="187" t="str">
        <f t="shared" si="226"/>
        <v/>
      </c>
      <c r="K1475" s="189" t="str">
        <f t="shared" si="227"/>
        <v/>
      </c>
      <c r="L1475" s="187" t="str">
        <f t="shared" si="228"/>
        <v/>
      </c>
      <c r="M1475" s="187" t="str">
        <f>IF(B1475="","",SUM($L$63:L1475))</f>
        <v/>
      </c>
      <c r="N1475" s="190" t="str">
        <f t="shared" si="229"/>
        <v/>
      </c>
      <c r="O1475" s="191"/>
      <c r="P1475" s="192" t="str">
        <f t="shared" si="220"/>
        <v/>
      </c>
      <c r="Q1475" s="193"/>
      <c r="S1475" s="193"/>
      <c r="T1475" s="193"/>
      <c r="U1475" s="193"/>
      <c r="V1475" s="67"/>
    </row>
    <row r="1476" spans="2:22" x14ac:dyDescent="0.15">
      <c r="B1476" s="194" t="str">
        <f t="shared" si="221"/>
        <v/>
      </c>
      <c r="C1476" s="185" t="str">
        <f t="shared" si="222"/>
        <v/>
      </c>
      <c r="D1476" s="186" t="str">
        <f>IF(B1476="","",IF(variable,IF(OR(B1476=1,B1476&lt;$I$16*periods_per_year),start_rate,MIN($I$17,IF(MOD(B1476-1,$I$19)=0,MAX($I$18,D1475+$I$20),D1475))),start_rate))</f>
        <v/>
      </c>
      <c r="E1476" s="187" t="str">
        <f t="shared" si="223"/>
        <v/>
      </c>
      <c r="F1476" s="187" t="str">
        <f>IF(B1476="","",IF(B1476=nper,J1475+E1476,MIN(J1475+E1476,IF(D1476=D1475,F1475,IF($E$13="Acc Bi-Weekly",ROUND((-PMT(((1+D1476/CP)^(CP/12))-1,(nper-B1476+1)*12/26,J1475))/2,2),IF($E$13="Acc Weekly",ROUND((-PMT(((1+D1476/CP)^(CP/12))-1,(nper-B1476+1)*12/52,J1475))/4,2),ROUND(-PMT(((1+D1476/CP)^(CP/periods_per_year))-1,nper-B1476+1,J1475),2)))))))</f>
        <v/>
      </c>
      <c r="G1476" s="187" t="str">
        <f t="shared" si="224"/>
        <v/>
      </c>
      <c r="H1476" s="188"/>
      <c r="I1476" s="187" t="str">
        <f t="shared" si="225"/>
        <v/>
      </c>
      <c r="J1476" s="187" t="str">
        <f t="shared" si="226"/>
        <v/>
      </c>
      <c r="K1476" s="189" t="str">
        <f t="shared" si="227"/>
        <v/>
      </c>
      <c r="L1476" s="187" t="str">
        <f t="shared" si="228"/>
        <v/>
      </c>
      <c r="M1476" s="187" t="str">
        <f>IF(B1476="","",SUM($L$63:L1476))</f>
        <v/>
      </c>
      <c r="N1476" s="190" t="str">
        <f t="shared" si="229"/>
        <v/>
      </c>
      <c r="O1476" s="191"/>
      <c r="P1476" s="192" t="str">
        <f t="shared" si="220"/>
        <v/>
      </c>
      <c r="Q1476" s="193"/>
      <c r="S1476" s="193"/>
      <c r="T1476" s="193"/>
      <c r="U1476" s="193"/>
      <c r="V1476" s="67"/>
    </row>
    <row r="1477" spans="2:22" x14ac:dyDescent="0.15">
      <c r="B1477" s="194" t="str">
        <f t="shared" si="221"/>
        <v/>
      </c>
      <c r="C1477" s="185" t="str">
        <f t="shared" si="222"/>
        <v/>
      </c>
      <c r="D1477" s="186" t="str">
        <f>IF(B1477="","",IF(variable,IF(OR(B1477=1,B1477&lt;$I$16*periods_per_year),start_rate,MIN($I$17,IF(MOD(B1477-1,$I$19)=0,MAX($I$18,D1476+$I$20),D1476))),start_rate))</f>
        <v/>
      </c>
      <c r="E1477" s="187" t="str">
        <f t="shared" si="223"/>
        <v/>
      </c>
      <c r="F1477" s="187" t="str">
        <f>IF(B1477="","",IF(B1477=nper,J1476+E1477,MIN(J1476+E1477,IF(D1477=D1476,F1476,IF($E$13="Acc Bi-Weekly",ROUND((-PMT(((1+D1477/CP)^(CP/12))-1,(nper-B1477+1)*12/26,J1476))/2,2),IF($E$13="Acc Weekly",ROUND((-PMT(((1+D1477/CP)^(CP/12))-1,(nper-B1477+1)*12/52,J1476))/4,2),ROUND(-PMT(((1+D1477/CP)^(CP/periods_per_year))-1,nper-B1477+1,J1476),2)))))))</f>
        <v/>
      </c>
      <c r="G1477" s="187" t="str">
        <f t="shared" si="224"/>
        <v/>
      </c>
      <c r="H1477" s="188"/>
      <c r="I1477" s="187" t="str">
        <f t="shared" si="225"/>
        <v/>
      </c>
      <c r="J1477" s="187" t="str">
        <f t="shared" si="226"/>
        <v/>
      </c>
      <c r="K1477" s="189" t="str">
        <f t="shared" si="227"/>
        <v/>
      </c>
      <c r="L1477" s="187" t="str">
        <f t="shared" si="228"/>
        <v/>
      </c>
      <c r="M1477" s="187" t="str">
        <f>IF(B1477="","",SUM($L$63:L1477))</f>
        <v/>
      </c>
      <c r="N1477" s="190" t="str">
        <f t="shared" si="229"/>
        <v/>
      </c>
      <c r="O1477" s="191"/>
      <c r="P1477" s="192" t="str">
        <f t="shared" si="220"/>
        <v/>
      </c>
      <c r="Q1477" s="193"/>
      <c r="S1477" s="193"/>
      <c r="T1477" s="193"/>
      <c r="U1477" s="193"/>
      <c r="V1477" s="67"/>
    </row>
    <row r="1478" spans="2:22" x14ac:dyDescent="0.15">
      <c r="B1478" s="194" t="str">
        <f t="shared" si="221"/>
        <v/>
      </c>
      <c r="C1478" s="185" t="str">
        <f t="shared" si="222"/>
        <v/>
      </c>
      <c r="D1478" s="186" t="str">
        <f>IF(B1478="","",IF(variable,IF(OR(B1478=1,B1478&lt;$I$16*periods_per_year),start_rate,MIN($I$17,IF(MOD(B1478-1,$I$19)=0,MAX($I$18,D1477+$I$20),D1477))),start_rate))</f>
        <v/>
      </c>
      <c r="E1478" s="187" t="str">
        <f t="shared" si="223"/>
        <v/>
      </c>
      <c r="F1478" s="187" t="str">
        <f>IF(B1478="","",IF(B1478=nper,J1477+E1478,MIN(J1477+E1478,IF(D1478=D1477,F1477,IF($E$13="Acc Bi-Weekly",ROUND((-PMT(((1+D1478/CP)^(CP/12))-1,(nper-B1478+1)*12/26,J1477))/2,2),IF($E$13="Acc Weekly",ROUND((-PMT(((1+D1478/CP)^(CP/12))-1,(nper-B1478+1)*12/52,J1477))/4,2),ROUND(-PMT(((1+D1478/CP)^(CP/periods_per_year))-1,nper-B1478+1,J1477),2)))))))</f>
        <v/>
      </c>
      <c r="G1478" s="187" t="str">
        <f t="shared" si="224"/>
        <v/>
      </c>
      <c r="H1478" s="188"/>
      <c r="I1478" s="187" t="str">
        <f t="shared" si="225"/>
        <v/>
      </c>
      <c r="J1478" s="187" t="str">
        <f t="shared" si="226"/>
        <v/>
      </c>
      <c r="K1478" s="189" t="str">
        <f t="shared" si="227"/>
        <v/>
      </c>
      <c r="L1478" s="187" t="str">
        <f t="shared" si="228"/>
        <v/>
      </c>
      <c r="M1478" s="187" t="str">
        <f>IF(B1478="","",SUM($L$63:L1478))</f>
        <v/>
      </c>
      <c r="N1478" s="190" t="str">
        <f t="shared" si="229"/>
        <v/>
      </c>
      <c r="O1478" s="191"/>
      <c r="P1478" s="192" t="str">
        <f t="shared" si="220"/>
        <v/>
      </c>
      <c r="Q1478" s="193"/>
      <c r="S1478" s="193"/>
      <c r="T1478" s="193"/>
      <c r="U1478" s="193"/>
      <c r="V1478" s="67"/>
    </row>
    <row r="1479" spans="2:22" x14ac:dyDescent="0.15">
      <c r="B1479" s="194" t="str">
        <f t="shared" si="221"/>
        <v/>
      </c>
      <c r="C1479" s="185" t="str">
        <f t="shared" si="222"/>
        <v/>
      </c>
      <c r="D1479" s="186" t="str">
        <f>IF(B1479="","",IF(variable,IF(OR(B1479=1,B1479&lt;$I$16*periods_per_year),start_rate,MIN($I$17,IF(MOD(B1479-1,$I$19)=0,MAX($I$18,D1478+$I$20),D1478))),start_rate))</f>
        <v/>
      </c>
      <c r="E1479" s="187" t="str">
        <f t="shared" si="223"/>
        <v/>
      </c>
      <c r="F1479" s="187" t="str">
        <f>IF(B1479="","",IF(B1479=nper,J1478+E1479,MIN(J1478+E1479,IF(D1479=D1478,F1478,IF($E$13="Acc Bi-Weekly",ROUND((-PMT(((1+D1479/CP)^(CP/12))-1,(nper-B1479+1)*12/26,J1478))/2,2),IF($E$13="Acc Weekly",ROUND((-PMT(((1+D1479/CP)^(CP/12))-1,(nper-B1479+1)*12/52,J1478))/4,2),ROUND(-PMT(((1+D1479/CP)^(CP/periods_per_year))-1,nper-B1479+1,J1478),2)))))))</f>
        <v/>
      </c>
      <c r="G1479" s="187" t="str">
        <f t="shared" si="224"/>
        <v/>
      </c>
      <c r="H1479" s="188"/>
      <c r="I1479" s="187" t="str">
        <f t="shared" si="225"/>
        <v/>
      </c>
      <c r="J1479" s="187" t="str">
        <f t="shared" si="226"/>
        <v/>
      </c>
      <c r="K1479" s="189" t="str">
        <f t="shared" si="227"/>
        <v/>
      </c>
      <c r="L1479" s="187" t="str">
        <f t="shared" si="228"/>
        <v/>
      </c>
      <c r="M1479" s="187" t="str">
        <f>IF(B1479="","",SUM($L$63:L1479))</f>
        <v/>
      </c>
      <c r="N1479" s="190" t="str">
        <f t="shared" si="229"/>
        <v/>
      </c>
      <c r="O1479" s="191"/>
      <c r="P1479" s="192" t="str">
        <f t="shared" si="220"/>
        <v/>
      </c>
      <c r="Q1479" s="193"/>
      <c r="S1479" s="193"/>
      <c r="T1479" s="193"/>
      <c r="U1479" s="193"/>
      <c r="V1479" s="67"/>
    </row>
    <row r="1480" spans="2:22" x14ac:dyDescent="0.15">
      <c r="B1480" s="194" t="str">
        <f t="shared" si="221"/>
        <v/>
      </c>
      <c r="C1480" s="185" t="str">
        <f t="shared" si="222"/>
        <v/>
      </c>
      <c r="D1480" s="186" t="str">
        <f>IF(B1480="","",IF(variable,IF(OR(B1480=1,B1480&lt;$I$16*periods_per_year),start_rate,MIN($I$17,IF(MOD(B1480-1,$I$19)=0,MAX($I$18,D1479+$I$20),D1479))),start_rate))</f>
        <v/>
      </c>
      <c r="E1480" s="187" t="str">
        <f t="shared" si="223"/>
        <v/>
      </c>
      <c r="F1480" s="187" t="str">
        <f>IF(B1480="","",IF(B1480=nper,J1479+E1480,MIN(J1479+E1480,IF(D1480=D1479,F1479,IF($E$13="Acc Bi-Weekly",ROUND((-PMT(((1+D1480/CP)^(CP/12))-1,(nper-B1480+1)*12/26,J1479))/2,2),IF($E$13="Acc Weekly",ROUND((-PMT(((1+D1480/CP)^(CP/12))-1,(nper-B1480+1)*12/52,J1479))/4,2),ROUND(-PMT(((1+D1480/CP)^(CP/periods_per_year))-1,nper-B1480+1,J1479),2)))))))</f>
        <v/>
      </c>
      <c r="G1480" s="187" t="str">
        <f t="shared" si="224"/>
        <v/>
      </c>
      <c r="H1480" s="188"/>
      <c r="I1480" s="187" t="str">
        <f t="shared" si="225"/>
        <v/>
      </c>
      <c r="J1480" s="187" t="str">
        <f t="shared" si="226"/>
        <v/>
      </c>
      <c r="K1480" s="189" t="str">
        <f t="shared" si="227"/>
        <v/>
      </c>
      <c r="L1480" s="187" t="str">
        <f t="shared" si="228"/>
        <v/>
      </c>
      <c r="M1480" s="187" t="str">
        <f>IF(B1480="","",SUM($L$63:L1480))</f>
        <v/>
      </c>
      <c r="N1480" s="190" t="str">
        <f t="shared" si="229"/>
        <v/>
      </c>
      <c r="O1480" s="191"/>
      <c r="P1480" s="192" t="str">
        <f t="shared" si="220"/>
        <v/>
      </c>
      <c r="Q1480" s="193"/>
      <c r="S1480" s="193"/>
      <c r="T1480" s="193"/>
      <c r="U1480" s="193"/>
      <c r="V1480" s="67"/>
    </row>
    <row r="1481" spans="2:22" x14ac:dyDescent="0.15">
      <c r="B1481" s="194" t="str">
        <f t="shared" si="221"/>
        <v/>
      </c>
      <c r="C1481" s="185" t="str">
        <f t="shared" si="222"/>
        <v/>
      </c>
      <c r="D1481" s="186" t="str">
        <f>IF(B1481="","",IF(variable,IF(OR(B1481=1,B1481&lt;$I$16*periods_per_year),start_rate,MIN($I$17,IF(MOD(B1481-1,$I$19)=0,MAX($I$18,D1480+$I$20),D1480))),start_rate))</f>
        <v/>
      </c>
      <c r="E1481" s="187" t="str">
        <f t="shared" si="223"/>
        <v/>
      </c>
      <c r="F1481" s="187" t="str">
        <f>IF(B1481="","",IF(B1481=nper,J1480+E1481,MIN(J1480+E1481,IF(D1481=D1480,F1480,IF($E$13="Acc Bi-Weekly",ROUND((-PMT(((1+D1481/CP)^(CP/12))-1,(nper-B1481+1)*12/26,J1480))/2,2),IF($E$13="Acc Weekly",ROUND((-PMT(((1+D1481/CP)^(CP/12))-1,(nper-B1481+1)*12/52,J1480))/4,2),ROUND(-PMT(((1+D1481/CP)^(CP/periods_per_year))-1,nper-B1481+1,J1480),2)))))))</f>
        <v/>
      </c>
      <c r="G1481" s="187" t="str">
        <f t="shared" si="224"/>
        <v/>
      </c>
      <c r="H1481" s="188"/>
      <c r="I1481" s="187" t="str">
        <f t="shared" si="225"/>
        <v/>
      </c>
      <c r="J1481" s="187" t="str">
        <f t="shared" si="226"/>
        <v/>
      </c>
      <c r="K1481" s="189" t="str">
        <f t="shared" si="227"/>
        <v/>
      </c>
      <c r="L1481" s="187" t="str">
        <f t="shared" si="228"/>
        <v/>
      </c>
      <c r="M1481" s="187" t="str">
        <f>IF(B1481="","",SUM($L$63:L1481))</f>
        <v/>
      </c>
      <c r="N1481" s="190" t="str">
        <f t="shared" si="229"/>
        <v/>
      </c>
      <c r="O1481" s="191"/>
      <c r="P1481" s="192" t="str">
        <f t="shared" si="220"/>
        <v/>
      </c>
      <c r="Q1481" s="193"/>
      <c r="S1481" s="193"/>
      <c r="T1481" s="193"/>
      <c r="U1481" s="193"/>
      <c r="V1481" s="67"/>
    </row>
    <row r="1482" spans="2:22" x14ac:dyDescent="0.15">
      <c r="B1482" s="194" t="str">
        <f t="shared" si="221"/>
        <v/>
      </c>
      <c r="C1482" s="185" t="str">
        <f t="shared" si="222"/>
        <v/>
      </c>
      <c r="D1482" s="186" t="str">
        <f>IF(B1482="","",IF(variable,IF(OR(B1482=1,B1482&lt;$I$16*periods_per_year),start_rate,MIN($I$17,IF(MOD(B1482-1,$I$19)=0,MAX($I$18,D1481+$I$20),D1481))),start_rate))</f>
        <v/>
      </c>
      <c r="E1482" s="187" t="str">
        <f t="shared" si="223"/>
        <v/>
      </c>
      <c r="F1482" s="187" t="str">
        <f>IF(B1482="","",IF(B1482=nper,J1481+E1482,MIN(J1481+E1482,IF(D1482=D1481,F1481,IF($E$13="Acc Bi-Weekly",ROUND((-PMT(((1+D1482/CP)^(CP/12))-1,(nper-B1482+1)*12/26,J1481))/2,2),IF($E$13="Acc Weekly",ROUND((-PMT(((1+D1482/CP)^(CP/12))-1,(nper-B1482+1)*12/52,J1481))/4,2),ROUND(-PMT(((1+D1482/CP)^(CP/periods_per_year))-1,nper-B1482+1,J1481),2)))))))</f>
        <v/>
      </c>
      <c r="G1482" s="187" t="str">
        <f t="shared" si="224"/>
        <v/>
      </c>
      <c r="H1482" s="188"/>
      <c r="I1482" s="187" t="str">
        <f t="shared" si="225"/>
        <v/>
      </c>
      <c r="J1482" s="187" t="str">
        <f t="shared" si="226"/>
        <v/>
      </c>
      <c r="K1482" s="189" t="str">
        <f t="shared" si="227"/>
        <v/>
      </c>
      <c r="L1482" s="187" t="str">
        <f t="shared" si="228"/>
        <v/>
      </c>
      <c r="M1482" s="187" t="str">
        <f>IF(B1482="","",SUM($L$63:L1482))</f>
        <v/>
      </c>
      <c r="N1482" s="190" t="str">
        <f t="shared" si="229"/>
        <v/>
      </c>
      <c r="O1482" s="191"/>
      <c r="P1482" s="192" t="str">
        <f t="shared" si="220"/>
        <v/>
      </c>
      <c r="Q1482" s="193"/>
      <c r="S1482" s="193"/>
      <c r="T1482" s="193"/>
      <c r="U1482" s="193"/>
      <c r="V1482" s="67"/>
    </row>
    <row r="1483" spans="2:22" x14ac:dyDescent="0.15">
      <c r="B1483" s="194" t="str">
        <f t="shared" si="221"/>
        <v/>
      </c>
      <c r="C1483" s="185" t="str">
        <f t="shared" si="222"/>
        <v/>
      </c>
      <c r="D1483" s="186" t="str">
        <f>IF(B1483="","",IF(variable,IF(OR(B1483=1,B1483&lt;$I$16*periods_per_year),start_rate,MIN($I$17,IF(MOD(B1483-1,$I$19)=0,MAX($I$18,D1482+$I$20),D1482))),start_rate))</f>
        <v/>
      </c>
      <c r="E1483" s="187" t="str">
        <f t="shared" si="223"/>
        <v/>
      </c>
      <c r="F1483" s="187" t="str">
        <f>IF(B1483="","",IF(B1483=nper,J1482+E1483,MIN(J1482+E1483,IF(D1483=D1482,F1482,IF($E$13="Acc Bi-Weekly",ROUND((-PMT(((1+D1483/CP)^(CP/12))-1,(nper-B1483+1)*12/26,J1482))/2,2),IF($E$13="Acc Weekly",ROUND((-PMT(((1+D1483/CP)^(CP/12))-1,(nper-B1483+1)*12/52,J1482))/4,2),ROUND(-PMT(((1+D1483/CP)^(CP/periods_per_year))-1,nper-B1483+1,J1482),2)))))))</f>
        <v/>
      </c>
      <c r="G1483" s="187" t="str">
        <f t="shared" si="224"/>
        <v/>
      </c>
      <c r="H1483" s="188"/>
      <c r="I1483" s="187" t="str">
        <f t="shared" si="225"/>
        <v/>
      </c>
      <c r="J1483" s="187" t="str">
        <f t="shared" si="226"/>
        <v/>
      </c>
      <c r="K1483" s="189" t="str">
        <f t="shared" si="227"/>
        <v/>
      </c>
      <c r="L1483" s="187" t="str">
        <f t="shared" si="228"/>
        <v/>
      </c>
      <c r="M1483" s="187" t="str">
        <f>IF(B1483="","",SUM($L$63:L1483))</f>
        <v/>
      </c>
      <c r="N1483" s="190" t="str">
        <f t="shared" si="229"/>
        <v/>
      </c>
      <c r="O1483" s="191"/>
      <c r="P1483" s="192" t="str">
        <f t="shared" ref="P1483:P1546" si="230">IF(B1483="","",IF(K1483="",0,(N1483-N1471)*(1+$E$44)+P1471*(1+$E$44)))</f>
        <v/>
      </c>
      <c r="Q1483" s="193"/>
      <c r="S1483" s="193"/>
      <c r="T1483" s="193"/>
      <c r="U1483" s="193"/>
      <c r="V1483" s="67"/>
    </row>
    <row r="1484" spans="2:22" x14ac:dyDescent="0.15">
      <c r="B1484" s="194" t="str">
        <f t="shared" si="221"/>
        <v/>
      </c>
      <c r="C1484" s="185" t="str">
        <f t="shared" si="222"/>
        <v/>
      </c>
      <c r="D1484" s="186" t="str">
        <f>IF(B1484="","",IF(variable,IF(OR(B1484=1,B1484&lt;$I$16*periods_per_year),start_rate,MIN($I$17,IF(MOD(B1484-1,$I$19)=0,MAX($I$18,D1483+$I$20),D1483))),start_rate))</f>
        <v/>
      </c>
      <c r="E1484" s="187" t="str">
        <f t="shared" si="223"/>
        <v/>
      </c>
      <c r="F1484" s="187" t="str">
        <f>IF(B1484="","",IF(B1484=nper,J1483+E1484,MIN(J1483+E1484,IF(D1484=D1483,F1483,IF($E$13="Acc Bi-Weekly",ROUND((-PMT(((1+D1484/CP)^(CP/12))-1,(nper-B1484+1)*12/26,J1483))/2,2),IF($E$13="Acc Weekly",ROUND((-PMT(((1+D1484/CP)^(CP/12))-1,(nper-B1484+1)*12/52,J1483))/4,2),ROUND(-PMT(((1+D1484/CP)^(CP/periods_per_year))-1,nper-B1484+1,J1483),2)))))))</f>
        <v/>
      </c>
      <c r="G1484" s="187" t="str">
        <f t="shared" si="224"/>
        <v/>
      </c>
      <c r="H1484" s="188"/>
      <c r="I1484" s="187" t="str">
        <f t="shared" si="225"/>
        <v/>
      </c>
      <c r="J1484" s="187" t="str">
        <f t="shared" si="226"/>
        <v/>
      </c>
      <c r="K1484" s="189" t="str">
        <f t="shared" si="227"/>
        <v/>
      </c>
      <c r="L1484" s="187" t="str">
        <f t="shared" si="228"/>
        <v/>
      </c>
      <c r="M1484" s="187" t="str">
        <f>IF(B1484="","",SUM($L$63:L1484))</f>
        <v/>
      </c>
      <c r="N1484" s="190" t="str">
        <f t="shared" si="229"/>
        <v/>
      </c>
      <c r="O1484" s="191"/>
      <c r="P1484" s="192" t="str">
        <f t="shared" si="230"/>
        <v/>
      </c>
      <c r="Q1484" s="193"/>
      <c r="S1484" s="193"/>
      <c r="T1484" s="193"/>
      <c r="U1484" s="193"/>
      <c r="V1484" s="67"/>
    </row>
    <row r="1485" spans="2:22" x14ac:dyDescent="0.15">
      <c r="B1485" s="194" t="str">
        <f t="shared" si="221"/>
        <v/>
      </c>
      <c r="C1485" s="185" t="str">
        <f t="shared" si="222"/>
        <v/>
      </c>
      <c r="D1485" s="186" t="str">
        <f>IF(B1485="","",IF(variable,IF(OR(B1485=1,B1485&lt;$I$16*periods_per_year),start_rate,MIN($I$17,IF(MOD(B1485-1,$I$19)=0,MAX($I$18,D1484+$I$20),D1484))),start_rate))</f>
        <v/>
      </c>
      <c r="E1485" s="187" t="str">
        <f t="shared" si="223"/>
        <v/>
      </c>
      <c r="F1485" s="187" t="str">
        <f>IF(B1485="","",IF(B1485=nper,J1484+E1485,MIN(J1484+E1485,IF(D1485=D1484,F1484,IF($E$13="Acc Bi-Weekly",ROUND((-PMT(((1+D1485/CP)^(CP/12))-1,(nper-B1485+1)*12/26,J1484))/2,2),IF($E$13="Acc Weekly",ROUND((-PMT(((1+D1485/CP)^(CP/12))-1,(nper-B1485+1)*12/52,J1484))/4,2),ROUND(-PMT(((1+D1485/CP)^(CP/periods_per_year))-1,nper-B1485+1,J1484),2)))))))</f>
        <v/>
      </c>
      <c r="G1485" s="187" t="str">
        <f t="shared" si="224"/>
        <v/>
      </c>
      <c r="H1485" s="188"/>
      <c r="I1485" s="187" t="str">
        <f t="shared" si="225"/>
        <v/>
      </c>
      <c r="J1485" s="187" t="str">
        <f t="shared" si="226"/>
        <v/>
      </c>
      <c r="K1485" s="189" t="str">
        <f t="shared" si="227"/>
        <v/>
      </c>
      <c r="L1485" s="187" t="str">
        <f t="shared" si="228"/>
        <v/>
      </c>
      <c r="M1485" s="187" t="str">
        <f>IF(B1485="","",SUM($L$63:L1485))</f>
        <v/>
      </c>
      <c r="N1485" s="190" t="str">
        <f t="shared" si="229"/>
        <v/>
      </c>
      <c r="O1485" s="191"/>
      <c r="P1485" s="192" t="str">
        <f t="shared" si="230"/>
        <v/>
      </c>
      <c r="Q1485" s="193"/>
      <c r="S1485" s="193"/>
      <c r="T1485" s="193"/>
      <c r="U1485" s="193"/>
      <c r="V1485" s="67"/>
    </row>
    <row r="1486" spans="2:22" x14ac:dyDescent="0.15">
      <c r="B1486" s="194" t="str">
        <f t="shared" si="221"/>
        <v/>
      </c>
      <c r="C1486" s="185" t="str">
        <f t="shared" si="222"/>
        <v/>
      </c>
      <c r="D1486" s="186" t="str">
        <f>IF(B1486="","",IF(variable,IF(OR(B1486=1,B1486&lt;$I$16*periods_per_year),start_rate,MIN($I$17,IF(MOD(B1486-1,$I$19)=0,MAX($I$18,D1485+$I$20),D1485))),start_rate))</f>
        <v/>
      </c>
      <c r="E1486" s="187" t="str">
        <f t="shared" si="223"/>
        <v/>
      </c>
      <c r="F1486" s="187" t="str">
        <f>IF(B1486="","",IF(B1486=nper,J1485+E1486,MIN(J1485+E1486,IF(D1486=D1485,F1485,IF($E$13="Acc Bi-Weekly",ROUND((-PMT(((1+D1486/CP)^(CP/12))-1,(nper-B1486+1)*12/26,J1485))/2,2),IF($E$13="Acc Weekly",ROUND((-PMT(((1+D1486/CP)^(CP/12))-1,(nper-B1486+1)*12/52,J1485))/4,2),ROUND(-PMT(((1+D1486/CP)^(CP/periods_per_year))-1,nper-B1486+1,J1485),2)))))))</f>
        <v/>
      </c>
      <c r="G1486" s="187" t="str">
        <f t="shared" si="224"/>
        <v/>
      </c>
      <c r="H1486" s="188"/>
      <c r="I1486" s="187" t="str">
        <f t="shared" si="225"/>
        <v/>
      </c>
      <c r="J1486" s="187" t="str">
        <f t="shared" si="226"/>
        <v/>
      </c>
      <c r="K1486" s="189" t="str">
        <f t="shared" si="227"/>
        <v/>
      </c>
      <c r="L1486" s="187" t="str">
        <f t="shared" si="228"/>
        <v/>
      </c>
      <c r="M1486" s="187" t="str">
        <f>IF(B1486="","",SUM($L$63:L1486))</f>
        <v/>
      </c>
      <c r="N1486" s="190" t="str">
        <f t="shared" si="229"/>
        <v/>
      </c>
      <c r="O1486" s="191"/>
      <c r="P1486" s="192" t="str">
        <f t="shared" si="230"/>
        <v/>
      </c>
      <c r="Q1486" s="193"/>
      <c r="S1486" s="193"/>
      <c r="T1486" s="193"/>
      <c r="U1486" s="193"/>
      <c r="V1486" s="67"/>
    </row>
    <row r="1487" spans="2:22" x14ac:dyDescent="0.15">
      <c r="B1487" s="194" t="str">
        <f t="shared" si="221"/>
        <v/>
      </c>
      <c r="C1487" s="185" t="str">
        <f t="shared" si="222"/>
        <v/>
      </c>
      <c r="D1487" s="186" t="str">
        <f>IF(B1487="","",IF(variable,IF(OR(B1487=1,B1487&lt;$I$16*periods_per_year),start_rate,MIN($I$17,IF(MOD(B1487-1,$I$19)=0,MAX($I$18,D1486+$I$20),D1486))),start_rate))</f>
        <v/>
      </c>
      <c r="E1487" s="187" t="str">
        <f t="shared" si="223"/>
        <v/>
      </c>
      <c r="F1487" s="187" t="str">
        <f>IF(B1487="","",IF(B1487=nper,J1486+E1487,MIN(J1486+E1487,IF(D1487=D1486,F1486,IF($E$13="Acc Bi-Weekly",ROUND((-PMT(((1+D1487/CP)^(CP/12))-1,(nper-B1487+1)*12/26,J1486))/2,2),IF($E$13="Acc Weekly",ROUND((-PMT(((1+D1487/CP)^(CP/12))-1,(nper-B1487+1)*12/52,J1486))/4,2),ROUND(-PMT(((1+D1487/CP)^(CP/periods_per_year))-1,nper-B1487+1,J1486),2)))))))</f>
        <v/>
      </c>
      <c r="G1487" s="187" t="str">
        <f t="shared" si="224"/>
        <v/>
      </c>
      <c r="H1487" s="188"/>
      <c r="I1487" s="187" t="str">
        <f t="shared" si="225"/>
        <v/>
      </c>
      <c r="J1487" s="187" t="str">
        <f t="shared" si="226"/>
        <v/>
      </c>
      <c r="K1487" s="189" t="str">
        <f t="shared" si="227"/>
        <v/>
      </c>
      <c r="L1487" s="187" t="str">
        <f t="shared" si="228"/>
        <v/>
      </c>
      <c r="M1487" s="187" t="str">
        <f>IF(B1487="","",SUM($L$63:L1487))</f>
        <v/>
      </c>
      <c r="N1487" s="190" t="str">
        <f t="shared" si="229"/>
        <v/>
      </c>
      <c r="O1487" s="191"/>
      <c r="P1487" s="192" t="str">
        <f t="shared" si="230"/>
        <v/>
      </c>
      <c r="Q1487" s="193"/>
      <c r="S1487" s="193"/>
      <c r="T1487" s="193"/>
      <c r="U1487" s="193"/>
      <c r="V1487" s="67"/>
    </row>
    <row r="1488" spans="2:22" x14ac:dyDescent="0.15">
      <c r="B1488" s="194" t="str">
        <f t="shared" si="221"/>
        <v/>
      </c>
      <c r="C1488" s="185" t="str">
        <f t="shared" si="222"/>
        <v/>
      </c>
      <c r="D1488" s="186" t="str">
        <f>IF(B1488="","",IF(variable,IF(OR(B1488=1,B1488&lt;$I$16*periods_per_year),start_rate,MIN($I$17,IF(MOD(B1488-1,$I$19)=0,MAX($I$18,D1487+$I$20),D1487))),start_rate))</f>
        <v/>
      </c>
      <c r="E1488" s="187" t="str">
        <f t="shared" si="223"/>
        <v/>
      </c>
      <c r="F1488" s="187" t="str">
        <f>IF(B1488="","",IF(B1488=nper,J1487+E1488,MIN(J1487+E1488,IF(D1488=D1487,F1487,IF($E$13="Acc Bi-Weekly",ROUND((-PMT(((1+D1488/CP)^(CP/12))-1,(nper-B1488+1)*12/26,J1487))/2,2),IF($E$13="Acc Weekly",ROUND((-PMT(((1+D1488/CP)^(CP/12))-1,(nper-B1488+1)*12/52,J1487))/4,2),ROUND(-PMT(((1+D1488/CP)^(CP/periods_per_year))-1,nper-B1488+1,J1487),2)))))))</f>
        <v/>
      </c>
      <c r="G1488" s="187" t="str">
        <f t="shared" si="224"/>
        <v/>
      </c>
      <c r="H1488" s="188"/>
      <c r="I1488" s="187" t="str">
        <f t="shared" si="225"/>
        <v/>
      </c>
      <c r="J1488" s="187" t="str">
        <f t="shared" si="226"/>
        <v/>
      </c>
      <c r="K1488" s="189" t="str">
        <f t="shared" si="227"/>
        <v/>
      </c>
      <c r="L1488" s="187" t="str">
        <f t="shared" si="228"/>
        <v/>
      </c>
      <c r="M1488" s="187" t="str">
        <f>IF(B1488="","",SUM($L$63:L1488))</f>
        <v/>
      </c>
      <c r="N1488" s="190" t="str">
        <f t="shared" si="229"/>
        <v/>
      </c>
      <c r="O1488" s="191"/>
      <c r="P1488" s="192" t="str">
        <f t="shared" si="230"/>
        <v/>
      </c>
      <c r="Q1488" s="193"/>
      <c r="S1488" s="193"/>
      <c r="T1488" s="193"/>
      <c r="U1488" s="193"/>
      <c r="V1488" s="67"/>
    </row>
    <row r="1489" spans="2:22" x14ac:dyDescent="0.15">
      <c r="B1489" s="194" t="str">
        <f t="shared" si="221"/>
        <v/>
      </c>
      <c r="C1489" s="185" t="str">
        <f t="shared" si="222"/>
        <v/>
      </c>
      <c r="D1489" s="186" t="str">
        <f>IF(B1489="","",IF(variable,IF(OR(B1489=1,B1489&lt;$I$16*periods_per_year),start_rate,MIN($I$17,IF(MOD(B1489-1,$I$19)=0,MAX($I$18,D1488+$I$20),D1488))),start_rate))</f>
        <v/>
      </c>
      <c r="E1489" s="187" t="str">
        <f t="shared" si="223"/>
        <v/>
      </c>
      <c r="F1489" s="187" t="str">
        <f>IF(B1489="","",IF(B1489=nper,J1488+E1489,MIN(J1488+E1489,IF(D1489=D1488,F1488,IF($E$13="Acc Bi-Weekly",ROUND((-PMT(((1+D1489/CP)^(CP/12))-1,(nper-B1489+1)*12/26,J1488))/2,2),IF($E$13="Acc Weekly",ROUND((-PMT(((1+D1489/CP)^(CP/12))-1,(nper-B1489+1)*12/52,J1488))/4,2),ROUND(-PMT(((1+D1489/CP)^(CP/periods_per_year))-1,nper-B1489+1,J1488),2)))))))</f>
        <v/>
      </c>
      <c r="G1489" s="187" t="str">
        <f t="shared" si="224"/>
        <v/>
      </c>
      <c r="H1489" s="188"/>
      <c r="I1489" s="187" t="str">
        <f t="shared" si="225"/>
        <v/>
      </c>
      <c r="J1489" s="187" t="str">
        <f t="shared" si="226"/>
        <v/>
      </c>
      <c r="K1489" s="189" t="str">
        <f t="shared" si="227"/>
        <v/>
      </c>
      <c r="L1489" s="187" t="str">
        <f t="shared" si="228"/>
        <v/>
      </c>
      <c r="M1489" s="187" t="str">
        <f>IF(B1489="","",SUM($L$63:L1489))</f>
        <v/>
      </c>
      <c r="N1489" s="190" t="str">
        <f t="shared" si="229"/>
        <v/>
      </c>
      <c r="O1489" s="191"/>
      <c r="P1489" s="192" t="str">
        <f t="shared" si="230"/>
        <v/>
      </c>
      <c r="Q1489" s="193"/>
      <c r="S1489" s="193"/>
      <c r="T1489" s="193"/>
      <c r="U1489" s="193"/>
      <c r="V1489" s="67"/>
    </row>
    <row r="1490" spans="2:22" x14ac:dyDescent="0.15">
      <c r="B1490" s="194" t="str">
        <f t="shared" si="221"/>
        <v/>
      </c>
      <c r="C1490" s="185" t="str">
        <f t="shared" si="222"/>
        <v/>
      </c>
      <c r="D1490" s="186" t="str">
        <f>IF(B1490="","",IF(variable,IF(OR(B1490=1,B1490&lt;$I$16*periods_per_year),start_rate,MIN($I$17,IF(MOD(B1490-1,$I$19)=0,MAX($I$18,D1489+$I$20),D1489))),start_rate))</f>
        <v/>
      </c>
      <c r="E1490" s="187" t="str">
        <f t="shared" si="223"/>
        <v/>
      </c>
      <c r="F1490" s="187" t="str">
        <f>IF(B1490="","",IF(B1490=nper,J1489+E1490,MIN(J1489+E1490,IF(D1490=D1489,F1489,IF($E$13="Acc Bi-Weekly",ROUND((-PMT(((1+D1490/CP)^(CP/12))-1,(nper-B1490+1)*12/26,J1489))/2,2),IF($E$13="Acc Weekly",ROUND((-PMT(((1+D1490/CP)^(CP/12))-1,(nper-B1490+1)*12/52,J1489))/4,2),ROUND(-PMT(((1+D1490/CP)^(CP/periods_per_year))-1,nper-B1490+1,J1489),2)))))))</f>
        <v/>
      </c>
      <c r="G1490" s="187" t="str">
        <f t="shared" si="224"/>
        <v/>
      </c>
      <c r="H1490" s="188"/>
      <c r="I1490" s="187" t="str">
        <f t="shared" si="225"/>
        <v/>
      </c>
      <c r="J1490" s="187" t="str">
        <f t="shared" si="226"/>
        <v/>
      </c>
      <c r="K1490" s="189" t="str">
        <f t="shared" si="227"/>
        <v/>
      </c>
      <c r="L1490" s="187" t="str">
        <f t="shared" si="228"/>
        <v/>
      </c>
      <c r="M1490" s="187" t="str">
        <f>IF(B1490="","",SUM($L$63:L1490))</f>
        <v/>
      </c>
      <c r="N1490" s="190" t="str">
        <f t="shared" si="229"/>
        <v/>
      </c>
      <c r="O1490" s="191"/>
      <c r="P1490" s="192" t="str">
        <f t="shared" si="230"/>
        <v/>
      </c>
      <c r="Q1490" s="193"/>
      <c r="S1490" s="193"/>
      <c r="T1490" s="193"/>
      <c r="U1490" s="193"/>
      <c r="V1490" s="67"/>
    </row>
    <row r="1491" spans="2:22" x14ac:dyDescent="0.15">
      <c r="B1491" s="194" t="str">
        <f t="shared" si="221"/>
        <v/>
      </c>
      <c r="C1491" s="185" t="str">
        <f t="shared" si="222"/>
        <v/>
      </c>
      <c r="D1491" s="186" t="str">
        <f>IF(B1491="","",IF(variable,IF(OR(B1491=1,B1491&lt;$I$16*periods_per_year),start_rate,MIN($I$17,IF(MOD(B1491-1,$I$19)=0,MAX($I$18,D1490+$I$20),D1490))),start_rate))</f>
        <v/>
      </c>
      <c r="E1491" s="187" t="str">
        <f t="shared" si="223"/>
        <v/>
      </c>
      <c r="F1491" s="187" t="str">
        <f>IF(B1491="","",IF(B1491=nper,J1490+E1491,MIN(J1490+E1491,IF(D1491=D1490,F1490,IF($E$13="Acc Bi-Weekly",ROUND((-PMT(((1+D1491/CP)^(CP/12))-1,(nper-B1491+1)*12/26,J1490))/2,2),IF($E$13="Acc Weekly",ROUND((-PMT(((1+D1491/CP)^(CP/12))-1,(nper-B1491+1)*12/52,J1490))/4,2),ROUND(-PMT(((1+D1491/CP)^(CP/periods_per_year))-1,nper-B1491+1,J1490),2)))))))</f>
        <v/>
      </c>
      <c r="G1491" s="187" t="str">
        <f t="shared" si="224"/>
        <v/>
      </c>
      <c r="H1491" s="188"/>
      <c r="I1491" s="187" t="str">
        <f t="shared" si="225"/>
        <v/>
      </c>
      <c r="J1491" s="187" t="str">
        <f t="shared" si="226"/>
        <v/>
      </c>
      <c r="K1491" s="189" t="str">
        <f t="shared" si="227"/>
        <v/>
      </c>
      <c r="L1491" s="187" t="str">
        <f t="shared" si="228"/>
        <v/>
      </c>
      <c r="M1491" s="187" t="str">
        <f>IF(B1491="","",SUM($L$63:L1491))</f>
        <v/>
      </c>
      <c r="N1491" s="190" t="str">
        <f t="shared" si="229"/>
        <v/>
      </c>
      <c r="O1491" s="191"/>
      <c r="P1491" s="192" t="str">
        <f t="shared" si="230"/>
        <v/>
      </c>
      <c r="Q1491" s="193"/>
      <c r="S1491" s="193"/>
      <c r="T1491" s="193"/>
      <c r="U1491" s="193"/>
      <c r="V1491" s="67"/>
    </row>
    <row r="1492" spans="2:22" x14ac:dyDescent="0.15">
      <c r="B1492" s="194" t="str">
        <f t="shared" si="221"/>
        <v/>
      </c>
      <c r="C1492" s="185" t="str">
        <f t="shared" si="222"/>
        <v/>
      </c>
      <c r="D1492" s="186" t="str">
        <f>IF(B1492="","",IF(variable,IF(OR(B1492=1,B1492&lt;$I$16*periods_per_year),start_rate,MIN($I$17,IF(MOD(B1492-1,$I$19)=0,MAX($I$18,D1491+$I$20),D1491))),start_rate))</f>
        <v/>
      </c>
      <c r="E1492" s="187" t="str">
        <f t="shared" si="223"/>
        <v/>
      </c>
      <c r="F1492" s="187" t="str">
        <f>IF(B1492="","",IF(B1492=nper,J1491+E1492,MIN(J1491+E1492,IF(D1492=D1491,F1491,IF($E$13="Acc Bi-Weekly",ROUND((-PMT(((1+D1492/CP)^(CP/12))-1,(nper-B1492+1)*12/26,J1491))/2,2),IF($E$13="Acc Weekly",ROUND((-PMT(((1+D1492/CP)^(CP/12))-1,(nper-B1492+1)*12/52,J1491))/4,2),ROUND(-PMT(((1+D1492/CP)^(CP/periods_per_year))-1,nper-B1492+1,J1491),2)))))))</f>
        <v/>
      </c>
      <c r="G1492" s="187" t="str">
        <f t="shared" si="224"/>
        <v/>
      </c>
      <c r="H1492" s="188"/>
      <c r="I1492" s="187" t="str">
        <f t="shared" si="225"/>
        <v/>
      </c>
      <c r="J1492" s="187" t="str">
        <f t="shared" si="226"/>
        <v/>
      </c>
      <c r="K1492" s="189" t="str">
        <f t="shared" si="227"/>
        <v/>
      </c>
      <c r="L1492" s="187" t="str">
        <f t="shared" si="228"/>
        <v/>
      </c>
      <c r="M1492" s="187" t="str">
        <f>IF(B1492="","",SUM($L$63:L1492))</f>
        <v/>
      </c>
      <c r="N1492" s="190" t="str">
        <f t="shared" si="229"/>
        <v/>
      </c>
      <c r="O1492" s="191"/>
      <c r="P1492" s="192" t="str">
        <f t="shared" si="230"/>
        <v/>
      </c>
      <c r="Q1492" s="193"/>
      <c r="S1492" s="193"/>
      <c r="T1492" s="193"/>
      <c r="U1492" s="193"/>
      <c r="V1492" s="67"/>
    </row>
    <row r="1493" spans="2:22" x14ac:dyDescent="0.15">
      <c r="B1493" s="194" t="str">
        <f t="shared" si="221"/>
        <v/>
      </c>
      <c r="C1493" s="185" t="str">
        <f t="shared" si="222"/>
        <v/>
      </c>
      <c r="D1493" s="186" t="str">
        <f>IF(B1493="","",IF(variable,IF(OR(B1493=1,B1493&lt;$I$16*periods_per_year),start_rate,MIN($I$17,IF(MOD(B1493-1,$I$19)=0,MAX($I$18,D1492+$I$20),D1492))),start_rate))</f>
        <v/>
      </c>
      <c r="E1493" s="187" t="str">
        <f t="shared" si="223"/>
        <v/>
      </c>
      <c r="F1493" s="187" t="str">
        <f>IF(B1493="","",IF(B1493=nper,J1492+E1493,MIN(J1492+E1493,IF(D1493=D1492,F1492,IF($E$13="Acc Bi-Weekly",ROUND((-PMT(((1+D1493/CP)^(CP/12))-1,(nper-B1493+1)*12/26,J1492))/2,2),IF($E$13="Acc Weekly",ROUND((-PMT(((1+D1493/CP)^(CP/12))-1,(nper-B1493+1)*12/52,J1492))/4,2),ROUND(-PMT(((1+D1493/CP)^(CP/periods_per_year))-1,nper-B1493+1,J1492),2)))))))</f>
        <v/>
      </c>
      <c r="G1493" s="187" t="str">
        <f t="shared" si="224"/>
        <v/>
      </c>
      <c r="H1493" s="188"/>
      <c r="I1493" s="187" t="str">
        <f t="shared" si="225"/>
        <v/>
      </c>
      <c r="J1493" s="187" t="str">
        <f t="shared" si="226"/>
        <v/>
      </c>
      <c r="K1493" s="189" t="str">
        <f t="shared" si="227"/>
        <v/>
      </c>
      <c r="L1493" s="187" t="str">
        <f t="shared" si="228"/>
        <v/>
      </c>
      <c r="M1493" s="187" t="str">
        <f>IF(B1493="","",SUM($L$63:L1493))</f>
        <v/>
      </c>
      <c r="N1493" s="190" t="str">
        <f t="shared" si="229"/>
        <v/>
      </c>
      <c r="O1493" s="191"/>
      <c r="P1493" s="192" t="str">
        <f t="shared" si="230"/>
        <v/>
      </c>
      <c r="Q1493" s="193"/>
      <c r="S1493" s="193"/>
      <c r="T1493" s="193"/>
      <c r="U1493" s="193"/>
      <c r="V1493" s="67"/>
    </row>
    <row r="1494" spans="2:22" x14ac:dyDescent="0.15">
      <c r="B1494" s="194" t="str">
        <f t="shared" si="221"/>
        <v/>
      </c>
      <c r="C1494" s="185" t="str">
        <f t="shared" si="222"/>
        <v/>
      </c>
      <c r="D1494" s="186" t="str">
        <f>IF(B1494="","",IF(variable,IF(OR(B1494=1,B1494&lt;$I$16*periods_per_year),start_rate,MIN($I$17,IF(MOD(B1494-1,$I$19)=0,MAX($I$18,D1493+$I$20),D1493))),start_rate))</f>
        <v/>
      </c>
      <c r="E1494" s="187" t="str">
        <f t="shared" si="223"/>
        <v/>
      </c>
      <c r="F1494" s="187" t="str">
        <f>IF(B1494="","",IF(B1494=nper,J1493+E1494,MIN(J1493+E1494,IF(D1494=D1493,F1493,IF($E$13="Acc Bi-Weekly",ROUND((-PMT(((1+D1494/CP)^(CP/12))-1,(nper-B1494+1)*12/26,J1493))/2,2),IF($E$13="Acc Weekly",ROUND((-PMT(((1+D1494/CP)^(CP/12))-1,(nper-B1494+1)*12/52,J1493))/4,2),ROUND(-PMT(((1+D1494/CP)^(CP/periods_per_year))-1,nper-B1494+1,J1493),2)))))))</f>
        <v/>
      </c>
      <c r="G1494" s="187" t="str">
        <f t="shared" si="224"/>
        <v/>
      </c>
      <c r="H1494" s="188"/>
      <c r="I1494" s="187" t="str">
        <f t="shared" si="225"/>
        <v/>
      </c>
      <c r="J1494" s="187" t="str">
        <f t="shared" si="226"/>
        <v/>
      </c>
      <c r="K1494" s="189" t="str">
        <f t="shared" si="227"/>
        <v/>
      </c>
      <c r="L1494" s="187" t="str">
        <f t="shared" si="228"/>
        <v/>
      </c>
      <c r="M1494" s="187" t="str">
        <f>IF(B1494="","",SUM($L$63:L1494))</f>
        <v/>
      </c>
      <c r="N1494" s="190" t="str">
        <f t="shared" si="229"/>
        <v/>
      </c>
      <c r="O1494" s="191"/>
      <c r="P1494" s="192" t="str">
        <f t="shared" si="230"/>
        <v/>
      </c>
      <c r="Q1494" s="193"/>
      <c r="S1494" s="193"/>
      <c r="T1494" s="193"/>
      <c r="U1494" s="193"/>
      <c r="V1494" s="67"/>
    </row>
    <row r="1495" spans="2:22" x14ac:dyDescent="0.15">
      <c r="B1495" s="194" t="str">
        <f t="shared" si="221"/>
        <v/>
      </c>
      <c r="C1495" s="185" t="str">
        <f t="shared" si="222"/>
        <v/>
      </c>
      <c r="D1495" s="186" t="str">
        <f>IF(B1495="","",IF(variable,IF(OR(B1495=1,B1495&lt;$I$16*periods_per_year),start_rate,MIN($I$17,IF(MOD(B1495-1,$I$19)=0,MAX($I$18,D1494+$I$20),D1494))),start_rate))</f>
        <v/>
      </c>
      <c r="E1495" s="187" t="str">
        <f t="shared" si="223"/>
        <v/>
      </c>
      <c r="F1495" s="187" t="str">
        <f>IF(B1495="","",IF(B1495=nper,J1494+E1495,MIN(J1494+E1495,IF(D1495=D1494,F1494,IF($E$13="Acc Bi-Weekly",ROUND((-PMT(((1+D1495/CP)^(CP/12))-1,(nper-B1495+1)*12/26,J1494))/2,2),IF($E$13="Acc Weekly",ROUND((-PMT(((1+D1495/CP)^(CP/12))-1,(nper-B1495+1)*12/52,J1494))/4,2),ROUND(-PMT(((1+D1495/CP)^(CP/periods_per_year))-1,nper-B1495+1,J1494),2)))))))</f>
        <v/>
      </c>
      <c r="G1495" s="187" t="str">
        <f t="shared" si="224"/>
        <v/>
      </c>
      <c r="H1495" s="188"/>
      <c r="I1495" s="187" t="str">
        <f t="shared" si="225"/>
        <v/>
      </c>
      <c r="J1495" s="187" t="str">
        <f t="shared" si="226"/>
        <v/>
      </c>
      <c r="K1495" s="189" t="str">
        <f t="shared" si="227"/>
        <v/>
      </c>
      <c r="L1495" s="187" t="str">
        <f t="shared" si="228"/>
        <v/>
      </c>
      <c r="M1495" s="187" t="str">
        <f>IF(B1495="","",SUM($L$63:L1495))</f>
        <v/>
      </c>
      <c r="N1495" s="190" t="str">
        <f t="shared" si="229"/>
        <v/>
      </c>
      <c r="O1495" s="191"/>
      <c r="P1495" s="192" t="str">
        <f t="shared" si="230"/>
        <v/>
      </c>
      <c r="Q1495" s="193"/>
      <c r="S1495" s="193"/>
      <c r="T1495" s="193"/>
      <c r="U1495" s="193"/>
      <c r="V1495" s="67"/>
    </row>
    <row r="1496" spans="2:22" x14ac:dyDescent="0.15">
      <c r="B1496" s="194" t="str">
        <f t="shared" si="221"/>
        <v/>
      </c>
      <c r="C1496" s="185" t="str">
        <f t="shared" si="222"/>
        <v/>
      </c>
      <c r="D1496" s="186" t="str">
        <f>IF(B1496="","",IF(variable,IF(OR(B1496=1,B1496&lt;$I$16*periods_per_year),start_rate,MIN($I$17,IF(MOD(B1496-1,$I$19)=0,MAX($I$18,D1495+$I$20),D1495))),start_rate))</f>
        <v/>
      </c>
      <c r="E1496" s="187" t="str">
        <f t="shared" si="223"/>
        <v/>
      </c>
      <c r="F1496" s="187" t="str">
        <f>IF(B1496="","",IF(B1496=nper,J1495+E1496,MIN(J1495+E1496,IF(D1496=D1495,F1495,IF($E$13="Acc Bi-Weekly",ROUND((-PMT(((1+D1496/CP)^(CP/12))-1,(nper-B1496+1)*12/26,J1495))/2,2),IF($E$13="Acc Weekly",ROUND((-PMT(((1+D1496/CP)^(CP/12))-1,(nper-B1496+1)*12/52,J1495))/4,2),ROUND(-PMT(((1+D1496/CP)^(CP/periods_per_year))-1,nper-B1496+1,J1495),2)))))))</f>
        <v/>
      </c>
      <c r="G1496" s="187" t="str">
        <f t="shared" si="224"/>
        <v/>
      </c>
      <c r="H1496" s="188"/>
      <c r="I1496" s="187" t="str">
        <f t="shared" si="225"/>
        <v/>
      </c>
      <c r="J1496" s="187" t="str">
        <f t="shared" si="226"/>
        <v/>
      </c>
      <c r="K1496" s="189" t="str">
        <f t="shared" si="227"/>
        <v/>
      </c>
      <c r="L1496" s="187" t="str">
        <f t="shared" si="228"/>
        <v/>
      </c>
      <c r="M1496" s="187" t="str">
        <f>IF(B1496="","",SUM($L$63:L1496))</f>
        <v/>
      </c>
      <c r="N1496" s="190" t="str">
        <f t="shared" si="229"/>
        <v/>
      </c>
      <c r="O1496" s="191"/>
      <c r="P1496" s="192" t="str">
        <f t="shared" si="230"/>
        <v/>
      </c>
      <c r="Q1496" s="193"/>
      <c r="S1496" s="193"/>
      <c r="T1496" s="193"/>
      <c r="U1496" s="193"/>
      <c r="V1496" s="67"/>
    </row>
    <row r="1497" spans="2:22" x14ac:dyDescent="0.15">
      <c r="B1497" s="194" t="str">
        <f t="shared" si="221"/>
        <v/>
      </c>
      <c r="C1497" s="185" t="str">
        <f t="shared" si="222"/>
        <v/>
      </c>
      <c r="D1497" s="186" t="str">
        <f>IF(B1497="","",IF(variable,IF(OR(B1497=1,B1497&lt;$I$16*periods_per_year),start_rate,MIN($I$17,IF(MOD(B1497-1,$I$19)=0,MAX($I$18,D1496+$I$20),D1496))),start_rate))</f>
        <v/>
      </c>
      <c r="E1497" s="187" t="str">
        <f t="shared" si="223"/>
        <v/>
      </c>
      <c r="F1497" s="187" t="str">
        <f>IF(B1497="","",IF(B1497=nper,J1496+E1497,MIN(J1496+E1497,IF(D1497=D1496,F1496,IF($E$13="Acc Bi-Weekly",ROUND((-PMT(((1+D1497/CP)^(CP/12))-1,(nper-B1497+1)*12/26,J1496))/2,2),IF($E$13="Acc Weekly",ROUND((-PMT(((1+D1497/CP)^(CP/12))-1,(nper-B1497+1)*12/52,J1496))/4,2),ROUND(-PMT(((1+D1497/CP)^(CP/periods_per_year))-1,nper-B1497+1,J1496),2)))))))</f>
        <v/>
      </c>
      <c r="G1497" s="187" t="str">
        <f t="shared" si="224"/>
        <v/>
      </c>
      <c r="H1497" s="188"/>
      <c r="I1497" s="187" t="str">
        <f t="shared" si="225"/>
        <v/>
      </c>
      <c r="J1497" s="187" t="str">
        <f t="shared" si="226"/>
        <v/>
      </c>
      <c r="K1497" s="189" t="str">
        <f t="shared" si="227"/>
        <v/>
      </c>
      <c r="L1497" s="187" t="str">
        <f t="shared" si="228"/>
        <v/>
      </c>
      <c r="M1497" s="187" t="str">
        <f>IF(B1497="","",SUM($L$63:L1497))</f>
        <v/>
      </c>
      <c r="N1497" s="190" t="str">
        <f t="shared" si="229"/>
        <v/>
      </c>
      <c r="O1497" s="191"/>
      <c r="P1497" s="192" t="str">
        <f t="shared" si="230"/>
        <v/>
      </c>
      <c r="Q1497" s="193"/>
      <c r="S1497" s="193"/>
      <c r="T1497" s="193"/>
      <c r="U1497" s="193"/>
      <c r="V1497" s="67"/>
    </row>
    <row r="1498" spans="2:22" x14ac:dyDescent="0.15">
      <c r="B1498" s="194" t="str">
        <f t="shared" si="221"/>
        <v/>
      </c>
      <c r="C1498" s="185" t="str">
        <f t="shared" si="222"/>
        <v/>
      </c>
      <c r="D1498" s="186" t="str">
        <f>IF(B1498="","",IF(variable,IF(OR(B1498=1,B1498&lt;$I$16*periods_per_year),start_rate,MIN($I$17,IF(MOD(B1498-1,$I$19)=0,MAX($I$18,D1497+$I$20),D1497))),start_rate))</f>
        <v/>
      </c>
      <c r="E1498" s="187" t="str">
        <f t="shared" si="223"/>
        <v/>
      </c>
      <c r="F1498" s="187" t="str">
        <f>IF(B1498="","",IF(B1498=nper,J1497+E1498,MIN(J1497+E1498,IF(D1498=D1497,F1497,IF($E$13="Acc Bi-Weekly",ROUND((-PMT(((1+D1498/CP)^(CP/12))-1,(nper-B1498+1)*12/26,J1497))/2,2),IF($E$13="Acc Weekly",ROUND((-PMT(((1+D1498/CP)^(CP/12))-1,(nper-B1498+1)*12/52,J1497))/4,2),ROUND(-PMT(((1+D1498/CP)^(CP/periods_per_year))-1,nper-B1498+1,J1497),2)))))))</f>
        <v/>
      </c>
      <c r="G1498" s="187" t="str">
        <f t="shared" si="224"/>
        <v/>
      </c>
      <c r="H1498" s="188"/>
      <c r="I1498" s="187" t="str">
        <f t="shared" si="225"/>
        <v/>
      </c>
      <c r="J1498" s="187" t="str">
        <f t="shared" si="226"/>
        <v/>
      </c>
      <c r="K1498" s="189" t="str">
        <f t="shared" si="227"/>
        <v/>
      </c>
      <c r="L1498" s="187" t="str">
        <f t="shared" si="228"/>
        <v/>
      </c>
      <c r="M1498" s="187" t="str">
        <f>IF(B1498="","",SUM($L$63:L1498))</f>
        <v/>
      </c>
      <c r="N1498" s="190" t="str">
        <f t="shared" si="229"/>
        <v/>
      </c>
      <c r="O1498" s="191"/>
      <c r="P1498" s="192" t="str">
        <f t="shared" si="230"/>
        <v/>
      </c>
      <c r="Q1498" s="193"/>
      <c r="S1498" s="193"/>
      <c r="T1498" s="193"/>
      <c r="U1498" s="193"/>
      <c r="V1498" s="67"/>
    </row>
    <row r="1499" spans="2:22" x14ac:dyDescent="0.15">
      <c r="B1499" s="194" t="str">
        <f t="shared" si="221"/>
        <v/>
      </c>
      <c r="C1499" s="185" t="str">
        <f t="shared" si="222"/>
        <v/>
      </c>
      <c r="D1499" s="186" t="str">
        <f>IF(B1499="","",IF(variable,IF(OR(B1499=1,B1499&lt;$I$16*periods_per_year),start_rate,MIN($I$17,IF(MOD(B1499-1,$I$19)=0,MAX($I$18,D1498+$I$20),D1498))),start_rate))</f>
        <v/>
      </c>
      <c r="E1499" s="187" t="str">
        <f t="shared" si="223"/>
        <v/>
      </c>
      <c r="F1499" s="187" t="str">
        <f>IF(B1499="","",IF(B1499=nper,J1498+E1499,MIN(J1498+E1499,IF(D1499=D1498,F1498,IF($E$13="Acc Bi-Weekly",ROUND((-PMT(((1+D1499/CP)^(CP/12))-1,(nper-B1499+1)*12/26,J1498))/2,2),IF($E$13="Acc Weekly",ROUND((-PMT(((1+D1499/CP)^(CP/12))-1,(nper-B1499+1)*12/52,J1498))/4,2),ROUND(-PMT(((1+D1499/CP)^(CP/periods_per_year))-1,nper-B1499+1,J1498),2)))))))</f>
        <v/>
      </c>
      <c r="G1499" s="187" t="str">
        <f t="shared" si="224"/>
        <v/>
      </c>
      <c r="H1499" s="188"/>
      <c r="I1499" s="187" t="str">
        <f t="shared" si="225"/>
        <v/>
      </c>
      <c r="J1499" s="187" t="str">
        <f t="shared" si="226"/>
        <v/>
      </c>
      <c r="K1499" s="189" t="str">
        <f t="shared" si="227"/>
        <v/>
      </c>
      <c r="L1499" s="187" t="str">
        <f t="shared" si="228"/>
        <v/>
      </c>
      <c r="M1499" s="187" t="str">
        <f>IF(B1499="","",SUM($L$63:L1499))</f>
        <v/>
      </c>
      <c r="N1499" s="190" t="str">
        <f t="shared" si="229"/>
        <v/>
      </c>
      <c r="O1499" s="191"/>
      <c r="P1499" s="192" t="str">
        <f t="shared" si="230"/>
        <v/>
      </c>
      <c r="Q1499" s="193"/>
      <c r="S1499" s="193"/>
      <c r="T1499" s="193"/>
      <c r="U1499" s="193"/>
      <c r="V1499" s="67"/>
    </row>
    <row r="1500" spans="2:22" x14ac:dyDescent="0.15">
      <c r="B1500" s="194" t="str">
        <f t="shared" si="221"/>
        <v/>
      </c>
      <c r="C1500" s="185" t="str">
        <f t="shared" si="222"/>
        <v/>
      </c>
      <c r="D1500" s="186" t="str">
        <f>IF(B1500="","",IF(variable,IF(OR(B1500=1,B1500&lt;$I$16*periods_per_year),start_rate,MIN($I$17,IF(MOD(B1500-1,$I$19)=0,MAX($I$18,D1499+$I$20),D1499))),start_rate))</f>
        <v/>
      </c>
      <c r="E1500" s="187" t="str">
        <f t="shared" si="223"/>
        <v/>
      </c>
      <c r="F1500" s="187" t="str">
        <f>IF(B1500="","",IF(B1500=nper,J1499+E1500,MIN(J1499+E1500,IF(D1500=D1499,F1499,IF($E$13="Acc Bi-Weekly",ROUND((-PMT(((1+D1500/CP)^(CP/12))-1,(nper-B1500+1)*12/26,J1499))/2,2),IF($E$13="Acc Weekly",ROUND((-PMT(((1+D1500/CP)^(CP/12))-1,(nper-B1500+1)*12/52,J1499))/4,2),ROUND(-PMT(((1+D1500/CP)^(CP/periods_per_year))-1,nper-B1500+1,J1499),2)))))))</f>
        <v/>
      </c>
      <c r="G1500" s="187" t="str">
        <f t="shared" si="224"/>
        <v/>
      </c>
      <c r="H1500" s="188"/>
      <c r="I1500" s="187" t="str">
        <f t="shared" si="225"/>
        <v/>
      </c>
      <c r="J1500" s="187" t="str">
        <f t="shared" si="226"/>
        <v/>
      </c>
      <c r="K1500" s="189" t="str">
        <f t="shared" si="227"/>
        <v/>
      </c>
      <c r="L1500" s="187" t="str">
        <f t="shared" si="228"/>
        <v/>
      </c>
      <c r="M1500" s="187" t="str">
        <f>IF(B1500="","",SUM($L$63:L1500))</f>
        <v/>
      </c>
      <c r="N1500" s="190" t="str">
        <f t="shared" si="229"/>
        <v/>
      </c>
      <c r="O1500" s="191"/>
      <c r="P1500" s="192" t="str">
        <f t="shared" si="230"/>
        <v/>
      </c>
      <c r="Q1500" s="193"/>
      <c r="S1500" s="193"/>
      <c r="T1500" s="193"/>
      <c r="U1500" s="193"/>
      <c r="V1500" s="67"/>
    </row>
    <row r="1501" spans="2:22" x14ac:dyDescent="0.15">
      <c r="B1501" s="194" t="str">
        <f t="shared" si="221"/>
        <v/>
      </c>
      <c r="C1501" s="185" t="str">
        <f t="shared" si="222"/>
        <v/>
      </c>
      <c r="D1501" s="186" t="str">
        <f>IF(B1501="","",IF(variable,IF(OR(B1501=1,B1501&lt;$I$16*periods_per_year),start_rate,MIN($I$17,IF(MOD(B1501-1,$I$19)=0,MAX($I$18,D1500+$I$20),D1500))),start_rate))</f>
        <v/>
      </c>
      <c r="E1501" s="187" t="str">
        <f t="shared" si="223"/>
        <v/>
      </c>
      <c r="F1501" s="187" t="str">
        <f>IF(B1501="","",IF(B1501=nper,J1500+E1501,MIN(J1500+E1501,IF(D1501=D1500,F1500,IF($E$13="Acc Bi-Weekly",ROUND((-PMT(((1+D1501/CP)^(CP/12))-1,(nper-B1501+1)*12/26,J1500))/2,2),IF($E$13="Acc Weekly",ROUND((-PMT(((1+D1501/CP)^(CP/12))-1,(nper-B1501+1)*12/52,J1500))/4,2),ROUND(-PMT(((1+D1501/CP)^(CP/periods_per_year))-1,nper-B1501+1,J1500),2)))))))</f>
        <v/>
      </c>
      <c r="G1501" s="187" t="str">
        <f t="shared" si="224"/>
        <v/>
      </c>
      <c r="H1501" s="188"/>
      <c r="I1501" s="187" t="str">
        <f t="shared" si="225"/>
        <v/>
      </c>
      <c r="J1501" s="187" t="str">
        <f t="shared" si="226"/>
        <v/>
      </c>
      <c r="K1501" s="189" t="str">
        <f t="shared" si="227"/>
        <v/>
      </c>
      <c r="L1501" s="187" t="str">
        <f t="shared" si="228"/>
        <v/>
      </c>
      <c r="M1501" s="187" t="str">
        <f>IF(B1501="","",SUM($L$63:L1501))</f>
        <v/>
      </c>
      <c r="N1501" s="190" t="str">
        <f t="shared" si="229"/>
        <v/>
      </c>
      <c r="O1501" s="191"/>
      <c r="P1501" s="192" t="str">
        <f t="shared" si="230"/>
        <v/>
      </c>
      <c r="Q1501" s="193"/>
      <c r="S1501" s="193"/>
      <c r="T1501" s="193"/>
      <c r="U1501" s="193"/>
      <c r="V1501" s="67"/>
    </row>
    <row r="1502" spans="2:22" x14ac:dyDescent="0.15">
      <c r="B1502" s="194" t="str">
        <f t="shared" si="221"/>
        <v/>
      </c>
      <c r="C1502" s="185" t="str">
        <f t="shared" si="222"/>
        <v/>
      </c>
      <c r="D1502" s="186" t="str">
        <f>IF(B1502="","",IF(variable,IF(OR(B1502=1,B1502&lt;$I$16*periods_per_year),start_rate,MIN($I$17,IF(MOD(B1502-1,$I$19)=0,MAX($I$18,D1501+$I$20),D1501))),start_rate))</f>
        <v/>
      </c>
      <c r="E1502" s="187" t="str">
        <f t="shared" si="223"/>
        <v/>
      </c>
      <c r="F1502" s="187" t="str">
        <f>IF(B1502="","",IF(B1502=nper,J1501+E1502,MIN(J1501+E1502,IF(D1502=D1501,F1501,IF($E$13="Acc Bi-Weekly",ROUND((-PMT(((1+D1502/CP)^(CP/12))-1,(nper-B1502+1)*12/26,J1501))/2,2),IF($E$13="Acc Weekly",ROUND((-PMT(((1+D1502/CP)^(CP/12))-1,(nper-B1502+1)*12/52,J1501))/4,2),ROUND(-PMT(((1+D1502/CP)^(CP/periods_per_year))-1,nper-B1502+1,J1501),2)))))))</f>
        <v/>
      </c>
      <c r="G1502" s="187" t="str">
        <f t="shared" si="224"/>
        <v/>
      </c>
      <c r="H1502" s="188"/>
      <c r="I1502" s="187" t="str">
        <f t="shared" si="225"/>
        <v/>
      </c>
      <c r="J1502" s="187" t="str">
        <f t="shared" si="226"/>
        <v/>
      </c>
      <c r="K1502" s="189" t="str">
        <f t="shared" si="227"/>
        <v/>
      </c>
      <c r="L1502" s="187" t="str">
        <f t="shared" si="228"/>
        <v/>
      </c>
      <c r="M1502" s="187" t="str">
        <f>IF(B1502="","",SUM($L$63:L1502))</f>
        <v/>
      </c>
      <c r="N1502" s="190" t="str">
        <f t="shared" si="229"/>
        <v/>
      </c>
      <c r="O1502" s="191"/>
      <c r="P1502" s="192" t="str">
        <f t="shared" si="230"/>
        <v/>
      </c>
      <c r="Q1502" s="193"/>
      <c r="S1502" s="193"/>
      <c r="T1502" s="193"/>
      <c r="U1502" s="193"/>
      <c r="V1502" s="67"/>
    </row>
    <row r="1503" spans="2:22" x14ac:dyDescent="0.15">
      <c r="B1503" s="194" t="str">
        <f t="shared" si="221"/>
        <v/>
      </c>
      <c r="C1503" s="185" t="str">
        <f t="shared" si="222"/>
        <v/>
      </c>
      <c r="D1503" s="186" t="str">
        <f>IF(B1503="","",IF(variable,IF(OR(B1503=1,B1503&lt;$I$16*periods_per_year),start_rate,MIN($I$17,IF(MOD(B1503-1,$I$19)=0,MAX($I$18,D1502+$I$20),D1502))),start_rate))</f>
        <v/>
      </c>
      <c r="E1503" s="187" t="str">
        <f t="shared" si="223"/>
        <v/>
      </c>
      <c r="F1503" s="187" t="str">
        <f>IF(B1503="","",IF(B1503=nper,J1502+E1503,MIN(J1502+E1503,IF(D1503=D1502,F1502,IF($E$13="Acc Bi-Weekly",ROUND((-PMT(((1+D1503/CP)^(CP/12))-1,(nper-B1503+1)*12/26,J1502))/2,2),IF($E$13="Acc Weekly",ROUND((-PMT(((1+D1503/CP)^(CP/12))-1,(nper-B1503+1)*12/52,J1502))/4,2),ROUND(-PMT(((1+D1503/CP)^(CP/periods_per_year))-1,nper-B1503+1,J1502),2)))))))</f>
        <v/>
      </c>
      <c r="G1503" s="187" t="str">
        <f t="shared" si="224"/>
        <v/>
      </c>
      <c r="H1503" s="188"/>
      <c r="I1503" s="187" t="str">
        <f t="shared" si="225"/>
        <v/>
      </c>
      <c r="J1503" s="187" t="str">
        <f t="shared" si="226"/>
        <v/>
      </c>
      <c r="K1503" s="189" t="str">
        <f t="shared" si="227"/>
        <v/>
      </c>
      <c r="L1503" s="187" t="str">
        <f t="shared" si="228"/>
        <v/>
      </c>
      <c r="M1503" s="187" t="str">
        <f>IF(B1503="","",SUM($L$63:L1503))</f>
        <v/>
      </c>
      <c r="N1503" s="190" t="str">
        <f t="shared" si="229"/>
        <v/>
      </c>
      <c r="O1503" s="191"/>
      <c r="P1503" s="192" t="str">
        <f t="shared" si="230"/>
        <v/>
      </c>
      <c r="Q1503" s="193"/>
      <c r="S1503" s="193"/>
      <c r="T1503" s="193"/>
      <c r="U1503" s="193"/>
      <c r="V1503" s="67"/>
    </row>
    <row r="1504" spans="2:22" x14ac:dyDescent="0.15">
      <c r="B1504" s="194" t="str">
        <f t="shared" si="221"/>
        <v/>
      </c>
      <c r="C1504" s="185" t="str">
        <f t="shared" si="222"/>
        <v/>
      </c>
      <c r="D1504" s="186" t="str">
        <f>IF(B1504="","",IF(variable,IF(OR(B1504=1,B1504&lt;$I$16*periods_per_year),start_rate,MIN($I$17,IF(MOD(B1504-1,$I$19)=0,MAX($I$18,D1503+$I$20),D1503))),start_rate))</f>
        <v/>
      </c>
      <c r="E1504" s="187" t="str">
        <f t="shared" si="223"/>
        <v/>
      </c>
      <c r="F1504" s="187" t="str">
        <f>IF(B1504="","",IF(B1504=nper,J1503+E1504,MIN(J1503+E1504,IF(D1504=D1503,F1503,IF($E$13="Acc Bi-Weekly",ROUND((-PMT(((1+D1504/CP)^(CP/12))-1,(nper-B1504+1)*12/26,J1503))/2,2),IF($E$13="Acc Weekly",ROUND((-PMT(((1+D1504/CP)^(CP/12))-1,(nper-B1504+1)*12/52,J1503))/4,2),ROUND(-PMT(((1+D1504/CP)^(CP/periods_per_year))-1,nper-B1504+1,J1503),2)))))))</f>
        <v/>
      </c>
      <c r="G1504" s="187" t="str">
        <f t="shared" si="224"/>
        <v/>
      </c>
      <c r="H1504" s="188"/>
      <c r="I1504" s="187" t="str">
        <f t="shared" si="225"/>
        <v/>
      </c>
      <c r="J1504" s="187" t="str">
        <f t="shared" si="226"/>
        <v/>
      </c>
      <c r="K1504" s="189" t="str">
        <f t="shared" si="227"/>
        <v/>
      </c>
      <c r="L1504" s="187" t="str">
        <f t="shared" si="228"/>
        <v/>
      </c>
      <c r="M1504" s="187" t="str">
        <f>IF(B1504="","",SUM($L$63:L1504))</f>
        <v/>
      </c>
      <c r="N1504" s="190" t="str">
        <f t="shared" si="229"/>
        <v/>
      </c>
      <c r="O1504" s="191"/>
      <c r="P1504" s="192" t="str">
        <f t="shared" si="230"/>
        <v/>
      </c>
      <c r="Q1504" s="193"/>
      <c r="S1504" s="193"/>
      <c r="T1504" s="193"/>
      <c r="U1504" s="193"/>
      <c r="V1504" s="67"/>
    </row>
    <row r="1505" spans="2:22" x14ac:dyDescent="0.15">
      <c r="B1505" s="194" t="str">
        <f t="shared" si="221"/>
        <v/>
      </c>
      <c r="C1505" s="185" t="str">
        <f t="shared" si="222"/>
        <v/>
      </c>
      <c r="D1505" s="186" t="str">
        <f>IF(B1505="","",IF(variable,IF(OR(B1505=1,B1505&lt;$I$16*periods_per_year),start_rate,MIN($I$17,IF(MOD(B1505-1,$I$19)=0,MAX($I$18,D1504+$I$20),D1504))),start_rate))</f>
        <v/>
      </c>
      <c r="E1505" s="187" t="str">
        <f t="shared" si="223"/>
        <v/>
      </c>
      <c r="F1505" s="187" t="str">
        <f>IF(B1505="","",IF(B1505=nper,J1504+E1505,MIN(J1504+E1505,IF(D1505=D1504,F1504,IF($E$13="Acc Bi-Weekly",ROUND((-PMT(((1+D1505/CP)^(CP/12))-1,(nper-B1505+1)*12/26,J1504))/2,2),IF($E$13="Acc Weekly",ROUND((-PMT(((1+D1505/CP)^(CP/12))-1,(nper-B1505+1)*12/52,J1504))/4,2),ROUND(-PMT(((1+D1505/CP)^(CP/periods_per_year))-1,nper-B1505+1,J1504),2)))))))</f>
        <v/>
      </c>
      <c r="G1505" s="187" t="str">
        <f t="shared" si="224"/>
        <v/>
      </c>
      <c r="H1505" s="188"/>
      <c r="I1505" s="187" t="str">
        <f t="shared" si="225"/>
        <v/>
      </c>
      <c r="J1505" s="187" t="str">
        <f t="shared" si="226"/>
        <v/>
      </c>
      <c r="K1505" s="189" t="str">
        <f t="shared" si="227"/>
        <v/>
      </c>
      <c r="L1505" s="187" t="str">
        <f t="shared" si="228"/>
        <v/>
      </c>
      <c r="M1505" s="187" t="str">
        <f>IF(B1505="","",SUM($L$63:L1505))</f>
        <v/>
      </c>
      <c r="N1505" s="190" t="str">
        <f t="shared" si="229"/>
        <v/>
      </c>
      <c r="O1505" s="191"/>
      <c r="P1505" s="192" t="str">
        <f t="shared" si="230"/>
        <v/>
      </c>
      <c r="Q1505" s="193"/>
      <c r="S1505" s="193"/>
      <c r="T1505" s="193"/>
      <c r="U1505" s="193"/>
      <c r="V1505" s="67"/>
    </row>
    <row r="1506" spans="2:22" x14ac:dyDescent="0.15">
      <c r="B1506" s="194" t="str">
        <f t="shared" si="221"/>
        <v/>
      </c>
      <c r="C1506" s="185" t="str">
        <f t="shared" si="222"/>
        <v/>
      </c>
      <c r="D1506" s="186" t="str">
        <f>IF(B1506="","",IF(variable,IF(OR(B1506=1,B1506&lt;$I$16*periods_per_year),start_rate,MIN($I$17,IF(MOD(B1506-1,$I$19)=0,MAX($I$18,D1505+$I$20),D1505))),start_rate))</f>
        <v/>
      </c>
      <c r="E1506" s="187" t="str">
        <f t="shared" si="223"/>
        <v/>
      </c>
      <c r="F1506" s="187" t="str">
        <f>IF(B1506="","",IF(B1506=nper,J1505+E1506,MIN(J1505+E1506,IF(D1506=D1505,F1505,IF($E$13="Acc Bi-Weekly",ROUND((-PMT(((1+D1506/CP)^(CP/12))-1,(nper-B1506+1)*12/26,J1505))/2,2),IF($E$13="Acc Weekly",ROUND((-PMT(((1+D1506/CP)^(CP/12))-1,(nper-B1506+1)*12/52,J1505))/4,2),ROUND(-PMT(((1+D1506/CP)^(CP/periods_per_year))-1,nper-B1506+1,J1505),2)))))))</f>
        <v/>
      </c>
      <c r="G1506" s="187" t="str">
        <f t="shared" si="224"/>
        <v/>
      </c>
      <c r="H1506" s="188"/>
      <c r="I1506" s="187" t="str">
        <f t="shared" si="225"/>
        <v/>
      </c>
      <c r="J1506" s="187" t="str">
        <f t="shared" si="226"/>
        <v/>
      </c>
      <c r="K1506" s="189" t="str">
        <f t="shared" si="227"/>
        <v/>
      </c>
      <c r="L1506" s="187" t="str">
        <f t="shared" si="228"/>
        <v/>
      </c>
      <c r="M1506" s="187" t="str">
        <f>IF(B1506="","",SUM($L$63:L1506))</f>
        <v/>
      </c>
      <c r="N1506" s="190" t="str">
        <f t="shared" si="229"/>
        <v/>
      </c>
      <c r="O1506" s="191"/>
      <c r="P1506" s="192" t="str">
        <f t="shared" si="230"/>
        <v/>
      </c>
      <c r="Q1506" s="193"/>
      <c r="S1506" s="193"/>
      <c r="T1506" s="193"/>
      <c r="U1506" s="193"/>
      <c r="V1506" s="67"/>
    </row>
    <row r="1507" spans="2:22" x14ac:dyDescent="0.15">
      <c r="B1507" s="194" t="str">
        <f t="shared" si="221"/>
        <v/>
      </c>
      <c r="C1507" s="185" t="str">
        <f t="shared" si="222"/>
        <v/>
      </c>
      <c r="D1507" s="186" t="str">
        <f>IF(B1507="","",IF(variable,IF(OR(B1507=1,B1507&lt;$I$16*periods_per_year),start_rate,MIN($I$17,IF(MOD(B1507-1,$I$19)=0,MAX($I$18,D1506+$I$20),D1506))),start_rate))</f>
        <v/>
      </c>
      <c r="E1507" s="187" t="str">
        <f t="shared" si="223"/>
        <v/>
      </c>
      <c r="F1507" s="187" t="str">
        <f>IF(B1507="","",IF(B1507=nper,J1506+E1507,MIN(J1506+E1507,IF(D1507=D1506,F1506,IF($E$13="Acc Bi-Weekly",ROUND((-PMT(((1+D1507/CP)^(CP/12))-1,(nper-B1507+1)*12/26,J1506))/2,2),IF($E$13="Acc Weekly",ROUND((-PMT(((1+D1507/CP)^(CP/12))-1,(nper-B1507+1)*12/52,J1506))/4,2),ROUND(-PMT(((1+D1507/CP)^(CP/periods_per_year))-1,nper-B1507+1,J1506),2)))))))</f>
        <v/>
      </c>
      <c r="G1507" s="187" t="str">
        <f t="shared" si="224"/>
        <v/>
      </c>
      <c r="H1507" s="188"/>
      <c r="I1507" s="187" t="str">
        <f t="shared" si="225"/>
        <v/>
      </c>
      <c r="J1507" s="187" t="str">
        <f t="shared" si="226"/>
        <v/>
      </c>
      <c r="K1507" s="189" t="str">
        <f t="shared" si="227"/>
        <v/>
      </c>
      <c r="L1507" s="187" t="str">
        <f t="shared" si="228"/>
        <v/>
      </c>
      <c r="M1507" s="187" t="str">
        <f>IF(B1507="","",SUM($L$63:L1507))</f>
        <v/>
      </c>
      <c r="N1507" s="190" t="str">
        <f t="shared" si="229"/>
        <v/>
      </c>
      <c r="O1507" s="191"/>
      <c r="P1507" s="192" t="str">
        <f t="shared" si="230"/>
        <v/>
      </c>
      <c r="Q1507" s="193"/>
      <c r="S1507" s="193"/>
      <c r="T1507" s="193"/>
      <c r="U1507" s="193"/>
      <c r="V1507" s="67"/>
    </row>
    <row r="1508" spans="2:22" x14ac:dyDescent="0.15">
      <c r="B1508" s="194" t="str">
        <f t="shared" si="221"/>
        <v/>
      </c>
      <c r="C1508" s="185" t="str">
        <f t="shared" si="222"/>
        <v/>
      </c>
      <c r="D1508" s="186" t="str">
        <f>IF(B1508="","",IF(variable,IF(OR(B1508=1,B1508&lt;$I$16*periods_per_year),start_rate,MIN($I$17,IF(MOD(B1508-1,$I$19)=0,MAX($I$18,D1507+$I$20),D1507))),start_rate))</f>
        <v/>
      </c>
      <c r="E1508" s="187" t="str">
        <f t="shared" si="223"/>
        <v/>
      </c>
      <c r="F1508" s="187" t="str">
        <f>IF(B1508="","",IF(B1508=nper,J1507+E1508,MIN(J1507+E1508,IF(D1508=D1507,F1507,IF($E$13="Acc Bi-Weekly",ROUND((-PMT(((1+D1508/CP)^(CP/12))-1,(nper-B1508+1)*12/26,J1507))/2,2),IF($E$13="Acc Weekly",ROUND((-PMT(((1+D1508/CP)^(CP/12))-1,(nper-B1508+1)*12/52,J1507))/4,2),ROUND(-PMT(((1+D1508/CP)^(CP/periods_per_year))-1,nper-B1508+1,J1507),2)))))))</f>
        <v/>
      </c>
      <c r="G1508" s="187" t="str">
        <f t="shared" si="224"/>
        <v/>
      </c>
      <c r="H1508" s="188"/>
      <c r="I1508" s="187" t="str">
        <f t="shared" si="225"/>
        <v/>
      </c>
      <c r="J1508" s="187" t="str">
        <f t="shared" si="226"/>
        <v/>
      </c>
      <c r="K1508" s="189" t="str">
        <f t="shared" si="227"/>
        <v/>
      </c>
      <c r="L1508" s="187" t="str">
        <f t="shared" si="228"/>
        <v/>
      </c>
      <c r="M1508" s="187" t="str">
        <f>IF(B1508="","",SUM($L$63:L1508))</f>
        <v/>
      </c>
      <c r="N1508" s="190" t="str">
        <f t="shared" si="229"/>
        <v/>
      </c>
      <c r="O1508" s="191"/>
      <c r="P1508" s="192" t="str">
        <f t="shared" si="230"/>
        <v/>
      </c>
      <c r="Q1508" s="193"/>
      <c r="S1508" s="193"/>
      <c r="T1508" s="193"/>
      <c r="U1508" s="193"/>
      <c r="V1508" s="67"/>
    </row>
    <row r="1509" spans="2:22" x14ac:dyDescent="0.15">
      <c r="B1509" s="194" t="str">
        <f t="shared" si="221"/>
        <v/>
      </c>
      <c r="C1509" s="185" t="str">
        <f t="shared" si="222"/>
        <v/>
      </c>
      <c r="D1509" s="186" t="str">
        <f>IF(B1509="","",IF(variable,IF(OR(B1509=1,B1509&lt;$I$16*periods_per_year),start_rate,MIN($I$17,IF(MOD(B1509-1,$I$19)=0,MAX($I$18,D1508+$I$20),D1508))),start_rate))</f>
        <v/>
      </c>
      <c r="E1509" s="187" t="str">
        <f t="shared" si="223"/>
        <v/>
      </c>
      <c r="F1509" s="187" t="str">
        <f>IF(B1509="","",IF(B1509=nper,J1508+E1509,MIN(J1508+E1509,IF(D1509=D1508,F1508,IF($E$13="Acc Bi-Weekly",ROUND((-PMT(((1+D1509/CP)^(CP/12))-1,(nper-B1509+1)*12/26,J1508))/2,2),IF($E$13="Acc Weekly",ROUND((-PMT(((1+D1509/CP)^(CP/12))-1,(nper-B1509+1)*12/52,J1508))/4,2),ROUND(-PMT(((1+D1509/CP)^(CP/periods_per_year))-1,nper-B1509+1,J1508),2)))))))</f>
        <v/>
      </c>
      <c r="G1509" s="187" t="str">
        <f t="shared" si="224"/>
        <v/>
      </c>
      <c r="H1509" s="188"/>
      <c r="I1509" s="187" t="str">
        <f t="shared" si="225"/>
        <v/>
      </c>
      <c r="J1509" s="187" t="str">
        <f t="shared" si="226"/>
        <v/>
      </c>
      <c r="K1509" s="189" t="str">
        <f t="shared" si="227"/>
        <v/>
      </c>
      <c r="L1509" s="187" t="str">
        <f t="shared" si="228"/>
        <v/>
      </c>
      <c r="M1509" s="187" t="str">
        <f>IF(B1509="","",SUM($L$63:L1509))</f>
        <v/>
      </c>
      <c r="N1509" s="190" t="str">
        <f t="shared" si="229"/>
        <v/>
      </c>
      <c r="O1509" s="191"/>
      <c r="P1509" s="192" t="str">
        <f t="shared" si="230"/>
        <v/>
      </c>
      <c r="Q1509" s="193"/>
      <c r="S1509" s="193"/>
      <c r="T1509" s="193"/>
      <c r="U1509" s="193"/>
      <c r="V1509" s="67"/>
    </row>
    <row r="1510" spans="2:22" x14ac:dyDescent="0.15">
      <c r="B1510" s="194" t="str">
        <f t="shared" si="221"/>
        <v/>
      </c>
      <c r="C1510" s="185" t="str">
        <f t="shared" si="222"/>
        <v/>
      </c>
      <c r="D1510" s="186" t="str">
        <f>IF(B1510="","",IF(variable,IF(OR(B1510=1,B1510&lt;$I$16*periods_per_year),start_rate,MIN($I$17,IF(MOD(B1510-1,$I$19)=0,MAX($I$18,D1509+$I$20),D1509))),start_rate))</f>
        <v/>
      </c>
      <c r="E1510" s="187" t="str">
        <f t="shared" si="223"/>
        <v/>
      </c>
      <c r="F1510" s="187" t="str">
        <f>IF(B1510="","",IF(B1510=nper,J1509+E1510,MIN(J1509+E1510,IF(D1510=D1509,F1509,IF($E$13="Acc Bi-Weekly",ROUND((-PMT(((1+D1510/CP)^(CP/12))-1,(nper-B1510+1)*12/26,J1509))/2,2),IF($E$13="Acc Weekly",ROUND((-PMT(((1+D1510/CP)^(CP/12))-1,(nper-B1510+1)*12/52,J1509))/4,2),ROUND(-PMT(((1+D1510/CP)^(CP/periods_per_year))-1,nper-B1510+1,J1509),2)))))))</f>
        <v/>
      </c>
      <c r="G1510" s="187" t="str">
        <f t="shared" si="224"/>
        <v/>
      </c>
      <c r="H1510" s="188"/>
      <c r="I1510" s="187" t="str">
        <f t="shared" si="225"/>
        <v/>
      </c>
      <c r="J1510" s="187" t="str">
        <f t="shared" si="226"/>
        <v/>
      </c>
      <c r="K1510" s="189" t="str">
        <f t="shared" si="227"/>
        <v/>
      </c>
      <c r="L1510" s="187" t="str">
        <f t="shared" si="228"/>
        <v/>
      </c>
      <c r="M1510" s="187" t="str">
        <f>IF(B1510="","",SUM($L$63:L1510))</f>
        <v/>
      </c>
      <c r="N1510" s="190" t="str">
        <f t="shared" si="229"/>
        <v/>
      </c>
      <c r="O1510" s="191"/>
      <c r="P1510" s="192" t="str">
        <f t="shared" si="230"/>
        <v/>
      </c>
      <c r="Q1510" s="193"/>
      <c r="S1510" s="193"/>
      <c r="T1510" s="193"/>
      <c r="U1510" s="193"/>
      <c r="V1510" s="67"/>
    </row>
    <row r="1511" spans="2:22" x14ac:dyDescent="0.15">
      <c r="B1511" s="194" t="str">
        <f t="shared" si="221"/>
        <v/>
      </c>
      <c r="C1511" s="185" t="str">
        <f t="shared" si="222"/>
        <v/>
      </c>
      <c r="D1511" s="186" t="str">
        <f>IF(B1511="","",IF(variable,IF(OR(B1511=1,B1511&lt;$I$16*periods_per_year),start_rate,MIN($I$17,IF(MOD(B1511-1,$I$19)=0,MAX($I$18,D1510+$I$20),D1510))),start_rate))</f>
        <v/>
      </c>
      <c r="E1511" s="187" t="str">
        <f t="shared" si="223"/>
        <v/>
      </c>
      <c r="F1511" s="187" t="str">
        <f>IF(B1511="","",IF(B1511=nper,J1510+E1511,MIN(J1510+E1511,IF(D1511=D1510,F1510,IF($E$13="Acc Bi-Weekly",ROUND((-PMT(((1+D1511/CP)^(CP/12))-1,(nper-B1511+1)*12/26,J1510))/2,2),IF($E$13="Acc Weekly",ROUND((-PMT(((1+D1511/CP)^(CP/12))-1,(nper-B1511+1)*12/52,J1510))/4,2),ROUND(-PMT(((1+D1511/CP)^(CP/periods_per_year))-1,nper-B1511+1,J1510),2)))))))</f>
        <v/>
      </c>
      <c r="G1511" s="187" t="str">
        <f t="shared" si="224"/>
        <v/>
      </c>
      <c r="H1511" s="188"/>
      <c r="I1511" s="187" t="str">
        <f t="shared" si="225"/>
        <v/>
      </c>
      <c r="J1511" s="187" t="str">
        <f t="shared" si="226"/>
        <v/>
      </c>
      <c r="K1511" s="189" t="str">
        <f t="shared" si="227"/>
        <v/>
      </c>
      <c r="L1511" s="187" t="str">
        <f t="shared" si="228"/>
        <v/>
      </c>
      <c r="M1511" s="187" t="str">
        <f>IF(B1511="","",SUM($L$63:L1511))</f>
        <v/>
      </c>
      <c r="N1511" s="190" t="str">
        <f t="shared" si="229"/>
        <v/>
      </c>
      <c r="O1511" s="191"/>
      <c r="P1511" s="192" t="str">
        <f t="shared" si="230"/>
        <v/>
      </c>
      <c r="Q1511" s="193"/>
      <c r="S1511" s="193"/>
      <c r="T1511" s="193"/>
      <c r="U1511" s="193"/>
      <c r="V1511" s="67"/>
    </row>
    <row r="1512" spans="2:22" x14ac:dyDescent="0.15">
      <c r="B1512" s="194" t="str">
        <f t="shared" si="221"/>
        <v/>
      </c>
      <c r="C1512" s="185" t="str">
        <f t="shared" si="222"/>
        <v/>
      </c>
      <c r="D1512" s="186" t="str">
        <f>IF(B1512="","",IF(variable,IF(OR(B1512=1,B1512&lt;$I$16*periods_per_year),start_rate,MIN($I$17,IF(MOD(B1512-1,$I$19)=0,MAX($I$18,D1511+$I$20),D1511))),start_rate))</f>
        <v/>
      </c>
      <c r="E1512" s="187" t="str">
        <f t="shared" si="223"/>
        <v/>
      </c>
      <c r="F1512" s="187" t="str">
        <f>IF(B1512="","",IF(B1512=nper,J1511+E1512,MIN(J1511+E1512,IF(D1512=D1511,F1511,IF($E$13="Acc Bi-Weekly",ROUND((-PMT(((1+D1512/CP)^(CP/12))-1,(nper-B1512+1)*12/26,J1511))/2,2),IF($E$13="Acc Weekly",ROUND((-PMT(((1+D1512/CP)^(CP/12))-1,(nper-B1512+1)*12/52,J1511))/4,2),ROUND(-PMT(((1+D1512/CP)^(CP/periods_per_year))-1,nper-B1512+1,J1511),2)))))))</f>
        <v/>
      </c>
      <c r="G1512" s="187" t="str">
        <f t="shared" si="224"/>
        <v/>
      </c>
      <c r="H1512" s="188"/>
      <c r="I1512" s="187" t="str">
        <f t="shared" si="225"/>
        <v/>
      </c>
      <c r="J1512" s="187" t="str">
        <f t="shared" si="226"/>
        <v/>
      </c>
      <c r="K1512" s="189" t="str">
        <f t="shared" si="227"/>
        <v/>
      </c>
      <c r="L1512" s="187" t="str">
        <f t="shared" si="228"/>
        <v/>
      </c>
      <c r="M1512" s="187" t="str">
        <f>IF(B1512="","",SUM($L$63:L1512))</f>
        <v/>
      </c>
      <c r="N1512" s="190" t="str">
        <f t="shared" si="229"/>
        <v/>
      </c>
      <c r="O1512" s="191"/>
      <c r="P1512" s="192" t="str">
        <f t="shared" si="230"/>
        <v/>
      </c>
      <c r="Q1512" s="193"/>
      <c r="S1512" s="193"/>
      <c r="T1512" s="193"/>
      <c r="U1512" s="193"/>
      <c r="V1512" s="67"/>
    </row>
    <row r="1513" spans="2:22" x14ac:dyDescent="0.15">
      <c r="B1513" s="194" t="str">
        <f t="shared" si="221"/>
        <v/>
      </c>
      <c r="C1513" s="185" t="str">
        <f t="shared" si="222"/>
        <v/>
      </c>
      <c r="D1513" s="186" t="str">
        <f>IF(B1513="","",IF(variable,IF(OR(B1513=1,B1513&lt;$I$16*periods_per_year),start_rate,MIN($I$17,IF(MOD(B1513-1,$I$19)=0,MAX($I$18,D1512+$I$20),D1512))),start_rate))</f>
        <v/>
      </c>
      <c r="E1513" s="187" t="str">
        <f t="shared" si="223"/>
        <v/>
      </c>
      <c r="F1513" s="187" t="str">
        <f>IF(B1513="","",IF(B1513=nper,J1512+E1513,MIN(J1512+E1513,IF(D1513=D1512,F1512,IF($E$13="Acc Bi-Weekly",ROUND((-PMT(((1+D1513/CP)^(CP/12))-1,(nper-B1513+1)*12/26,J1512))/2,2),IF($E$13="Acc Weekly",ROUND((-PMT(((1+D1513/CP)^(CP/12))-1,(nper-B1513+1)*12/52,J1512))/4,2),ROUND(-PMT(((1+D1513/CP)^(CP/periods_per_year))-1,nper-B1513+1,J1512),2)))))))</f>
        <v/>
      </c>
      <c r="G1513" s="187" t="str">
        <f t="shared" si="224"/>
        <v/>
      </c>
      <c r="H1513" s="188"/>
      <c r="I1513" s="187" t="str">
        <f t="shared" si="225"/>
        <v/>
      </c>
      <c r="J1513" s="187" t="str">
        <f t="shared" si="226"/>
        <v/>
      </c>
      <c r="K1513" s="189" t="str">
        <f t="shared" si="227"/>
        <v/>
      </c>
      <c r="L1513" s="187" t="str">
        <f t="shared" si="228"/>
        <v/>
      </c>
      <c r="M1513" s="187" t="str">
        <f>IF(B1513="","",SUM($L$63:L1513))</f>
        <v/>
      </c>
      <c r="N1513" s="190" t="str">
        <f t="shared" si="229"/>
        <v/>
      </c>
      <c r="O1513" s="191"/>
      <c r="P1513" s="192" t="str">
        <f t="shared" si="230"/>
        <v/>
      </c>
      <c r="Q1513" s="193"/>
      <c r="S1513" s="193"/>
      <c r="T1513" s="193"/>
      <c r="U1513" s="193"/>
      <c r="V1513" s="67"/>
    </row>
    <row r="1514" spans="2:22" x14ac:dyDescent="0.15">
      <c r="B1514" s="194" t="str">
        <f t="shared" si="221"/>
        <v/>
      </c>
      <c r="C1514" s="185" t="str">
        <f t="shared" si="222"/>
        <v/>
      </c>
      <c r="D1514" s="186" t="str">
        <f>IF(B1514="","",IF(variable,IF(OR(B1514=1,B1514&lt;$I$16*periods_per_year),start_rate,MIN($I$17,IF(MOD(B1514-1,$I$19)=0,MAX($I$18,D1513+$I$20),D1513))),start_rate))</f>
        <v/>
      </c>
      <c r="E1514" s="187" t="str">
        <f t="shared" si="223"/>
        <v/>
      </c>
      <c r="F1514" s="187" t="str">
        <f>IF(B1514="","",IF(B1514=nper,J1513+E1514,MIN(J1513+E1514,IF(D1514=D1513,F1513,IF($E$13="Acc Bi-Weekly",ROUND((-PMT(((1+D1514/CP)^(CP/12))-1,(nper-B1514+1)*12/26,J1513))/2,2),IF($E$13="Acc Weekly",ROUND((-PMT(((1+D1514/CP)^(CP/12))-1,(nper-B1514+1)*12/52,J1513))/4,2),ROUND(-PMT(((1+D1514/CP)^(CP/periods_per_year))-1,nper-B1514+1,J1513),2)))))))</f>
        <v/>
      </c>
      <c r="G1514" s="187" t="str">
        <f t="shared" si="224"/>
        <v/>
      </c>
      <c r="H1514" s="188"/>
      <c r="I1514" s="187" t="str">
        <f t="shared" si="225"/>
        <v/>
      </c>
      <c r="J1514" s="187" t="str">
        <f t="shared" si="226"/>
        <v/>
      </c>
      <c r="K1514" s="189" t="str">
        <f t="shared" si="227"/>
        <v/>
      </c>
      <c r="L1514" s="187" t="str">
        <f t="shared" si="228"/>
        <v/>
      </c>
      <c r="M1514" s="187" t="str">
        <f>IF(B1514="","",SUM($L$63:L1514))</f>
        <v/>
      </c>
      <c r="N1514" s="190" t="str">
        <f t="shared" si="229"/>
        <v/>
      </c>
      <c r="O1514" s="191"/>
      <c r="P1514" s="192" t="str">
        <f t="shared" si="230"/>
        <v/>
      </c>
      <c r="Q1514" s="193"/>
      <c r="S1514" s="193"/>
      <c r="T1514" s="193"/>
      <c r="U1514" s="193"/>
      <c r="V1514" s="67"/>
    </row>
    <row r="1515" spans="2:22" x14ac:dyDescent="0.15">
      <c r="B1515" s="194" t="str">
        <f t="shared" si="221"/>
        <v/>
      </c>
      <c r="C1515" s="185" t="str">
        <f t="shared" si="222"/>
        <v/>
      </c>
      <c r="D1515" s="186" t="str">
        <f>IF(B1515="","",IF(variable,IF(OR(B1515=1,B1515&lt;$I$16*periods_per_year),start_rate,MIN($I$17,IF(MOD(B1515-1,$I$19)=0,MAX($I$18,D1514+$I$20),D1514))),start_rate))</f>
        <v/>
      </c>
      <c r="E1515" s="187" t="str">
        <f t="shared" si="223"/>
        <v/>
      </c>
      <c r="F1515" s="187" t="str">
        <f>IF(B1515="","",IF(B1515=nper,J1514+E1515,MIN(J1514+E1515,IF(D1515=D1514,F1514,IF($E$13="Acc Bi-Weekly",ROUND((-PMT(((1+D1515/CP)^(CP/12))-1,(nper-B1515+1)*12/26,J1514))/2,2),IF($E$13="Acc Weekly",ROUND((-PMT(((1+D1515/CP)^(CP/12))-1,(nper-B1515+1)*12/52,J1514))/4,2),ROUND(-PMT(((1+D1515/CP)^(CP/periods_per_year))-1,nper-B1515+1,J1514),2)))))))</f>
        <v/>
      </c>
      <c r="G1515" s="187" t="str">
        <f t="shared" si="224"/>
        <v/>
      </c>
      <c r="H1515" s="188"/>
      <c r="I1515" s="187" t="str">
        <f t="shared" si="225"/>
        <v/>
      </c>
      <c r="J1515" s="187" t="str">
        <f t="shared" si="226"/>
        <v/>
      </c>
      <c r="K1515" s="189" t="str">
        <f t="shared" si="227"/>
        <v/>
      </c>
      <c r="L1515" s="187" t="str">
        <f t="shared" si="228"/>
        <v/>
      </c>
      <c r="M1515" s="187" t="str">
        <f>IF(B1515="","",SUM($L$63:L1515))</f>
        <v/>
      </c>
      <c r="N1515" s="190" t="str">
        <f t="shared" si="229"/>
        <v/>
      </c>
      <c r="O1515" s="191"/>
      <c r="P1515" s="192" t="str">
        <f t="shared" si="230"/>
        <v/>
      </c>
      <c r="Q1515" s="193"/>
      <c r="S1515" s="193"/>
      <c r="T1515" s="193"/>
      <c r="U1515" s="193"/>
      <c r="V1515" s="67"/>
    </row>
    <row r="1516" spans="2:22" x14ac:dyDescent="0.15">
      <c r="B1516" s="194" t="str">
        <f t="shared" si="221"/>
        <v/>
      </c>
      <c r="C1516" s="185" t="str">
        <f t="shared" si="222"/>
        <v/>
      </c>
      <c r="D1516" s="186" t="str">
        <f>IF(B1516="","",IF(variable,IF(OR(B1516=1,B1516&lt;$I$16*periods_per_year),start_rate,MIN($I$17,IF(MOD(B1516-1,$I$19)=0,MAX($I$18,D1515+$I$20),D1515))),start_rate))</f>
        <v/>
      </c>
      <c r="E1516" s="187" t="str">
        <f t="shared" si="223"/>
        <v/>
      </c>
      <c r="F1516" s="187" t="str">
        <f>IF(B1516="","",IF(B1516=nper,J1515+E1516,MIN(J1515+E1516,IF(D1516=D1515,F1515,IF($E$13="Acc Bi-Weekly",ROUND((-PMT(((1+D1516/CP)^(CP/12))-1,(nper-B1516+1)*12/26,J1515))/2,2),IF($E$13="Acc Weekly",ROUND((-PMT(((1+D1516/CP)^(CP/12))-1,(nper-B1516+1)*12/52,J1515))/4,2),ROUND(-PMT(((1+D1516/CP)^(CP/periods_per_year))-1,nper-B1516+1,J1515),2)))))))</f>
        <v/>
      </c>
      <c r="G1516" s="187" t="str">
        <f t="shared" si="224"/>
        <v/>
      </c>
      <c r="H1516" s="188"/>
      <c r="I1516" s="187" t="str">
        <f t="shared" si="225"/>
        <v/>
      </c>
      <c r="J1516" s="187" t="str">
        <f t="shared" si="226"/>
        <v/>
      </c>
      <c r="K1516" s="189" t="str">
        <f t="shared" si="227"/>
        <v/>
      </c>
      <c r="L1516" s="187" t="str">
        <f t="shared" si="228"/>
        <v/>
      </c>
      <c r="M1516" s="187" t="str">
        <f>IF(B1516="","",SUM($L$63:L1516))</f>
        <v/>
      </c>
      <c r="N1516" s="190" t="str">
        <f t="shared" si="229"/>
        <v/>
      </c>
      <c r="O1516" s="191"/>
      <c r="P1516" s="192" t="str">
        <f t="shared" si="230"/>
        <v/>
      </c>
      <c r="Q1516" s="193"/>
      <c r="S1516" s="193"/>
      <c r="T1516" s="193"/>
      <c r="U1516" s="193"/>
      <c r="V1516" s="67"/>
    </row>
    <row r="1517" spans="2:22" x14ac:dyDescent="0.15">
      <c r="B1517" s="194" t="str">
        <f t="shared" si="221"/>
        <v/>
      </c>
      <c r="C1517" s="185" t="str">
        <f t="shared" si="222"/>
        <v/>
      </c>
      <c r="D1517" s="186" t="str">
        <f>IF(B1517="","",IF(variable,IF(OR(B1517=1,B1517&lt;$I$16*periods_per_year),start_rate,MIN($I$17,IF(MOD(B1517-1,$I$19)=0,MAX($I$18,D1516+$I$20),D1516))),start_rate))</f>
        <v/>
      </c>
      <c r="E1517" s="187" t="str">
        <f t="shared" si="223"/>
        <v/>
      </c>
      <c r="F1517" s="187" t="str">
        <f>IF(B1517="","",IF(B1517=nper,J1516+E1517,MIN(J1516+E1517,IF(D1517=D1516,F1516,IF($E$13="Acc Bi-Weekly",ROUND((-PMT(((1+D1517/CP)^(CP/12))-1,(nper-B1517+1)*12/26,J1516))/2,2),IF($E$13="Acc Weekly",ROUND((-PMT(((1+D1517/CP)^(CP/12))-1,(nper-B1517+1)*12/52,J1516))/4,2),ROUND(-PMT(((1+D1517/CP)^(CP/periods_per_year))-1,nper-B1517+1,J1516),2)))))))</f>
        <v/>
      </c>
      <c r="G1517" s="187" t="str">
        <f t="shared" si="224"/>
        <v/>
      </c>
      <c r="H1517" s="188"/>
      <c r="I1517" s="187" t="str">
        <f t="shared" si="225"/>
        <v/>
      </c>
      <c r="J1517" s="187" t="str">
        <f t="shared" si="226"/>
        <v/>
      </c>
      <c r="K1517" s="189" t="str">
        <f t="shared" si="227"/>
        <v/>
      </c>
      <c r="L1517" s="187" t="str">
        <f t="shared" si="228"/>
        <v/>
      </c>
      <c r="M1517" s="187" t="str">
        <f>IF(B1517="","",SUM($L$63:L1517))</f>
        <v/>
      </c>
      <c r="N1517" s="190" t="str">
        <f t="shared" si="229"/>
        <v/>
      </c>
      <c r="O1517" s="191"/>
      <c r="P1517" s="192" t="str">
        <f t="shared" si="230"/>
        <v/>
      </c>
      <c r="Q1517" s="193"/>
      <c r="S1517" s="193"/>
      <c r="T1517" s="193"/>
      <c r="U1517" s="193"/>
      <c r="V1517" s="67"/>
    </row>
    <row r="1518" spans="2:22" x14ac:dyDescent="0.15">
      <c r="B1518" s="194" t="str">
        <f t="shared" si="221"/>
        <v/>
      </c>
      <c r="C1518" s="185" t="str">
        <f t="shared" si="222"/>
        <v/>
      </c>
      <c r="D1518" s="186" t="str">
        <f>IF(B1518="","",IF(variable,IF(OR(B1518=1,B1518&lt;$I$16*periods_per_year),start_rate,MIN($I$17,IF(MOD(B1518-1,$I$19)=0,MAX($I$18,D1517+$I$20),D1517))),start_rate))</f>
        <v/>
      </c>
      <c r="E1518" s="187" t="str">
        <f t="shared" si="223"/>
        <v/>
      </c>
      <c r="F1518" s="187" t="str">
        <f>IF(B1518="","",IF(B1518=nper,J1517+E1518,MIN(J1517+E1518,IF(D1518=D1517,F1517,IF($E$13="Acc Bi-Weekly",ROUND((-PMT(((1+D1518/CP)^(CP/12))-1,(nper-B1518+1)*12/26,J1517))/2,2),IF($E$13="Acc Weekly",ROUND((-PMT(((1+D1518/CP)^(CP/12))-1,(nper-B1518+1)*12/52,J1517))/4,2),ROUND(-PMT(((1+D1518/CP)^(CP/periods_per_year))-1,nper-B1518+1,J1517),2)))))))</f>
        <v/>
      </c>
      <c r="G1518" s="187" t="str">
        <f t="shared" si="224"/>
        <v/>
      </c>
      <c r="H1518" s="188"/>
      <c r="I1518" s="187" t="str">
        <f t="shared" si="225"/>
        <v/>
      </c>
      <c r="J1518" s="187" t="str">
        <f t="shared" si="226"/>
        <v/>
      </c>
      <c r="K1518" s="189" t="str">
        <f t="shared" si="227"/>
        <v/>
      </c>
      <c r="L1518" s="187" t="str">
        <f t="shared" si="228"/>
        <v/>
      </c>
      <c r="M1518" s="187" t="str">
        <f>IF(B1518="","",SUM($L$63:L1518))</f>
        <v/>
      </c>
      <c r="N1518" s="190" t="str">
        <f t="shared" si="229"/>
        <v/>
      </c>
      <c r="O1518" s="191"/>
      <c r="P1518" s="192" t="str">
        <f t="shared" si="230"/>
        <v/>
      </c>
      <c r="Q1518" s="193"/>
      <c r="S1518" s="193"/>
      <c r="T1518" s="193"/>
      <c r="U1518" s="193"/>
      <c r="V1518" s="67"/>
    </row>
    <row r="1519" spans="2:22" x14ac:dyDescent="0.15">
      <c r="B1519" s="194" t="str">
        <f t="shared" si="221"/>
        <v/>
      </c>
      <c r="C1519" s="185" t="str">
        <f t="shared" si="222"/>
        <v/>
      </c>
      <c r="D1519" s="186" t="str">
        <f>IF(B1519="","",IF(variable,IF(OR(B1519=1,B1519&lt;$I$16*periods_per_year),start_rate,MIN($I$17,IF(MOD(B1519-1,$I$19)=0,MAX($I$18,D1518+$I$20),D1518))),start_rate))</f>
        <v/>
      </c>
      <c r="E1519" s="187" t="str">
        <f t="shared" si="223"/>
        <v/>
      </c>
      <c r="F1519" s="187" t="str">
        <f>IF(B1519="","",IF(B1519=nper,J1518+E1519,MIN(J1518+E1519,IF(D1519=D1518,F1518,IF($E$13="Acc Bi-Weekly",ROUND((-PMT(((1+D1519/CP)^(CP/12))-1,(nper-B1519+1)*12/26,J1518))/2,2),IF($E$13="Acc Weekly",ROUND((-PMT(((1+D1519/CP)^(CP/12))-1,(nper-B1519+1)*12/52,J1518))/4,2),ROUND(-PMT(((1+D1519/CP)^(CP/periods_per_year))-1,nper-B1519+1,J1518),2)))))))</f>
        <v/>
      </c>
      <c r="G1519" s="187" t="str">
        <f t="shared" si="224"/>
        <v/>
      </c>
      <c r="H1519" s="188"/>
      <c r="I1519" s="187" t="str">
        <f t="shared" si="225"/>
        <v/>
      </c>
      <c r="J1519" s="187" t="str">
        <f t="shared" si="226"/>
        <v/>
      </c>
      <c r="K1519" s="189" t="str">
        <f t="shared" si="227"/>
        <v/>
      </c>
      <c r="L1519" s="187" t="str">
        <f t="shared" si="228"/>
        <v/>
      </c>
      <c r="M1519" s="187" t="str">
        <f>IF(B1519="","",SUM($L$63:L1519))</f>
        <v/>
      </c>
      <c r="N1519" s="190" t="str">
        <f t="shared" si="229"/>
        <v/>
      </c>
      <c r="O1519" s="191"/>
      <c r="P1519" s="192" t="str">
        <f t="shared" si="230"/>
        <v/>
      </c>
      <c r="Q1519" s="193"/>
      <c r="S1519" s="193"/>
      <c r="T1519" s="193"/>
      <c r="U1519" s="193"/>
      <c r="V1519" s="67"/>
    </row>
    <row r="1520" spans="2:22" x14ac:dyDescent="0.15">
      <c r="B1520" s="194" t="str">
        <f t="shared" si="221"/>
        <v/>
      </c>
      <c r="C1520" s="185" t="str">
        <f t="shared" si="222"/>
        <v/>
      </c>
      <c r="D1520" s="186" t="str">
        <f>IF(B1520="","",IF(variable,IF(OR(B1520=1,B1520&lt;$I$16*periods_per_year),start_rate,MIN($I$17,IF(MOD(B1520-1,$I$19)=0,MAX($I$18,D1519+$I$20),D1519))),start_rate))</f>
        <v/>
      </c>
      <c r="E1520" s="187" t="str">
        <f t="shared" si="223"/>
        <v/>
      </c>
      <c r="F1520" s="187" t="str">
        <f>IF(B1520="","",IF(B1520=nper,J1519+E1520,MIN(J1519+E1520,IF(D1520=D1519,F1519,IF($E$13="Acc Bi-Weekly",ROUND((-PMT(((1+D1520/CP)^(CP/12))-1,(nper-B1520+1)*12/26,J1519))/2,2),IF($E$13="Acc Weekly",ROUND((-PMT(((1+D1520/CP)^(CP/12))-1,(nper-B1520+1)*12/52,J1519))/4,2),ROUND(-PMT(((1+D1520/CP)^(CP/periods_per_year))-1,nper-B1520+1,J1519),2)))))))</f>
        <v/>
      </c>
      <c r="G1520" s="187" t="str">
        <f t="shared" si="224"/>
        <v/>
      </c>
      <c r="H1520" s="188"/>
      <c r="I1520" s="187" t="str">
        <f t="shared" si="225"/>
        <v/>
      </c>
      <c r="J1520" s="187" t="str">
        <f t="shared" si="226"/>
        <v/>
      </c>
      <c r="K1520" s="189" t="str">
        <f t="shared" si="227"/>
        <v/>
      </c>
      <c r="L1520" s="187" t="str">
        <f t="shared" si="228"/>
        <v/>
      </c>
      <c r="M1520" s="187" t="str">
        <f>IF(B1520="","",SUM($L$63:L1520))</f>
        <v/>
      </c>
      <c r="N1520" s="190" t="str">
        <f t="shared" si="229"/>
        <v/>
      </c>
      <c r="O1520" s="191"/>
      <c r="P1520" s="192" t="str">
        <f t="shared" si="230"/>
        <v/>
      </c>
      <c r="Q1520" s="193"/>
      <c r="S1520" s="193"/>
      <c r="T1520" s="193"/>
      <c r="U1520" s="193"/>
      <c r="V1520" s="67"/>
    </row>
    <row r="1521" spans="2:22" x14ac:dyDescent="0.15">
      <c r="B1521" s="194" t="str">
        <f t="shared" si="221"/>
        <v/>
      </c>
      <c r="C1521" s="185" t="str">
        <f t="shared" si="222"/>
        <v/>
      </c>
      <c r="D1521" s="186" t="str">
        <f>IF(B1521="","",IF(variable,IF(OR(B1521=1,B1521&lt;$I$16*periods_per_year),start_rate,MIN($I$17,IF(MOD(B1521-1,$I$19)=0,MAX($I$18,D1520+$I$20),D1520))),start_rate))</f>
        <v/>
      </c>
      <c r="E1521" s="187" t="str">
        <f t="shared" si="223"/>
        <v/>
      </c>
      <c r="F1521" s="187" t="str">
        <f>IF(B1521="","",IF(B1521=nper,J1520+E1521,MIN(J1520+E1521,IF(D1521=D1520,F1520,IF($E$13="Acc Bi-Weekly",ROUND((-PMT(((1+D1521/CP)^(CP/12))-1,(nper-B1521+1)*12/26,J1520))/2,2),IF($E$13="Acc Weekly",ROUND((-PMT(((1+D1521/CP)^(CP/12))-1,(nper-B1521+1)*12/52,J1520))/4,2),ROUND(-PMT(((1+D1521/CP)^(CP/periods_per_year))-1,nper-B1521+1,J1520),2)))))))</f>
        <v/>
      </c>
      <c r="G1521" s="187" t="str">
        <f t="shared" si="224"/>
        <v/>
      </c>
      <c r="H1521" s="188"/>
      <c r="I1521" s="187" t="str">
        <f t="shared" si="225"/>
        <v/>
      </c>
      <c r="J1521" s="187" t="str">
        <f t="shared" si="226"/>
        <v/>
      </c>
      <c r="K1521" s="189" t="str">
        <f t="shared" si="227"/>
        <v/>
      </c>
      <c r="L1521" s="187" t="str">
        <f t="shared" si="228"/>
        <v/>
      </c>
      <c r="M1521" s="187" t="str">
        <f>IF(B1521="","",SUM($L$63:L1521))</f>
        <v/>
      </c>
      <c r="N1521" s="190" t="str">
        <f t="shared" si="229"/>
        <v/>
      </c>
      <c r="O1521" s="191"/>
      <c r="P1521" s="192" t="str">
        <f t="shared" si="230"/>
        <v/>
      </c>
      <c r="Q1521" s="193"/>
      <c r="S1521" s="193"/>
      <c r="T1521" s="193"/>
      <c r="U1521" s="193"/>
      <c r="V1521" s="67"/>
    </row>
    <row r="1522" spans="2:22" x14ac:dyDescent="0.15">
      <c r="B1522" s="194" t="str">
        <f t="shared" si="221"/>
        <v/>
      </c>
      <c r="C1522" s="185" t="str">
        <f t="shared" si="222"/>
        <v/>
      </c>
      <c r="D1522" s="186" t="str">
        <f>IF(B1522="","",IF(variable,IF(OR(B1522=1,B1522&lt;$I$16*periods_per_year),start_rate,MIN($I$17,IF(MOD(B1522-1,$I$19)=0,MAX($I$18,D1521+$I$20),D1521))),start_rate))</f>
        <v/>
      </c>
      <c r="E1522" s="187" t="str">
        <f t="shared" si="223"/>
        <v/>
      </c>
      <c r="F1522" s="187" t="str">
        <f>IF(B1522="","",IF(B1522=nper,J1521+E1522,MIN(J1521+E1522,IF(D1522=D1521,F1521,IF($E$13="Acc Bi-Weekly",ROUND((-PMT(((1+D1522/CP)^(CP/12))-1,(nper-B1522+1)*12/26,J1521))/2,2),IF($E$13="Acc Weekly",ROUND((-PMT(((1+D1522/CP)^(CP/12))-1,(nper-B1522+1)*12/52,J1521))/4,2),ROUND(-PMT(((1+D1522/CP)^(CP/periods_per_year))-1,nper-B1522+1,J1521),2)))))))</f>
        <v/>
      </c>
      <c r="G1522" s="187" t="str">
        <f t="shared" si="224"/>
        <v/>
      </c>
      <c r="H1522" s="188"/>
      <c r="I1522" s="187" t="str">
        <f t="shared" si="225"/>
        <v/>
      </c>
      <c r="J1522" s="187" t="str">
        <f t="shared" si="226"/>
        <v/>
      </c>
      <c r="K1522" s="189" t="str">
        <f t="shared" si="227"/>
        <v/>
      </c>
      <c r="L1522" s="187" t="str">
        <f t="shared" si="228"/>
        <v/>
      </c>
      <c r="M1522" s="187" t="str">
        <f>IF(B1522="","",SUM($L$63:L1522))</f>
        <v/>
      </c>
      <c r="N1522" s="190" t="str">
        <f t="shared" si="229"/>
        <v/>
      </c>
      <c r="O1522" s="191"/>
      <c r="P1522" s="192" t="str">
        <f t="shared" si="230"/>
        <v/>
      </c>
      <c r="Q1522" s="193"/>
      <c r="S1522" s="193"/>
      <c r="T1522" s="193"/>
      <c r="U1522" s="193"/>
      <c r="V1522" s="67"/>
    </row>
    <row r="1523" spans="2:22" x14ac:dyDescent="0.15">
      <c r="B1523" s="194" t="str">
        <f t="shared" si="221"/>
        <v/>
      </c>
      <c r="C1523" s="185" t="str">
        <f t="shared" si="222"/>
        <v/>
      </c>
      <c r="D1523" s="186" t="str">
        <f>IF(B1523="","",IF(variable,IF(OR(B1523=1,B1523&lt;$I$16*periods_per_year),start_rate,MIN($I$17,IF(MOD(B1523-1,$I$19)=0,MAX($I$18,D1522+$I$20),D1522))),start_rate))</f>
        <v/>
      </c>
      <c r="E1523" s="187" t="str">
        <f t="shared" si="223"/>
        <v/>
      </c>
      <c r="F1523" s="187" t="str">
        <f>IF(B1523="","",IF(B1523=nper,J1522+E1523,MIN(J1522+E1523,IF(D1523=D1522,F1522,IF($E$13="Acc Bi-Weekly",ROUND((-PMT(((1+D1523/CP)^(CP/12))-1,(nper-B1523+1)*12/26,J1522))/2,2),IF($E$13="Acc Weekly",ROUND((-PMT(((1+D1523/CP)^(CP/12))-1,(nper-B1523+1)*12/52,J1522))/4,2),ROUND(-PMT(((1+D1523/CP)^(CP/periods_per_year))-1,nper-B1523+1,J1522),2)))))))</f>
        <v/>
      </c>
      <c r="G1523" s="187" t="str">
        <f t="shared" si="224"/>
        <v/>
      </c>
      <c r="H1523" s="188"/>
      <c r="I1523" s="187" t="str">
        <f t="shared" si="225"/>
        <v/>
      </c>
      <c r="J1523" s="187" t="str">
        <f t="shared" si="226"/>
        <v/>
      </c>
      <c r="K1523" s="189" t="str">
        <f t="shared" si="227"/>
        <v/>
      </c>
      <c r="L1523" s="187" t="str">
        <f t="shared" si="228"/>
        <v/>
      </c>
      <c r="M1523" s="187" t="str">
        <f>IF(B1523="","",SUM($L$63:L1523))</f>
        <v/>
      </c>
      <c r="N1523" s="190" t="str">
        <f t="shared" si="229"/>
        <v/>
      </c>
      <c r="O1523" s="191"/>
      <c r="P1523" s="192" t="str">
        <f t="shared" si="230"/>
        <v/>
      </c>
      <c r="Q1523" s="193"/>
      <c r="S1523" s="193"/>
      <c r="T1523" s="193"/>
      <c r="U1523" s="193"/>
      <c r="V1523" s="67"/>
    </row>
    <row r="1524" spans="2:22" x14ac:dyDescent="0.15">
      <c r="B1524" s="194" t="str">
        <f t="shared" si="221"/>
        <v/>
      </c>
      <c r="C1524" s="185" t="str">
        <f t="shared" si="222"/>
        <v/>
      </c>
      <c r="D1524" s="186" t="str">
        <f>IF(B1524="","",IF(variable,IF(OR(B1524=1,B1524&lt;$I$16*periods_per_year),start_rate,MIN($I$17,IF(MOD(B1524-1,$I$19)=0,MAX($I$18,D1523+$I$20),D1523))),start_rate))</f>
        <v/>
      </c>
      <c r="E1524" s="187" t="str">
        <f t="shared" si="223"/>
        <v/>
      </c>
      <c r="F1524" s="187" t="str">
        <f>IF(B1524="","",IF(B1524=nper,J1523+E1524,MIN(J1523+E1524,IF(D1524=D1523,F1523,IF($E$13="Acc Bi-Weekly",ROUND((-PMT(((1+D1524/CP)^(CP/12))-1,(nper-B1524+1)*12/26,J1523))/2,2),IF($E$13="Acc Weekly",ROUND((-PMT(((1+D1524/CP)^(CP/12))-1,(nper-B1524+1)*12/52,J1523))/4,2),ROUND(-PMT(((1+D1524/CP)^(CP/periods_per_year))-1,nper-B1524+1,J1523),2)))))))</f>
        <v/>
      </c>
      <c r="G1524" s="187" t="str">
        <f t="shared" si="224"/>
        <v/>
      </c>
      <c r="H1524" s="188"/>
      <c r="I1524" s="187" t="str">
        <f t="shared" si="225"/>
        <v/>
      </c>
      <c r="J1524" s="187" t="str">
        <f t="shared" si="226"/>
        <v/>
      </c>
      <c r="K1524" s="189" t="str">
        <f t="shared" si="227"/>
        <v/>
      </c>
      <c r="L1524" s="187" t="str">
        <f t="shared" si="228"/>
        <v/>
      </c>
      <c r="M1524" s="187" t="str">
        <f>IF(B1524="","",SUM($L$63:L1524))</f>
        <v/>
      </c>
      <c r="N1524" s="190" t="str">
        <f t="shared" si="229"/>
        <v/>
      </c>
      <c r="O1524" s="191"/>
      <c r="P1524" s="192" t="str">
        <f t="shared" si="230"/>
        <v/>
      </c>
      <c r="Q1524" s="193"/>
      <c r="S1524" s="193"/>
      <c r="T1524" s="193"/>
      <c r="U1524" s="193"/>
      <c r="V1524" s="67"/>
    </row>
    <row r="1525" spans="2:22" x14ac:dyDescent="0.15">
      <c r="B1525" s="194" t="str">
        <f t="shared" si="221"/>
        <v/>
      </c>
      <c r="C1525" s="185" t="str">
        <f t="shared" si="222"/>
        <v/>
      </c>
      <c r="D1525" s="186" t="str">
        <f>IF(B1525="","",IF(variable,IF(OR(B1525=1,B1525&lt;$I$16*periods_per_year),start_rate,MIN($I$17,IF(MOD(B1525-1,$I$19)=0,MAX($I$18,D1524+$I$20),D1524))),start_rate))</f>
        <v/>
      </c>
      <c r="E1525" s="187" t="str">
        <f t="shared" si="223"/>
        <v/>
      </c>
      <c r="F1525" s="187" t="str">
        <f>IF(B1525="","",IF(B1525=nper,J1524+E1525,MIN(J1524+E1525,IF(D1525=D1524,F1524,IF($E$13="Acc Bi-Weekly",ROUND((-PMT(((1+D1525/CP)^(CP/12))-1,(nper-B1525+1)*12/26,J1524))/2,2),IF($E$13="Acc Weekly",ROUND((-PMT(((1+D1525/CP)^(CP/12))-1,(nper-B1525+1)*12/52,J1524))/4,2),ROUND(-PMT(((1+D1525/CP)^(CP/periods_per_year))-1,nper-B1525+1,J1524),2)))))))</f>
        <v/>
      </c>
      <c r="G1525" s="187" t="str">
        <f t="shared" si="224"/>
        <v/>
      </c>
      <c r="H1525" s="188"/>
      <c r="I1525" s="187" t="str">
        <f t="shared" si="225"/>
        <v/>
      </c>
      <c r="J1525" s="187" t="str">
        <f t="shared" si="226"/>
        <v/>
      </c>
      <c r="K1525" s="189" t="str">
        <f t="shared" si="227"/>
        <v/>
      </c>
      <c r="L1525" s="187" t="str">
        <f t="shared" si="228"/>
        <v/>
      </c>
      <c r="M1525" s="187" t="str">
        <f>IF(B1525="","",SUM($L$63:L1525))</f>
        <v/>
      </c>
      <c r="N1525" s="190" t="str">
        <f t="shared" si="229"/>
        <v/>
      </c>
      <c r="O1525" s="191"/>
      <c r="P1525" s="192" t="str">
        <f t="shared" si="230"/>
        <v/>
      </c>
      <c r="Q1525" s="193"/>
      <c r="S1525" s="193"/>
      <c r="T1525" s="193"/>
      <c r="U1525" s="193"/>
      <c r="V1525" s="67"/>
    </row>
    <row r="1526" spans="2:22" x14ac:dyDescent="0.15">
      <c r="B1526" s="194" t="str">
        <f t="shared" si="221"/>
        <v/>
      </c>
      <c r="C1526" s="185" t="str">
        <f t="shared" si="222"/>
        <v/>
      </c>
      <c r="D1526" s="186" t="str">
        <f>IF(B1526="","",IF(variable,IF(OR(B1526=1,B1526&lt;$I$16*periods_per_year),start_rate,MIN($I$17,IF(MOD(B1526-1,$I$19)=0,MAX($I$18,D1525+$I$20),D1525))),start_rate))</f>
        <v/>
      </c>
      <c r="E1526" s="187" t="str">
        <f t="shared" si="223"/>
        <v/>
      </c>
      <c r="F1526" s="187" t="str">
        <f>IF(B1526="","",IF(B1526=nper,J1525+E1526,MIN(J1525+E1526,IF(D1526=D1525,F1525,IF($E$13="Acc Bi-Weekly",ROUND((-PMT(((1+D1526/CP)^(CP/12))-1,(nper-B1526+1)*12/26,J1525))/2,2),IF($E$13="Acc Weekly",ROUND((-PMT(((1+D1526/CP)^(CP/12))-1,(nper-B1526+1)*12/52,J1525))/4,2),ROUND(-PMT(((1+D1526/CP)^(CP/periods_per_year))-1,nper-B1526+1,J1525),2)))))))</f>
        <v/>
      </c>
      <c r="G1526" s="187" t="str">
        <f t="shared" si="224"/>
        <v/>
      </c>
      <c r="H1526" s="188"/>
      <c r="I1526" s="187" t="str">
        <f t="shared" si="225"/>
        <v/>
      </c>
      <c r="J1526" s="187" t="str">
        <f t="shared" si="226"/>
        <v/>
      </c>
      <c r="K1526" s="189" t="str">
        <f t="shared" si="227"/>
        <v/>
      </c>
      <c r="L1526" s="187" t="str">
        <f t="shared" si="228"/>
        <v/>
      </c>
      <c r="M1526" s="187" t="str">
        <f>IF(B1526="","",SUM($L$63:L1526))</f>
        <v/>
      </c>
      <c r="N1526" s="190" t="str">
        <f t="shared" si="229"/>
        <v/>
      </c>
      <c r="O1526" s="191"/>
      <c r="P1526" s="192" t="str">
        <f t="shared" si="230"/>
        <v/>
      </c>
      <c r="Q1526" s="193"/>
      <c r="S1526" s="193"/>
      <c r="T1526" s="193"/>
      <c r="U1526" s="193"/>
      <c r="V1526" s="67"/>
    </row>
    <row r="1527" spans="2:22" x14ac:dyDescent="0.15">
      <c r="B1527" s="194" t="str">
        <f t="shared" si="221"/>
        <v/>
      </c>
      <c r="C1527" s="185" t="str">
        <f t="shared" si="222"/>
        <v/>
      </c>
      <c r="D1527" s="186" t="str">
        <f>IF(B1527="","",IF(variable,IF(OR(B1527=1,B1527&lt;$I$16*periods_per_year),start_rate,MIN($I$17,IF(MOD(B1527-1,$I$19)=0,MAX($I$18,D1526+$I$20),D1526))),start_rate))</f>
        <v/>
      </c>
      <c r="E1527" s="187" t="str">
        <f t="shared" si="223"/>
        <v/>
      </c>
      <c r="F1527" s="187" t="str">
        <f>IF(B1527="","",IF(B1527=nper,J1526+E1527,MIN(J1526+E1527,IF(D1527=D1526,F1526,IF($E$13="Acc Bi-Weekly",ROUND((-PMT(((1+D1527/CP)^(CP/12))-1,(nper-B1527+1)*12/26,J1526))/2,2),IF($E$13="Acc Weekly",ROUND((-PMT(((1+D1527/CP)^(CP/12))-1,(nper-B1527+1)*12/52,J1526))/4,2),ROUND(-PMT(((1+D1527/CP)^(CP/periods_per_year))-1,nper-B1527+1,J1526),2)))))))</f>
        <v/>
      </c>
      <c r="G1527" s="187" t="str">
        <f t="shared" si="224"/>
        <v/>
      </c>
      <c r="H1527" s="188"/>
      <c r="I1527" s="187" t="str">
        <f t="shared" si="225"/>
        <v/>
      </c>
      <c r="J1527" s="187" t="str">
        <f t="shared" si="226"/>
        <v/>
      </c>
      <c r="K1527" s="189" t="str">
        <f t="shared" si="227"/>
        <v/>
      </c>
      <c r="L1527" s="187" t="str">
        <f t="shared" si="228"/>
        <v/>
      </c>
      <c r="M1527" s="187" t="str">
        <f>IF(B1527="","",SUM($L$63:L1527))</f>
        <v/>
      </c>
      <c r="N1527" s="190" t="str">
        <f t="shared" si="229"/>
        <v/>
      </c>
      <c r="O1527" s="191"/>
      <c r="P1527" s="192" t="str">
        <f t="shared" si="230"/>
        <v/>
      </c>
      <c r="Q1527" s="193"/>
      <c r="S1527" s="193"/>
      <c r="T1527" s="193"/>
      <c r="U1527" s="193"/>
      <c r="V1527" s="67"/>
    </row>
    <row r="1528" spans="2:22" x14ac:dyDescent="0.15">
      <c r="B1528" s="194" t="str">
        <f t="shared" si="221"/>
        <v/>
      </c>
      <c r="C1528" s="185" t="str">
        <f t="shared" si="222"/>
        <v/>
      </c>
      <c r="D1528" s="186" t="str">
        <f>IF(B1528="","",IF(variable,IF(OR(B1528=1,B1528&lt;$I$16*periods_per_year),start_rate,MIN($I$17,IF(MOD(B1528-1,$I$19)=0,MAX($I$18,D1527+$I$20),D1527))),start_rate))</f>
        <v/>
      </c>
      <c r="E1528" s="187" t="str">
        <f t="shared" si="223"/>
        <v/>
      </c>
      <c r="F1528" s="187" t="str">
        <f>IF(B1528="","",IF(B1528=nper,J1527+E1528,MIN(J1527+E1528,IF(D1528=D1527,F1527,IF($E$13="Acc Bi-Weekly",ROUND((-PMT(((1+D1528/CP)^(CP/12))-1,(nper-B1528+1)*12/26,J1527))/2,2),IF($E$13="Acc Weekly",ROUND((-PMT(((1+D1528/CP)^(CP/12))-1,(nper-B1528+1)*12/52,J1527))/4,2),ROUND(-PMT(((1+D1528/CP)^(CP/periods_per_year))-1,nper-B1528+1,J1527),2)))))))</f>
        <v/>
      </c>
      <c r="G1528" s="187" t="str">
        <f t="shared" si="224"/>
        <v/>
      </c>
      <c r="H1528" s="188"/>
      <c r="I1528" s="187" t="str">
        <f t="shared" si="225"/>
        <v/>
      </c>
      <c r="J1528" s="187" t="str">
        <f t="shared" si="226"/>
        <v/>
      </c>
      <c r="K1528" s="189" t="str">
        <f t="shared" si="227"/>
        <v/>
      </c>
      <c r="L1528" s="187" t="str">
        <f t="shared" si="228"/>
        <v/>
      </c>
      <c r="M1528" s="187" t="str">
        <f>IF(B1528="","",SUM($L$63:L1528))</f>
        <v/>
      </c>
      <c r="N1528" s="190" t="str">
        <f t="shared" si="229"/>
        <v/>
      </c>
      <c r="O1528" s="191"/>
      <c r="P1528" s="192" t="str">
        <f t="shared" si="230"/>
        <v/>
      </c>
      <c r="Q1528" s="193"/>
      <c r="S1528" s="193"/>
      <c r="T1528" s="193"/>
      <c r="U1528" s="193"/>
      <c r="V1528" s="67"/>
    </row>
    <row r="1529" spans="2:22" x14ac:dyDescent="0.15">
      <c r="B1529" s="194" t="str">
        <f t="shared" si="221"/>
        <v/>
      </c>
      <c r="C1529" s="185" t="str">
        <f t="shared" si="222"/>
        <v/>
      </c>
      <c r="D1529" s="186" t="str">
        <f>IF(B1529="","",IF(variable,IF(OR(B1529=1,B1529&lt;$I$16*periods_per_year),start_rate,MIN($I$17,IF(MOD(B1529-1,$I$19)=0,MAX($I$18,D1528+$I$20),D1528))),start_rate))</f>
        <v/>
      </c>
      <c r="E1529" s="187" t="str">
        <f t="shared" si="223"/>
        <v/>
      </c>
      <c r="F1529" s="187" t="str">
        <f>IF(B1529="","",IF(B1529=nper,J1528+E1529,MIN(J1528+E1529,IF(D1529=D1528,F1528,IF($E$13="Acc Bi-Weekly",ROUND((-PMT(((1+D1529/CP)^(CP/12))-1,(nper-B1529+1)*12/26,J1528))/2,2),IF($E$13="Acc Weekly",ROUND((-PMT(((1+D1529/CP)^(CP/12))-1,(nper-B1529+1)*12/52,J1528))/4,2),ROUND(-PMT(((1+D1529/CP)^(CP/periods_per_year))-1,nper-B1529+1,J1528),2)))))))</f>
        <v/>
      </c>
      <c r="G1529" s="187" t="str">
        <f t="shared" si="224"/>
        <v/>
      </c>
      <c r="H1529" s="188"/>
      <c r="I1529" s="187" t="str">
        <f t="shared" si="225"/>
        <v/>
      </c>
      <c r="J1529" s="187" t="str">
        <f t="shared" si="226"/>
        <v/>
      </c>
      <c r="K1529" s="189" t="str">
        <f t="shared" si="227"/>
        <v/>
      </c>
      <c r="L1529" s="187" t="str">
        <f t="shared" si="228"/>
        <v/>
      </c>
      <c r="M1529" s="187" t="str">
        <f>IF(B1529="","",SUM($L$63:L1529))</f>
        <v/>
      </c>
      <c r="N1529" s="190" t="str">
        <f t="shared" si="229"/>
        <v/>
      </c>
      <c r="O1529" s="191"/>
      <c r="P1529" s="192" t="str">
        <f t="shared" si="230"/>
        <v/>
      </c>
      <c r="Q1529" s="193"/>
      <c r="S1529" s="193"/>
      <c r="T1529" s="193"/>
      <c r="U1529" s="193"/>
      <c r="V1529" s="67"/>
    </row>
    <row r="1530" spans="2:22" x14ac:dyDescent="0.15">
      <c r="B1530" s="194" t="str">
        <f t="shared" si="221"/>
        <v/>
      </c>
      <c r="C1530" s="185" t="str">
        <f t="shared" si="222"/>
        <v/>
      </c>
      <c r="D1530" s="186" t="str">
        <f>IF(B1530="","",IF(variable,IF(OR(B1530=1,B1530&lt;$I$16*periods_per_year),start_rate,MIN($I$17,IF(MOD(B1530-1,$I$19)=0,MAX($I$18,D1529+$I$20),D1529))),start_rate))</f>
        <v/>
      </c>
      <c r="E1530" s="187" t="str">
        <f t="shared" si="223"/>
        <v/>
      </c>
      <c r="F1530" s="187" t="str">
        <f>IF(B1530="","",IF(B1530=nper,J1529+E1530,MIN(J1529+E1530,IF(D1530=D1529,F1529,IF($E$13="Acc Bi-Weekly",ROUND((-PMT(((1+D1530/CP)^(CP/12))-1,(nper-B1530+1)*12/26,J1529))/2,2),IF($E$13="Acc Weekly",ROUND((-PMT(((1+D1530/CP)^(CP/12))-1,(nper-B1530+1)*12/52,J1529))/4,2),ROUND(-PMT(((1+D1530/CP)^(CP/periods_per_year))-1,nper-B1530+1,J1529),2)))))))</f>
        <v/>
      </c>
      <c r="G1530" s="187" t="str">
        <f t="shared" si="224"/>
        <v/>
      </c>
      <c r="H1530" s="188"/>
      <c r="I1530" s="187" t="str">
        <f t="shared" si="225"/>
        <v/>
      </c>
      <c r="J1530" s="187" t="str">
        <f t="shared" si="226"/>
        <v/>
      </c>
      <c r="K1530" s="189" t="str">
        <f t="shared" si="227"/>
        <v/>
      </c>
      <c r="L1530" s="187" t="str">
        <f t="shared" si="228"/>
        <v/>
      </c>
      <c r="M1530" s="187" t="str">
        <f>IF(B1530="","",SUM($L$63:L1530))</f>
        <v/>
      </c>
      <c r="N1530" s="190" t="str">
        <f t="shared" si="229"/>
        <v/>
      </c>
      <c r="O1530" s="191"/>
      <c r="P1530" s="192" t="str">
        <f t="shared" si="230"/>
        <v/>
      </c>
      <c r="Q1530" s="193"/>
      <c r="S1530" s="193"/>
      <c r="T1530" s="193"/>
      <c r="U1530" s="193"/>
      <c r="V1530" s="67"/>
    </row>
    <row r="1531" spans="2:22" x14ac:dyDescent="0.15">
      <c r="B1531" s="194" t="str">
        <f t="shared" si="221"/>
        <v/>
      </c>
      <c r="C1531" s="185" t="str">
        <f t="shared" si="222"/>
        <v/>
      </c>
      <c r="D1531" s="186" t="str">
        <f>IF(B1531="","",IF(variable,IF(OR(B1531=1,B1531&lt;$I$16*periods_per_year),start_rate,MIN($I$17,IF(MOD(B1531-1,$I$19)=0,MAX($I$18,D1530+$I$20),D1530))),start_rate))</f>
        <v/>
      </c>
      <c r="E1531" s="187" t="str">
        <f t="shared" si="223"/>
        <v/>
      </c>
      <c r="F1531" s="187" t="str">
        <f>IF(B1531="","",IF(B1531=nper,J1530+E1531,MIN(J1530+E1531,IF(D1531=D1530,F1530,IF($E$13="Acc Bi-Weekly",ROUND((-PMT(((1+D1531/CP)^(CP/12))-1,(nper-B1531+1)*12/26,J1530))/2,2),IF($E$13="Acc Weekly",ROUND((-PMT(((1+D1531/CP)^(CP/12))-1,(nper-B1531+1)*12/52,J1530))/4,2),ROUND(-PMT(((1+D1531/CP)^(CP/periods_per_year))-1,nper-B1531+1,J1530),2)))))))</f>
        <v/>
      </c>
      <c r="G1531" s="187" t="str">
        <f t="shared" si="224"/>
        <v/>
      </c>
      <c r="H1531" s="188"/>
      <c r="I1531" s="187" t="str">
        <f t="shared" si="225"/>
        <v/>
      </c>
      <c r="J1531" s="187" t="str">
        <f t="shared" si="226"/>
        <v/>
      </c>
      <c r="K1531" s="189" t="str">
        <f t="shared" si="227"/>
        <v/>
      </c>
      <c r="L1531" s="187" t="str">
        <f t="shared" si="228"/>
        <v/>
      </c>
      <c r="M1531" s="187" t="str">
        <f>IF(B1531="","",SUM($L$63:L1531))</f>
        <v/>
      </c>
      <c r="N1531" s="190" t="str">
        <f t="shared" si="229"/>
        <v/>
      </c>
      <c r="O1531" s="191"/>
      <c r="P1531" s="192" t="str">
        <f t="shared" si="230"/>
        <v/>
      </c>
      <c r="Q1531" s="193"/>
      <c r="S1531" s="193"/>
      <c r="T1531" s="193"/>
      <c r="U1531" s="193"/>
      <c r="V1531" s="67"/>
    </row>
    <row r="1532" spans="2:22" x14ac:dyDescent="0.15">
      <c r="B1532" s="194" t="str">
        <f t="shared" si="221"/>
        <v/>
      </c>
      <c r="C1532" s="185" t="str">
        <f t="shared" si="222"/>
        <v/>
      </c>
      <c r="D1532" s="186" t="str">
        <f>IF(B1532="","",IF(variable,IF(OR(B1532=1,B1532&lt;$I$16*periods_per_year),start_rate,MIN($I$17,IF(MOD(B1532-1,$I$19)=0,MAX($I$18,D1531+$I$20),D1531))),start_rate))</f>
        <v/>
      </c>
      <c r="E1532" s="187" t="str">
        <f t="shared" si="223"/>
        <v/>
      </c>
      <c r="F1532" s="187" t="str">
        <f>IF(B1532="","",IF(B1532=nper,J1531+E1532,MIN(J1531+E1532,IF(D1532=D1531,F1531,IF($E$13="Acc Bi-Weekly",ROUND((-PMT(((1+D1532/CP)^(CP/12))-1,(nper-B1532+1)*12/26,J1531))/2,2),IF($E$13="Acc Weekly",ROUND((-PMT(((1+D1532/CP)^(CP/12))-1,(nper-B1532+1)*12/52,J1531))/4,2),ROUND(-PMT(((1+D1532/CP)^(CP/periods_per_year))-1,nper-B1532+1,J1531),2)))))))</f>
        <v/>
      </c>
      <c r="G1532" s="187" t="str">
        <f t="shared" si="224"/>
        <v/>
      </c>
      <c r="H1532" s="188"/>
      <c r="I1532" s="187" t="str">
        <f t="shared" si="225"/>
        <v/>
      </c>
      <c r="J1532" s="187" t="str">
        <f t="shared" si="226"/>
        <v/>
      </c>
      <c r="K1532" s="189" t="str">
        <f t="shared" si="227"/>
        <v/>
      </c>
      <c r="L1532" s="187" t="str">
        <f t="shared" si="228"/>
        <v/>
      </c>
      <c r="M1532" s="187" t="str">
        <f>IF(B1532="","",SUM($L$63:L1532))</f>
        <v/>
      </c>
      <c r="N1532" s="190" t="str">
        <f t="shared" si="229"/>
        <v/>
      </c>
      <c r="O1532" s="191"/>
      <c r="P1532" s="192" t="str">
        <f t="shared" si="230"/>
        <v/>
      </c>
      <c r="Q1532" s="193"/>
      <c r="S1532" s="193"/>
      <c r="T1532" s="193"/>
      <c r="U1532" s="193"/>
      <c r="V1532" s="67"/>
    </row>
    <row r="1533" spans="2:22" x14ac:dyDescent="0.15">
      <c r="B1533" s="194" t="str">
        <f t="shared" si="221"/>
        <v/>
      </c>
      <c r="C1533" s="185" t="str">
        <f t="shared" si="222"/>
        <v/>
      </c>
      <c r="D1533" s="186" t="str">
        <f>IF(B1533="","",IF(variable,IF(OR(B1533=1,B1533&lt;$I$16*periods_per_year),start_rate,MIN($I$17,IF(MOD(B1533-1,$I$19)=0,MAX($I$18,D1532+$I$20),D1532))),start_rate))</f>
        <v/>
      </c>
      <c r="E1533" s="187" t="str">
        <f t="shared" si="223"/>
        <v/>
      </c>
      <c r="F1533" s="187" t="str">
        <f>IF(B1533="","",IF(B1533=nper,J1532+E1533,MIN(J1532+E1533,IF(D1533=D1532,F1532,IF($E$13="Acc Bi-Weekly",ROUND((-PMT(((1+D1533/CP)^(CP/12))-1,(nper-B1533+1)*12/26,J1532))/2,2),IF($E$13="Acc Weekly",ROUND((-PMT(((1+D1533/CP)^(CP/12))-1,(nper-B1533+1)*12/52,J1532))/4,2),ROUND(-PMT(((1+D1533/CP)^(CP/periods_per_year))-1,nper-B1533+1,J1532),2)))))))</f>
        <v/>
      </c>
      <c r="G1533" s="187" t="str">
        <f t="shared" si="224"/>
        <v/>
      </c>
      <c r="H1533" s="188"/>
      <c r="I1533" s="187" t="str">
        <f t="shared" si="225"/>
        <v/>
      </c>
      <c r="J1533" s="187" t="str">
        <f t="shared" si="226"/>
        <v/>
      </c>
      <c r="K1533" s="189" t="str">
        <f t="shared" si="227"/>
        <v/>
      </c>
      <c r="L1533" s="187" t="str">
        <f t="shared" si="228"/>
        <v/>
      </c>
      <c r="M1533" s="187" t="str">
        <f>IF(B1533="","",SUM($L$63:L1533))</f>
        <v/>
      </c>
      <c r="N1533" s="190" t="str">
        <f t="shared" si="229"/>
        <v/>
      </c>
      <c r="O1533" s="191"/>
      <c r="P1533" s="192" t="str">
        <f t="shared" si="230"/>
        <v/>
      </c>
      <c r="Q1533" s="193"/>
      <c r="S1533" s="193"/>
      <c r="T1533" s="193"/>
      <c r="U1533" s="193"/>
      <c r="V1533" s="67"/>
    </row>
    <row r="1534" spans="2:22" x14ac:dyDescent="0.15">
      <c r="B1534" s="194" t="str">
        <f t="shared" si="221"/>
        <v/>
      </c>
      <c r="C1534" s="185" t="str">
        <f t="shared" si="222"/>
        <v/>
      </c>
      <c r="D1534" s="186" t="str">
        <f>IF(B1534="","",IF(variable,IF(OR(B1534=1,B1534&lt;$I$16*periods_per_year),start_rate,MIN($I$17,IF(MOD(B1534-1,$I$19)=0,MAX($I$18,D1533+$I$20),D1533))),start_rate))</f>
        <v/>
      </c>
      <c r="E1534" s="187" t="str">
        <f t="shared" si="223"/>
        <v/>
      </c>
      <c r="F1534" s="187" t="str">
        <f>IF(B1534="","",IF(B1534=nper,J1533+E1534,MIN(J1533+E1534,IF(D1534=D1533,F1533,IF($E$13="Acc Bi-Weekly",ROUND((-PMT(((1+D1534/CP)^(CP/12))-1,(nper-B1534+1)*12/26,J1533))/2,2),IF($E$13="Acc Weekly",ROUND((-PMT(((1+D1534/CP)^(CP/12))-1,(nper-B1534+1)*12/52,J1533))/4,2),ROUND(-PMT(((1+D1534/CP)^(CP/periods_per_year))-1,nper-B1534+1,J1533),2)))))))</f>
        <v/>
      </c>
      <c r="G1534" s="187" t="str">
        <f t="shared" si="224"/>
        <v/>
      </c>
      <c r="H1534" s="188"/>
      <c r="I1534" s="187" t="str">
        <f t="shared" si="225"/>
        <v/>
      </c>
      <c r="J1534" s="187" t="str">
        <f t="shared" si="226"/>
        <v/>
      </c>
      <c r="K1534" s="189" t="str">
        <f t="shared" si="227"/>
        <v/>
      </c>
      <c r="L1534" s="187" t="str">
        <f t="shared" si="228"/>
        <v/>
      </c>
      <c r="M1534" s="187" t="str">
        <f>IF(B1534="","",SUM($L$63:L1534))</f>
        <v/>
      </c>
      <c r="N1534" s="190" t="str">
        <f t="shared" si="229"/>
        <v/>
      </c>
      <c r="O1534" s="191"/>
      <c r="P1534" s="192" t="str">
        <f t="shared" si="230"/>
        <v/>
      </c>
      <c r="Q1534" s="193"/>
      <c r="S1534" s="193"/>
      <c r="T1534" s="193"/>
      <c r="U1534" s="193"/>
      <c r="V1534" s="67"/>
    </row>
    <row r="1535" spans="2:22" x14ac:dyDescent="0.15">
      <c r="B1535" s="194" t="str">
        <f t="shared" ref="B1535:B1598" si="231">IF(J1534="","",IF(OR(B1534&gt;=nper,ROUND(J1534,2)&lt;=0),"",B1534+1))</f>
        <v/>
      </c>
      <c r="C1535" s="185" t="str">
        <f t="shared" ref="C1535:C1598" si="232">IF(B1535="","",IF(OR(periods_per_year=26,periods_per_year=52),IF(periods_per_year=26,IF(B1535=1,fpdate,C1534+14),IF(periods_per_year=52,IF(B1535=1,fpdate,C1534+7),"n/a")),IF(periods_per_year=24,DATE(YEAR(fpdate),MONTH(fpdate)+(B1535-1)/2+IF(AND(DAY(fpdate)&gt;=15,MOD(B1535,2)=0),1,0),IF(MOD(B1535,2)=0,IF(DAY(fpdate)&gt;=15,DAY(fpdate)-14,DAY(fpdate)+14),DAY(fpdate))),IF(DAY(DATE(YEAR(fpdate),MONTH(fpdate)+B1535-1,DAY(fpdate)))&lt;&gt;DAY(fpdate),DATE(YEAR(fpdate),MONTH(fpdate)+B1535,0),DATE(YEAR(fpdate),MONTH(fpdate)+B1535-1,DAY(fpdate))))))</f>
        <v/>
      </c>
      <c r="D1535" s="186" t="str">
        <f>IF(B1535="","",IF(variable,IF(OR(B1535=1,B1535&lt;$I$16*periods_per_year),start_rate,MIN($I$17,IF(MOD(B1535-1,$I$19)=0,MAX($I$18,D1534+$I$20),D1534))),start_rate))</f>
        <v/>
      </c>
      <c r="E1535" s="187" t="str">
        <f t="shared" ref="E1535:E1598" si="233">IF(B1535="","",ROUND((((1+D1535/CP)^(CP/periods_per_year))-1)*J1534,2))</f>
        <v/>
      </c>
      <c r="F1535" s="187" t="str">
        <f>IF(B1535="","",IF(B1535=nper,J1534+E1535,MIN(J1534+E1535,IF(D1535=D1534,F1534,IF($E$13="Acc Bi-Weekly",ROUND((-PMT(((1+D1535/CP)^(CP/12))-1,(nper-B1535+1)*12/26,J1534))/2,2),IF($E$13="Acc Weekly",ROUND((-PMT(((1+D1535/CP)^(CP/12))-1,(nper-B1535+1)*12/52,J1534))/4,2),ROUND(-PMT(((1+D1535/CP)^(CP/periods_per_year))-1,nper-B1535+1,J1534),2)))))))</f>
        <v/>
      </c>
      <c r="G1535" s="187" t="str">
        <f t="shared" ref="G1535:G1598" si="234">IF(B1535="","",IF(J1534&lt;=F1535,0,IF(IF(MOD(B1535,int)=0,$E$25,0)+F1535&gt;=J1534+E1535,J1534+E1535-F1535,IF(MOD(B1535,int)=0,$E$25,0)+IF(IF(MOD(B1535,int)=0,$E$25,0)+IF(MOD(B1535-$E$28,periods_per_year)=0,$E$27,0)+F1535&lt;J1534+E1535,IF(MOD(B1535-$E$28,periods_per_year)=0,$E$27,0),J1534+E1535-IF(MOD(B1535,int)=0,$E$25,0)-F1535))))</f>
        <v/>
      </c>
      <c r="H1535" s="188"/>
      <c r="I1535" s="187" t="str">
        <f t="shared" ref="I1535:I1598" si="235">IF(B1535="","",F1535-E1535+H1535+IF(G1535="",0,G1535))</f>
        <v/>
      </c>
      <c r="J1535" s="187" t="str">
        <f t="shared" ref="J1535:J1598" si="236">IF(B1535="","",J1534-I1535)</f>
        <v/>
      </c>
      <c r="K1535" s="189" t="str">
        <f t="shared" ref="K1535:K1598" si="237">IF(B1535="","",IF(MOD(B1535,periods_per_year)=0,B1535/periods_per_year,""))</f>
        <v/>
      </c>
      <c r="L1535" s="187" t="str">
        <f t="shared" ref="L1535:L1598" si="238">IF(B1535="","",$S$16*E1535)</f>
        <v/>
      </c>
      <c r="M1535" s="187" t="str">
        <f>IF(B1535="","",SUM($L$63:L1535))</f>
        <v/>
      </c>
      <c r="N1535" s="190" t="str">
        <f t="shared" si="229"/>
        <v/>
      </c>
      <c r="O1535" s="191"/>
      <c r="P1535" s="192" t="str">
        <f t="shared" si="230"/>
        <v/>
      </c>
      <c r="Q1535" s="193"/>
      <c r="S1535" s="193"/>
      <c r="T1535" s="193"/>
      <c r="U1535" s="193"/>
      <c r="V1535" s="67"/>
    </row>
    <row r="1536" spans="2:22" x14ac:dyDescent="0.15">
      <c r="B1536" s="194" t="str">
        <f t="shared" si="231"/>
        <v/>
      </c>
      <c r="C1536" s="185" t="str">
        <f t="shared" si="232"/>
        <v/>
      </c>
      <c r="D1536" s="186" t="str">
        <f>IF(B1536="","",IF(variable,IF(OR(B1536=1,B1536&lt;$I$16*periods_per_year),start_rate,MIN($I$17,IF(MOD(B1536-1,$I$19)=0,MAX($I$18,D1535+$I$20),D1535))),start_rate))</f>
        <v/>
      </c>
      <c r="E1536" s="187" t="str">
        <f t="shared" si="233"/>
        <v/>
      </c>
      <c r="F1536" s="187" t="str">
        <f>IF(B1536="","",IF(B1536=nper,J1535+E1536,MIN(J1535+E1536,IF(D1536=D1535,F1535,IF($E$13="Acc Bi-Weekly",ROUND((-PMT(((1+D1536/CP)^(CP/12))-1,(nper-B1536+1)*12/26,J1535))/2,2),IF($E$13="Acc Weekly",ROUND((-PMT(((1+D1536/CP)^(CP/12))-1,(nper-B1536+1)*12/52,J1535))/4,2),ROUND(-PMT(((1+D1536/CP)^(CP/periods_per_year))-1,nper-B1536+1,J1535),2)))))))</f>
        <v/>
      </c>
      <c r="G1536" s="187" t="str">
        <f t="shared" si="234"/>
        <v/>
      </c>
      <c r="H1536" s="188"/>
      <c r="I1536" s="187" t="str">
        <f t="shared" si="235"/>
        <v/>
      </c>
      <c r="J1536" s="187" t="str">
        <f t="shared" si="236"/>
        <v/>
      </c>
      <c r="K1536" s="189" t="str">
        <f t="shared" si="237"/>
        <v/>
      </c>
      <c r="L1536" s="187" t="str">
        <f t="shared" si="238"/>
        <v/>
      </c>
      <c r="M1536" s="187" t="str">
        <f>IF(B1536="","",SUM($L$63:L1536))</f>
        <v/>
      </c>
      <c r="N1536" s="190" t="str">
        <f t="shared" si="229"/>
        <v/>
      </c>
      <c r="O1536" s="191"/>
      <c r="P1536" s="192" t="str">
        <f t="shared" si="230"/>
        <v/>
      </c>
      <c r="Q1536" s="193"/>
      <c r="S1536" s="193"/>
      <c r="T1536" s="193"/>
      <c r="U1536" s="193"/>
      <c r="V1536" s="67"/>
    </row>
    <row r="1537" spans="2:22" x14ac:dyDescent="0.15">
      <c r="B1537" s="194" t="str">
        <f t="shared" si="231"/>
        <v/>
      </c>
      <c r="C1537" s="185" t="str">
        <f t="shared" si="232"/>
        <v/>
      </c>
      <c r="D1537" s="186" t="str">
        <f>IF(B1537="","",IF(variable,IF(OR(B1537=1,B1537&lt;$I$16*periods_per_year),start_rate,MIN($I$17,IF(MOD(B1537-1,$I$19)=0,MAX($I$18,D1536+$I$20),D1536))),start_rate))</f>
        <v/>
      </c>
      <c r="E1537" s="187" t="str">
        <f t="shared" si="233"/>
        <v/>
      </c>
      <c r="F1537" s="187" t="str">
        <f>IF(B1537="","",IF(B1537=nper,J1536+E1537,MIN(J1536+E1537,IF(D1537=D1536,F1536,IF($E$13="Acc Bi-Weekly",ROUND((-PMT(((1+D1537/CP)^(CP/12))-1,(nper-B1537+1)*12/26,J1536))/2,2),IF($E$13="Acc Weekly",ROUND((-PMT(((1+D1537/CP)^(CP/12))-1,(nper-B1537+1)*12/52,J1536))/4,2),ROUND(-PMT(((1+D1537/CP)^(CP/periods_per_year))-1,nper-B1537+1,J1536),2)))))))</f>
        <v/>
      </c>
      <c r="G1537" s="187" t="str">
        <f t="shared" si="234"/>
        <v/>
      </c>
      <c r="H1537" s="188"/>
      <c r="I1537" s="187" t="str">
        <f t="shared" si="235"/>
        <v/>
      </c>
      <c r="J1537" s="187" t="str">
        <f t="shared" si="236"/>
        <v/>
      </c>
      <c r="K1537" s="189" t="str">
        <f t="shared" si="237"/>
        <v/>
      </c>
      <c r="L1537" s="187" t="str">
        <f t="shared" si="238"/>
        <v/>
      </c>
      <c r="M1537" s="187" t="str">
        <f>IF(B1537="","",SUM($L$63:L1537))</f>
        <v/>
      </c>
      <c r="N1537" s="190" t="str">
        <f t="shared" ref="N1537:N1600" si="239">IF(B1537="","",I1537+N1536)</f>
        <v/>
      </c>
      <c r="O1537" s="191"/>
      <c r="P1537" s="192" t="str">
        <f t="shared" si="230"/>
        <v/>
      </c>
      <c r="Q1537" s="193"/>
      <c r="S1537" s="193"/>
      <c r="T1537" s="193"/>
      <c r="U1537" s="193"/>
      <c r="V1537" s="67"/>
    </row>
    <row r="1538" spans="2:22" x14ac:dyDescent="0.15">
      <c r="B1538" s="194" t="str">
        <f t="shared" si="231"/>
        <v/>
      </c>
      <c r="C1538" s="185" t="str">
        <f t="shared" si="232"/>
        <v/>
      </c>
      <c r="D1538" s="186" t="str">
        <f>IF(B1538="","",IF(variable,IF(OR(B1538=1,B1538&lt;$I$16*periods_per_year),start_rate,MIN($I$17,IF(MOD(B1538-1,$I$19)=0,MAX($I$18,D1537+$I$20),D1537))),start_rate))</f>
        <v/>
      </c>
      <c r="E1538" s="187" t="str">
        <f t="shared" si="233"/>
        <v/>
      </c>
      <c r="F1538" s="187" t="str">
        <f>IF(B1538="","",IF(B1538=nper,J1537+E1538,MIN(J1537+E1538,IF(D1538=D1537,F1537,IF($E$13="Acc Bi-Weekly",ROUND((-PMT(((1+D1538/CP)^(CP/12))-1,(nper-B1538+1)*12/26,J1537))/2,2),IF($E$13="Acc Weekly",ROUND((-PMT(((1+D1538/CP)^(CP/12))-1,(nper-B1538+1)*12/52,J1537))/4,2),ROUND(-PMT(((1+D1538/CP)^(CP/periods_per_year))-1,nper-B1538+1,J1537),2)))))))</f>
        <v/>
      </c>
      <c r="G1538" s="187" t="str">
        <f t="shared" si="234"/>
        <v/>
      </c>
      <c r="H1538" s="188"/>
      <c r="I1538" s="187" t="str">
        <f t="shared" si="235"/>
        <v/>
      </c>
      <c r="J1538" s="187" t="str">
        <f t="shared" si="236"/>
        <v/>
      </c>
      <c r="K1538" s="189" t="str">
        <f t="shared" si="237"/>
        <v/>
      </c>
      <c r="L1538" s="187" t="str">
        <f t="shared" si="238"/>
        <v/>
      </c>
      <c r="M1538" s="187" t="str">
        <f>IF(B1538="","",SUM($L$63:L1538))</f>
        <v/>
      </c>
      <c r="N1538" s="190" t="str">
        <f t="shared" si="239"/>
        <v/>
      </c>
      <c r="O1538" s="191"/>
      <c r="P1538" s="192" t="str">
        <f t="shared" si="230"/>
        <v/>
      </c>
      <c r="Q1538" s="193"/>
      <c r="S1538" s="193"/>
      <c r="T1538" s="193"/>
      <c r="U1538" s="193"/>
      <c r="V1538" s="67"/>
    </row>
    <row r="1539" spans="2:22" x14ac:dyDescent="0.15">
      <c r="B1539" s="194" t="str">
        <f t="shared" si="231"/>
        <v/>
      </c>
      <c r="C1539" s="185" t="str">
        <f t="shared" si="232"/>
        <v/>
      </c>
      <c r="D1539" s="186" t="str">
        <f>IF(B1539="","",IF(variable,IF(OR(B1539=1,B1539&lt;$I$16*periods_per_year),start_rate,MIN($I$17,IF(MOD(B1539-1,$I$19)=0,MAX($I$18,D1538+$I$20),D1538))),start_rate))</f>
        <v/>
      </c>
      <c r="E1539" s="187" t="str">
        <f t="shared" si="233"/>
        <v/>
      </c>
      <c r="F1539" s="187" t="str">
        <f>IF(B1539="","",IF(B1539=nper,J1538+E1539,MIN(J1538+E1539,IF(D1539=D1538,F1538,IF($E$13="Acc Bi-Weekly",ROUND((-PMT(((1+D1539/CP)^(CP/12))-1,(nper-B1539+1)*12/26,J1538))/2,2),IF($E$13="Acc Weekly",ROUND((-PMT(((1+D1539/CP)^(CP/12))-1,(nper-B1539+1)*12/52,J1538))/4,2),ROUND(-PMT(((1+D1539/CP)^(CP/periods_per_year))-1,nper-B1539+1,J1538),2)))))))</f>
        <v/>
      </c>
      <c r="G1539" s="187" t="str">
        <f t="shared" si="234"/>
        <v/>
      </c>
      <c r="H1539" s="188"/>
      <c r="I1539" s="187" t="str">
        <f t="shared" si="235"/>
        <v/>
      </c>
      <c r="J1539" s="187" t="str">
        <f t="shared" si="236"/>
        <v/>
      </c>
      <c r="K1539" s="189" t="str">
        <f t="shared" si="237"/>
        <v/>
      </c>
      <c r="L1539" s="187" t="str">
        <f t="shared" si="238"/>
        <v/>
      </c>
      <c r="M1539" s="187" t="str">
        <f>IF(B1539="","",SUM($L$63:L1539))</f>
        <v/>
      </c>
      <c r="N1539" s="190" t="str">
        <f t="shared" si="239"/>
        <v/>
      </c>
      <c r="O1539" s="191"/>
      <c r="P1539" s="192" t="str">
        <f t="shared" si="230"/>
        <v/>
      </c>
      <c r="Q1539" s="193"/>
      <c r="S1539" s="193"/>
      <c r="T1539" s="193"/>
      <c r="U1539" s="193"/>
      <c r="V1539" s="67"/>
    </row>
    <row r="1540" spans="2:22" x14ac:dyDescent="0.15">
      <c r="B1540" s="194" t="str">
        <f t="shared" si="231"/>
        <v/>
      </c>
      <c r="C1540" s="185" t="str">
        <f t="shared" si="232"/>
        <v/>
      </c>
      <c r="D1540" s="186" t="str">
        <f>IF(B1540="","",IF(variable,IF(OR(B1540=1,B1540&lt;$I$16*periods_per_year),start_rate,MIN($I$17,IF(MOD(B1540-1,$I$19)=0,MAX($I$18,D1539+$I$20),D1539))),start_rate))</f>
        <v/>
      </c>
      <c r="E1540" s="187" t="str">
        <f t="shared" si="233"/>
        <v/>
      </c>
      <c r="F1540" s="187" t="str">
        <f>IF(B1540="","",IF(B1540=nper,J1539+E1540,MIN(J1539+E1540,IF(D1540=D1539,F1539,IF($E$13="Acc Bi-Weekly",ROUND((-PMT(((1+D1540/CP)^(CP/12))-1,(nper-B1540+1)*12/26,J1539))/2,2),IF($E$13="Acc Weekly",ROUND((-PMT(((1+D1540/CP)^(CP/12))-1,(nper-B1540+1)*12/52,J1539))/4,2),ROUND(-PMT(((1+D1540/CP)^(CP/periods_per_year))-1,nper-B1540+1,J1539),2)))))))</f>
        <v/>
      </c>
      <c r="G1540" s="187" t="str">
        <f t="shared" si="234"/>
        <v/>
      </c>
      <c r="H1540" s="188"/>
      <c r="I1540" s="187" t="str">
        <f t="shared" si="235"/>
        <v/>
      </c>
      <c r="J1540" s="187" t="str">
        <f t="shared" si="236"/>
        <v/>
      </c>
      <c r="K1540" s="189" t="str">
        <f t="shared" si="237"/>
        <v/>
      </c>
      <c r="L1540" s="187" t="str">
        <f t="shared" si="238"/>
        <v/>
      </c>
      <c r="M1540" s="187" t="str">
        <f>IF(B1540="","",SUM($L$63:L1540))</f>
        <v/>
      </c>
      <c r="N1540" s="190" t="str">
        <f t="shared" si="239"/>
        <v/>
      </c>
      <c r="O1540" s="191"/>
      <c r="P1540" s="192" t="str">
        <f t="shared" si="230"/>
        <v/>
      </c>
      <c r="Q1540" s="193"/>
      <c r="S1540" s="193"/>
      <c r="T1540" s="193"/>
      <c r="U1540" s="193"/>
      <c r="V1540" s="67"/>
    </row>
    <row r="1541" spans="2:22" x14ac:dyDescent="0.15">
      <c r="B1541" s="194" t="str">
        <f t="shared" si="231"/>
        <v/>
      </c>
      <c r="C1541" s="185" t="str">
        <f t="shared" si="232"/>
        <v/>
      </c>
      <c r="D1541" s="186" t="str">
        <f>IF(B1541="","",IF(variable,IF(OR(B1541=1,B1541&lt;$I$16*periods_per_year),start_rate,MIN($I$17,IF(MOD(B1541-1,$I$19)=0,MAX($I$18,D1540+$I$20),D1540))),start_rate))</f>
        <v/>
      </c>
      <c r="E1541" s="187" t="str">
        <f t="shared" si="233"/>
        <v/>
      </c>
      <c r="F1541" s="187" t="str">
        <f>IF(B1541="","",IF(B1541=nper,J1540+E1541,MIN(J1540+E1541,IF(D1541=D1540,F1540,IF($E$13="Acc Bi-Weekly",ROUND((-PMT(((1+D1541/CP)^(CP/12))-1,(nper-B1541+1)*12/26,J1540))/2,2),IF($E$13="Acc Weekly",ROUND((-PMT(((1+D1541/CP)^(CP/12))-1,(nper-B1541+1)*12/52,J1540))/4,2),ROUND(-PMT(((1+D1541/CP)^(CP/periods_per_year))-1,nper-B1541+1,J1540),2)))))))</f>
        <v/>
      </c>
      <c r="G1541" s="187" t="str">
        <f t="shared" si="234"/>
        <v/>
      </c>
      <c r="H1541" s="188"/>
      <c r="I1541" s="187" t="str">
        <f t="shared" si="235"/>
        <v/>
      </c>
      <c r="J1541" s="187" t="str">
        <f t="shared" si="236"/>
        <v/>
      </c>
      <c r="K1541" s="189" t="str">
        <f t="shared" si="237"/>
        <v/>
      </c>
      <c r="L1541" s="187" t="str">
        <f t="shared" si="238"/>
        <v/>
      </c>
      <c r="M1541" s="187" t="str">
        <f>IF(B1541="","",SUM($L$63:L1541))</f>
        <v/>
      </c>
      <c r="N1541" s="190" t="str">
        <f t="shared" si="239"/>
        <v/>
      </c>
      <c r="O1541" s="191"/>
      <c r="P1541" s="192" t="str">
        <f t="shared" si="230"/>
        <v/>
      </c>
      <c r="Q1541" s="193"/>
      <c r="S1541" s="193"/>
      <c r="T1541" s="193"/>
      <c r="U1541" s="193"/>
      <c r="V1541" s="67"/>
    </row>
    <row r="1542" spans="2:22" x14ac:dyDescent="0.15">
      <c r="B1542" s="194" t="str">
        <f t="shared" si="231"/>
        <v/>
      </c>
      <c r="C1542" s="185" t="str">
        <f t="shared" si="232"/>
        <v/>
      </c>
      <c r="D1542" s="186" t="str">
        <f>IF(B1542="","",IF(variable,IF(OR(B1542=1,B1542&lt;$I$16*periods_per_year),start_rate,MIN($I$17,IF(MOD(B1542-1,$I$19)=0,MAX($I$18,D1541+$I$20),D1541))),start_rate))</f>
        <v/>
      </c>
      <c r="E1542" s="187" t="str">
        <f t="shared" si="233"/>
        <v/>
      </c>
      <c r="F1542" s="187" t="str">
        <f>IF(B1542="","",IF(B1542=nper,J1541+E1542,MIN(J1541+E1542,IF(D1542=D1541,F1541,IF($E$13="Acc Bi-Weekly",ROUND((-PMT(((1+D1542/CP)^(CP/12))-1,(nper-B1542+1)*12/26,J1541))/2,2),IF($E$13="Acc Weekly",ROUND((-PMT(((1+D1542/CP)^(CP/12))-1,(nper-B1542+1)*12/52,J1541))/4,2),ROUND(-PMT(((1+D1542/CP)^(CP/periods_per_year))-1,nper-B1542+1,J1541),2)))))))</f>
        <v/>
      </c>
      <c r="G1542" s="187" t="str">
        <f t="shared" si="234"/>
        <v/>
      </c>
      <c r="H1542" s="188"/>
      <c r="I1542" s="187" t="str">
        <f t="shared" si="235"/>
        <v/>
      </c>
      <c r="J1542" s="187" t="str">
        <f t="shared" si="236"/>
        <v/>
      </c>
      <c r="K1542" s="189" t="str">
        <f t="shared" si="237"/>
        <v/>
      </c>
      <c r="L1542" s="187" t="str">
        <f t="shared" si="238"/>
        <v/>
      </c>
      <c r="M1542" s="187" t="str">
        <f>IF(B1542="","",SUM($L$63:L1542))</f>
        <v/>
      </c>
      <c r="N1542" s="190" t="str">
        <f t="shared" si="239"/>
        <v/>
      </c>
      <c r="O1542" s="191"/>
      <c r="P1542" s="192" t="str">
        <f t="shared" si="230"/>
        <v/>
      </c>
      <c r="Q1542" s="193"/>
      <c r="S1542" s="193"/>
      <c r="T1542" s="193"/>
      <c r="U1542" s="193"/>
      <c r="V1542" s="67"/>
    </row>
    <row r="1543" spans="2:22" x14ac:dyDescent="0.15">
      <c r="B1543" s="194" t="str">
        <f t="shared" si="231"/>
        <v/>
      </c>
      <c r="C1543" s="185" t="str">
        <f t="shared" si="232"/>
        <v/>
      </c>
      <c r="D1543" s="186" t="str">
        <f>IF(B1543="","",IF(variable,IF(OR(B1543=1,B1543&lt;$I$16*periods_per_year),start_rate,MIN($I$17,IF(MOD(B1543-1,$I$19)=0,MAX($I$18,D1542+$I$20),D1542))),start_rate))</f>
        <v/>
      </c>
      <c r="E1543" s="187" t="str">
        <f t="shared" si="233"/>
        <v/>
      </c>
      <c r="F1543" s="187" t="str">
        <f>IF(B1543="","",IF(B1543=nper,J1542+E1543,MIN(J1542+E1543,IF(D1543=D1542,F1542,IF($E$13="Acc Bi-Weekly",ROUND((-PMT(((1+D1543/CP)^(CP/12))-1,(nper-B1543+1)*12/26,J1542))/2,2),IF($E$13="Acc Weekly",ROUND((-PMT(((1+D1543/CP)^(CP/12))-1,(nper-B1543+1)*12/52,J1542))/4,2),ROUND(-PMT(((1+D1543/CP)^(CP/periods_per_year))-1,nper-B1543+1,J1542),2)))))))</f>
        <v/>
      </c>
      <c r="G1543" s="187" t="str">
        <f t="shared" si="234"/>
        <v/>
      </c>
      <c r="H1543" s="188"/>
      <c r="I1543" s="187" t="str">
        <f t="shared" si="235"/>
        <v/>
      </c>
      <c r="J1543" s="187" t="str">
        <f t="shared" si="236"/>
        <v/>
      </c>
      <c r="K1543" s="189" t="str">
        <f t="shared" si="237"/>
        <v/>
      </c>
      <c r="L1543" s="187" t="str">
        <f t="shared" si="238"/>
        <v/>
      </c>
      <c r="M1543" s="187" t="str">
        <f>IF(B1543="","",SUM($L$63:L1543))</f>
        <v/>
      </c>
      <c r="N1543" s="190" t="str">
        <f t="shared" si="239"/>
        <v/>
      </c>
      <c r="O1543" s="191"/>
      <c r="P1543" s="192" t="str">
        <f t="shared" si="230"/>
        <v/>
      </c>
      <c r="Q1543" s="193"/>
      <c r="S1543" s="193"/>
      <c r="T1543" s="193"/>
      <c r="U1543" s="193"/>
      <c r="V1543" s="67"/>
    </row>
    <row r="1544" spans="2:22" x14ac:dyDescent="0.15">
      <c r="B1544" s="194" t="str">
        <f t="shared" si="231"/>
        <v/>
      </c>
      <c r="C1544" s="185" t="str">
        <f t="shared" si="232"/>
        <v/>
      </c>
      <c r="D1544" s="186" t="str">
        <f>IF(B1544="","",IF(variable,IF(OR(B1544=1,B1544&lt;$I$16*periods_per_year),start_rate,MIN($I$17,IF(MOD(B1544-1,$I$19)=0,MAX($I$18,D1543+$I$20),D1543))),start_rate))</f>
        <v/>
      </c>
      <c r="E1544" s="187" t="str">
        <f t="shared" si="233"/>
        <v/>
      </c>
      <c r="F1544" s="187" t="str">
        <f>IF(B1544="","",IF(B1544=nper,J1543+E1544,MIN(J1543+E1544,IF(D1544=D1543,F1543,IF($E$13="Acc Bi-Weekly",ROUND((-PMT(((1+D1544/CP)^(CP/12))-1,(nper-B1544+1)*12/26,J1543))/2,2),IF($E$13="Acc Weekly",ROUND((-PMT(((1+D1544/CP)^(CP/12))-1,(nper-B1544+1)*12/52,J1543))/4,2),ROUND(-PMT(((1+D1544/CP)^(CP/periods_per_year))-1,nper-B1544+1,J1543),2)))))))</f>
        <v/>
      </c>
      <c r="G1544" s="187" t="str">
        <f t="shared" si="234"/>
        <v/>
      </c>
      <c r="H1544" s="188"/>
      <c r="I1544" s="187" t="str">
        <f t="shared" si="235"/>
        <v/>
      </c>
      <c r="J1544" s="187" t="str">
        <f t="shared" si="236"/>
        <v/>
      </c>
      <c r="K1544" s="189" t="str">
        <f t="shared" si="237"/>
        <v/>
      </c>
      <c r="L1544" s="187" t="str">
        <f t="shared" si="238"/>
        <v/>
      </c>
      <c r="M1544" s="187" t="str">
        <f>IF(B1544="","",SUM($L$63:L1544))</f>
        <v/>
      </c>
      <c r="N1544" s="190" t="str">
        <f t="shared" si="239"/>
        <v/>
      </c>
      <c r="O1544" s="191"/>
      <c r="P1544" s="192" t="str">
        <f t="shared" si="230"/>
        <v/>
      </c>
      <c r="Q1544" s="193"/>
      <c r="S1544" s="193"/>
      <c r="T1544" s="193"/>
      <c r="U1544" s="193"/>
      <c r="V1544" s="67"/>
    </row>
    <row r="1545" spans="2:22" x14ac:dyDescent="0.15">
      <c r="B1545" s="194" t="str">
        <f t="shared" si="231"/>
        <v/>
      </c>
      <c r="C1545" s="185" t="str">
        <f t="shared" si="232"/>
        <v/>
      </c>
      <c r="D1545" s="186" t="str">
        <f>IF(B1545="","",IF(variable,IF(OR(B1545=1,B1545&lt;$I$16*periods_per_year),start_rate,MIN($I$17,IF(MOD(B1545-1,$I$19)=0,MAX($I$18,D1544+$I$20),D1544))),start_rate))</f>
        <v/>
      </c>
      <c r="E1545" s="187" t="str">
        <f t="shared" si="233"/>
        <v/>
      </c>
      <c r="F1545" s="187" t="str">
        <f>IF(B1545="","",IF(B1545=nper,J1544+E1545,MIN(J1544+E1545,IF(D1545=D1544,F1544,IF($E$13="Acc Bi-Weekly",ROUND((-PMT(((1+D1545/CP)^(CP/12))-1,(nper-B1545+1)*12/26,J1544))/2,2),IF($E$13="Acc Weekly",ROUND((-PMT(((1+D1545/CP)^(CP/12))-1,(nper-B1545+1)*12/52,J1544))/4,2),ROUND(-PMT(((1+D1545/CP)^(CP/periods_per_year))-1,nper-B1545+1,J1544),2)))))))</f>
        <v/>
      </c>
      <c r="G1545" s="187" t="str">
        <f t="shared" si="234"/>
        <v/>
      </c>
      <c r="H1545" s="188"/>
      <c r="I1545" s="187" t="str">
        <f t="shared" si="235"/>
        <v/>
      </c>
      <c r="J1545" s="187" t="str">
        <f t="shared" si="236"/>
        <v/>
      </c>
      <c r="K1545" s="189" t="str">
        <f t="shared" si="237"/>
        <v/>
      </c>
      <c r="L1545" s="187" t="str">
        <f t="shared" si="238"/>
        <v/>
      </c>
      <c r="M1545" s="187" t="str">
        <f>IF(B1545="","",SUM($L$63:L1545))</f>
        <v/>
      </c>
      <c r="N1545" s="190" t="str">
        <f t="shared" si="239"/>
        <v/>
      </c>
      <c r="O1545" s="191"/>
      <c r="P1545" s="192" t="str">
        <f t="shared" si="230"/>
        <v/>
      </c>
      <c r="Q1545" s="193"/>
      <c r="S1545" s="193"/>
      <c r="T1545" s="193"/>
      <c r="U1545" s="193"/>
      <c r="V1545" s="67"/>
    </row>
    <row r="1546" spans="2:22" x14ac:dyDescent="0.15">
      <c r="B1546" s="194" t="str">
        <f t="shared" si="231"/>
        <v/>
      </c>
      <c r="C1546" s="185" t="str">
        <f t="shared" si="232"/>
        <v/>
      </c>
      <c r="D1546" s="186" t="str">
        <f>IF(B1546="","",IF(variable,IF(OR(B1546=1,B1546&lt;$I$16*periods_per_year),start_rate,MIN($I$17,IF(MOD(B1546-1,$I$19)=0,MAX($I$18,D1545+$I$20),D1545))),start_rate))</f>
        <v/>
      </c>
      <c r="E1546" s="187" t="str">
        <f t="shared" si="233"/>
        <v/>
      </c>
      <c r="F1546" s="187" t="str">
        <f>IF(B1546="","",IF(B1546=nper,J1545+E1546,MIN(J1545+E1546,IF(D1546=D1545,F1545,IF($E$13="Acc Bi-Weekly",ROUND((-PMT(((1+D1546/CP)^(CP/12))-1,(nper-B1546+1)*12/26,J1545))/2,2),IF($E$13="Acc Weekly",ROUND((-PMT(((1+D1546/CP)^(CP/12))-1,(nper-B1546+1)*12/52,J1545))/4,2),ROUND(-PMT(((1+D1546/CP)^(CP/periods_per_year))-1,nper-B1546+1,J1545),2)))))))</f>
        <v/>
      </c>
      <c r="G1546" s="187" t="str">
        <f t="shared" si="234"/>
        <v/>
      </c>
      <c r="H1546" s="188"/>
      <c r="I1546" s="187" t="str">
        <f t="shared" si="235"/>
        <v/>
      </c>
      <c r="J1546" s="187" t="str">
        <f t="shared" si="236"/>
        <v/>
      </c>
      <c r="K1546" s="189" t="str">
        <f t="shared" si="237"/>
        <v/>
      </c>
      <c r="L1546" s="187" t="str">
        <f t="shared" si="238"/>
        <v/>
      </c>
      <c r="M1546" s="187" t="str">
        <f>IF(B1546="","",SUM($L$63:L1546))</f>
        <v/>
      </c>
      <c r="N1546" s="190" t="str">
        <f t="shared" si="239"/>
        <v/>
      </c>
      <c r="O1546" s="191"/>
      <c r="P1546" s="192" t="str">
        <f t="shared" si="230"/>
        <v/>
      </c>
      <c r="Q1546" s="193"/>
      <c r="S1546" s="193"/>
      <c r="T1546" s="193"/>
      <c r="U1546" s="193"/>
      <c r="V1546" s="67"/>
    </row>
    <row r="1547" spans="2:22" x14ac:dyDescent="0.15">
      <c r="B1547" s="194" t="str">
        <f t="shared" si="231"/>
        <v/>
      </c>
      <c r="C1547" s="185" t="str">
        <f t="shared" si="232"/>
        <v/>
      </c>
      <c r="D1547" s="186" t="str">
        <f>IF(B1547="","",IF(variable,IF(OR(B1547=1,B1547&lt;$I$16*periods_per_year),start_rate,MIN($I$17,IF(MOD(B1547-1,$I$19)=0,MAX($I$18,D1546+$I$20),D1546))),start_rate))</f>
        <v/>
      </c>
      <c r="E1547" s="187" t="str">
        <f t="shared" si="233"/>
        <v/>
      </c>
      <c r="F1547" s="187" t="str">
        <f>IF(B1547="","",IF(B1547=nper,J1546+E1547,MIN(J1546+E1547,IF(D1547=D1546,F1546,IF($E$13="Acc Bi-Weekly",ROUND((-PMT(((1+D1547/CP)^(CP/12))-1,(nper-B1547+1)*12/26,J1546))/2,2),IF($E$13="Acc Weekly",ROUND((-PMT(((1+D1547/CP)^(CP/12))-1,(nper-B1547+1)*12/52,J1546))/4,2),ROUND(-PMT(((1+D1547/CP)^(CP/periods_per_year))-1,nper-B1547+1,J1546),2)))))))</f>
        <v/>
      </c>
      <c r="G1547" s="187" t="str">
        <f t="shared" si="234"/>
        <v/>
      </c>
      <c r="H1547" s="188"/>
      <c r="I1547" s="187" t="str">
        <f t="shared" si="235"/>
        <v/>
      </c>
      <c r="J1547" s="187" t="str">
        <f t="shared" si="236"/>
        <v/>
      </c>
      <c r="K1547" s="189" t="str">
        <f t="shared" si="237"/>
        <v/>
      </c>
      <c r="L1547" s="187" t="str">
        <f t="shared" si="238"/>
        <v/>
      </c>
      <c r="M1547" s="187" t="str">
        <f>IF(B1547="","",SUM($L$63:L1547))</f>
        <v/>
      </c>
      <c r="N1547" s="190" t="str">
        <f t="shared" si="239"/>
        <v/>
      </c>
      <c r="O1547" s="191"/>
      <c r="P1547" s="192" t="str">
        <f t="shared" ref="P1547:P1610" si="240">IF(B1547="","",IF(K1547="",0,(N1547-N1535)*(1+$E$44)+P1535*(1+$E$44)))</f>
        <v/>
      </c>
      <c r="Q1547" s="193"/>
      <c r="S1547" s="193"/>
      <c r="T1547" s="193"/>
      <c r="U1547" s="193"/>
      <c r="V1547" s="67"/>
    </row>
    <row r="1548" spans="2:22" x14ac:dyDescent="0.15">
      <c r="B1548" s="194" t="str">
        <f t="shared" si="231"/>
        <v/>
      </c>
      <c r="C1548" s="185" t="str">
        <f t="shared" si="232"/>
        <v/>
      </c>
      <c r="D1548" s="186" t="str">
        <f>IF(B1548="","",IF(variable,IF(OR(B1548=1,B1548&lt;$I$16*periods_per_year),start_rate,MIN($I$17,IF(MOD(B1548-1,$I$19)=0,MAX($I$18,D1547+$I$20),D1547))),start_rate))</f>
        <v/>
      </c>
      <c r="E1548" s="187" t="str">
        <f t="shared" si="233"/>
        <v/>
      </c>
      <c r="F1548" s="187" t="str">
        <f>IF(B1548="","",IF(B1548=nper,J1547+E1548,MIN(J1547+E1548,IF(D1548=D1547,F1547,IF($E$13="Acc Bi-Weekly",ROUND((-PMT(((1+D1548/CP)^(CP/12))-1,(nper-B1548+1)*12/26,J1547))/2,2),IF($E$13="Acc Weekly",ROUND((-PMT(((1+D1548/CP)^(CP/12))-1,(nper-B1548+1)*12/52,J1547))/4,2),ROUND(-PMT(((1+D1548/CP)^(CP/periods_per_year))-1,nper-B1548+1,J1547),2)))))))</f>
        <v/>
      </c>
      <c r="G1548" s="187" t="str">
        <f t="shared" si="234"/>
        <v/>
      </c>
      <c r="H1548" s="188"/>
      <c r="I1548" s="187" t="str">
        <f t="shared" si="235"/>
        <v/>
      </c>
      <c r="J1548" s="187" t="str">
        <f t="shared" si="236"/>
        <v/>
      </c>
      <c r="K1548" s="189" t="str">
        <f t="shared" si="237"/>
        <v/>
      </c>
      <c r="L1548" s="187" t="str">
        <f t="shared" si="238"/>
        <v/>
      </c>
      <c r="M1548" s="187" t="str">
        <f>IF(B1548="","",SUM($L$63:L1548))</f>
        <v/>
      </c>
      <c r="N1548" s="190" t="str">
        <f t="shared" si="239"/>
        <v/>
      </c>
      <c r="O1548" s="191"/>
      <c r="P1548" s="192" t="str">
        <f t="shared" si="240"/>
        <v/>
      </c>
      <c r="Q1548" s="193"/>
      <c r="S1548" s="193"/>
      <c r="T1548" s="193"/>
      <c r="U1548" s="193"/>
      <c r="V1548" s="67"/>
    </row>
    <row r="1549" spans="2:22" x14ac:dyDescent="0.15">
      <c r="B1549" s="194" t="str">
        <f t="shared" si="231"/>
        <v/>
      </c>
      <c r="C1549" s="185" t="str">
        <f t="shared" si="232"/>
        <v/>
      </c>
      <c r="D1549" s="186" t="str">
        <f>IF(B1549="","",IF(variable,IF(OR(B1549=1,B1549&lt;$I$16*periods_per_year),start_rate,MIN($I$17,IF(MOD(B1549-1,$I$19)=0,MAX($I$18,D1548+$I$20),D1548))),start_rate))</f>
        <v/>
      </c>
      <c r="E1549" s="187" t="str">
        <f t="shared" si="233"/>
        <v/>
      </c>
      <c r="F1549" s="187" t="str">
        <f>IF(B1549="","",IF(B1549=nper,J1548+E1549,MIN(J1548+E1549,IF(D1549=D1548,F1548,IF($E$13="Acc Bi-Weekly",ROUND((-PMT(((1+D1549/CP)^(CP/12))-1,(nper-B1549+1)*12/26,J1548))/2,2),IF($E$13="Acc Weekly",ROUND((-PMT(((1+D1549/CP)^(CP/12))-1,(nper-B1549+1)*12/52,J1548))/4,2),ROUND(-PMT(((1+D1549/CP)^(CP/periods_per_year))-1,nper-B1549+1,J1548),2)))))))</f>
        <v/>
      </c>
      <c r="G1549" s="187" t="str">
        <f t="shared" si="234"/>
        <v/>
      </c>
      <c r="H1549" s="188"/>
      <c r="I1549" s="187" t="str">
        <f t="shared" si="235"/>
        <v/>
      </c>
      <c r="J1549" s="187" t="str">
        <f t="shared" si="236"/>
        <v/>
      </c>
      <c r="K1549" s="189" t="str">
        <f t="shared" si="237"/>
        <v/>
      </c>
      <c r="L1549" s="187" t="str">
        <f t="shared" si="238"/>
        <v/>
      </c>
      <c r="M1549" s="187" t="str">
        <f>IF(B1549="","",SUM($L$63:L1549))</f>
        <v/>
      </c>
      <c r="N1549" s="190" t="str">
        <f t="shared" si="239"/>
        <v/>
      </c>
      <c r="O1549" s="191"/>
      <c r="P1549" s="192" t="str">
        <f t="shared" si="240"/>
        <v/>
      </c>
      <c r="Q1549" s="193"/>
      <c r="S1549" s="193"/>
      <c r="T1549" s="193"/>
      <c r="U1549" s="193"/>
      <c r="V1549" s="67"/>
    </row>
    <row r="1550" spans="2:22" x14ac:dyDescent="0.15">
      <c r="B1550" s="194" t="str">
        <f t="shared" si="231"/>
        <v/>
      </c>
      <c r="C1550" s="185" t="str">
        <f t="shared" si="232"/>
        <v/>
      </c>
      <c r="D1550" s="186" t="str">
        <f>IF(B1550="","",IF(variable,IF(OR(B1550=1,B1550&lt;$I$16*periods_per_year),start_rate,MIN($I$17,IF(MOD(B1550-1,$I$19)=0,MAX($I$18,D1549+$I$20),D1549))),start_rate))</f>
        <v/>
      </c>
      <c r="E1550" s="187" t="str">
        <f t="shared" si="233"/>
        <v/>
      </c>
      <c r="F1550" s="187" t="str">
        <f>IF(B1550="","",IF(B1550=nper,J1549+E1550,MIN(J1549+E1550,IF(D1550=D1549,F1549,IF($E$13="Acc Bi-Weekly",ROUND((-PMT(((1+D1550/CP)^(CP/12))-1,(nper-B1550+1)*12/26,J1549))/2,2),IF($E$13="Acc Weekly",ROUND((-PMT(((1+D1550/CP)^(CP/12))-1,(nper-B1550+1)*12/52,J1549))/4,2),ROUND(-PMT(((1+D1550/CP)^(CP/periods_per_year))-1,nper-B1550+1,J1549),2)))))))</f>
        <v/>
      </c>
      <c r="G1550" s="187" t="str">
        <f t="shared" si="234"/>
        <v/>
      </c>
      <c r="H1550" s="188"/>
      <c r="I1550" s="187" t="str">
        <f t="shared" si="235"/>
        <v/>
      </c>
      <c r="J1550" s="187" t="str">
        <f t="shared" si="236"/>
        <v/>
      </c>
      <c r="K1550" s="189" t="str">
        <f t="shared" si="237"/>
        <v/>
      </c>
      <c r="L1550" s="187" t="str">
        <f t="shared" si="238"/>
        <v/>
      </c>
      <c r="M1550" s="187" t="str">
        <f>IF(B1550="","",SUM($L$63:L1550))</f>
        <v/>
      </c>
      <c r="N1550" s="190" t="str">
        <f t="shared" si="239"/>
        <v/>
      </c>
      <c r="O1550" s="191"/>
      <c r="P1550" s="192" t="str">
        <f t="shared" si="240"/>
        <v/>
      </c>
      <c r="Q1550" s="193"/>
      <c r="S1550" s="193"/>
      <c r="T1550" s="193"/>
      <c r="U1550" s="193"/>
      <c r="V1550" s="67"/>
    </row>
    <row r="1551" spans="2:22" x14ac:dyDescent="0.15">
      <c r="B1551" s="194" t="str">
        <f t="shared" si="231"/>
        <v/>
      </c>
      <c r="C1551" s="185" t="str">
        <f t="shared" si="232"/>
        <v/>
      </c>
      <c r="D1551" s="186" t="str">
        <f>IF(B1551="","",IF(variable,IF(OR(B1551=1,B1551&lt;$I$16*periods_per_year),start_rate,MIN($I$17,IF(MOD(B1551-1,$I$19)=0,MAX($I$18,D1550+$I$20),D1550))),start_rate))</f>
        <v/>
      </c>
      <c r="E1551" s="187" t="str">
        <f t="shared" si="233"/>
        <v/>
      </c>
      <c r="F1551" s="187" t="str">
        <f>IF(B1551="","",IF(B1551=nper,J1550+E1551,MIN(J1550+E1551,IF(D1551=D1550,F1550,IF($E$13="Acc Bi-Weekly",ROUND((-PMT(((1+D1551/CP)^(CP/12))-1,(nper-B1551+1)*12/26,J1550))/2,2),IF($E$13="Acc Weekly",ROUND((-PMT(((1+D1551/CP)^(CP/12))-1,(nper-B1551+1)*12/52,J1550))/4,2),ROUND(-PMT(((1+D1551/CP)^(CP/periods_per_year))-1,nper-B1551+1,J1550),2)))))))</f>
        <v/>
      </c>
      <c r="G1551" s="187" t="str">
        <f t="shared" si="234"/>
        <v/>
      </c>
      <c r="H1551" s="188"/>
      <c r="I1551" s="187" t="str">
        <f t="shared" si="235"/>
        <v/>
      </c>
      <c r="J1551" s="187" t="str">
        <f t="shared" si="236"/>
        <v/>
      </c>
      <c r="K1551" s="189" t="str">
        <f t="shared" si="237"/>
        <v/>
      </c>
      <c r="L1551" s="187" t="str">
        <f t="shared" si="238"/>
        <v/>
      </c>
      <c r="M1551" s="187" t="str">
        <f>IF(B1551="","",SUM($L$63:L1551))</f>
        <v/>
      </c>
      <c r="N1551" s="190" t="str">
        <f t="shared" si="239"/>
        <v/>
      </c>
      <c r="O1551" s="191"/>
      <c r="P1551" s="192" t="str">
        <f t="shared" si="240"/>
        <v/>
      </c>
      <c r="Q1551" s="193"/>
      <c r="S1551" s="193"/>
      <c r="T1551" s="193"/>
      <c r="U1551" s="193"/>
      <c r="V1551" s="67"/>
    </row>
    <row r="1552" spans="2:22" x14ac:dyDescent="0.15">
      <c r="B1552" s="194" t="str">
        <f t="shared" si="231"/>
        <v/>
      </c>
      <c r="C1552" s="185" t="str">
        <f t="shared" si="232"/>
        <v/>
      </c>
      <c r="D1552" s="186" t="str">
        <f>IF(B1552="","",IF(variable,IF(OR(B1552=1,B1552&lt;$I$16*periods_per_year),start_rate,MIN($I$17,IF(MOD(B1552-1,$I$19)=0,MAX($I$18,D1551+$I$20),D1551))),start_rate))</f>
        <v/>
      </c>
      <c r="E1552" s="187" t="str">
        <f t="shared" si="233"/>
        <v/>
      </c>
      <c r="F1552" s="187" t="str">
        <f>IF(B1552="","",IF(B1552=nper,J1551+E1552,MIN(J1551+E1552,IF(D1552=D1551,F1551,IF($E$13="Acc Bi-Weekly",ROUND((-PMT(((1+D1552/CP)^(CP/12))-1,(nper-B1552+1)*12/26,J1551))/2,2),IF($E$13="Acc Weekly",ROUND((-PMT(((1+D1552/CP)^(CP/12))-1,(nper-B1552+1)*12/52,J1551))/4,2),ROUND(-PMT(((1+D1552/CP)^(CP/periods_per_year))-1,nper-B1552+1,J1551),2)))))))</f>
        <v/>
      </c>
      <c r="G1552" s="187" t="str">
        <f t="shared" si="234"/>
        <v/>
      </c>
      <c r="H1552" s="188"/>
      <c r="I1552" s="187" t="str">
        <f t="shared" si="235"/>
        <v/>
      </c>
      <c r="J1552" s="187" t="str">
        <f t="shared" si="236"/>
        <v/>
      </c>
      <c r="K1552" s="189" t="str">
        <f t="shared" si="237"/>
        <v/>
      </c>
      <c r="L1552" s="187" t="str">
        <f t="shared" si="238"/>
        <v/>
      </c>
      <c r="M1552" s="187" t="str">
        <f>IF(B1552="","",SUM($L$63:L1552))</f>
        <v/>
      </c>
      <c r="N1552" s="190" t="str">
        <f t="shared" si="239"/>
        <v/>
      </c>
      <c r="O1552" s="191"/>
      <c r="P1552" s="192" t="str">
        <f t="shared" si="240"/>
        <v/>
      </c>
      <c r="Q1552" s="193"/>
      <c r="S1552" s="193"/>
      <c r="T1552" s="193"/>
      <c r="U1552" s="193"/>
      <c r="V1552" s="67"/>
    </row>
    <row r="1553" spans="2:22" x14ac:dyDescent="0.15">
      <c r="B1553" s="194" t="str">
        <f t="shared" si="231"/>
        <v/>
      </c>
      <c r="C1553" s="185" t="str">
        <f t="shared" si="232"/>
        <v/>
      </c>
      <c r="D1553" s="186" t="str">
        <f>IF(B1553="","",IF(variable,IF(OR(B1553=1,B1553&lt;$I$16*periods_per_year),start_rate,MIN($I$17,IF(MOD(B1553-1,$I$19)=0,MAX($I$18,D1552+$I$20),D1552))),start_rate))</f>
        <v/>
      </c>
      <c r="E1553" s="187" t="str">
        <f t="shared" si="233"/>
        <v/>
      </c>
      <c r="F1553" s="187" t="str">
        <f>IF(B1553="","",IF(B1553=nper,J1552+E1553,MIN(J1552+E1553,IF(D1553=D1552,F1552,IF($E$13="Acc Bi-Weekly",ROUND((-PMT(((1+D1553/CP)^(CP/12))-1,(nper-B1553+1)*12/26,J1552))/2,2),IF($E$13="Acc Weekly",ROUND((-PMT(((1+D1553/CP)^(CP/12))-1,(nper-B1553+1)*12/52,J1552))/4,2),ROUND(-PMT(((1+D1553/CP)^(CP/periods_per_year))-1,nper-B1553+1,J1552),2)))))))</f>
        <v/>
      </c>
      <c r="G1553" s="187" t="str">
        <f t="shared" si="234"/>
        <v/>
      </c>
      <c r="H1553" s="188"/>
      <c r="I1553" s="187" t="str">
        <f t="shared" si="235"/>
        <v/>
      </c>
      <c r="J1553" s="187" t="str">
        <f t="shared" si="236"/>
        <v/>
      </c>
      <c r="K1553" s="189" t="str">
        <f t="shared" si="237"/>
        <v/>
      </c>
      <c r="L1553" s="187" t="str">
        <f t="shared" si="238"/>
        <v/>
      </c>
      <c r="M1553" s="187" t="str">
        <f>IF(B1553="","",SUM($L$63:L1553))</f>
        <v/>
      </c>
      <c r="N1553" s="190" t="str">
        <f t="shared" si="239"/>
        <v/>
      </c>
      <c r="O1553" s="191"/>
      <c r="P1553" s="192" t="str">
        <f t="shared" si="240"/>
        <v/>
      </c>
      <c r="Q1553" s="193"/>
      <c r="S1553" s="193"/>
      <c r="T1553" s="193"/>
      <c r="U1553" s="193"/>
      <c r="V1553" s="67"/>
    </row>
    <row r="1554" spans="2:22" x14ac:dyDescent="0.15">
      <c r="B1554" s="194" t="str">
        <f t="shared" si="231"/>
        <v/>
      </c>
      <c r="C1554" s="185" t="str">
        <f t="shared" si="232"/>
        <v/>
      </c>
      <c r="D1554" s="186" t="str">
        <f>IF(B1554="","",IF(variable,IF(OR(B1554=1,B1554&lt;$I$16*periods_per_year),start_rate,MIN($I$17,IF(MOD(B1554-1,$I$19)=0,MAX($I$18,D1553+$I$20),D1553))),start_rate))</f>
        <v/>
      </c>
      <c r="E1554" s="187" t="str">
        <f t="shared" si="233"/>
        <v/>
      </c>
      <c r="F1554" s="187" t="str">
        <f>IF(B1554="","",IF(B1554=nper,J1553+E1554,MIN(J1553+E1554,IF(D1554=D1553,F1553,IF($E$13="Acc Bi-Weekly",ROUND((-PMT(((1+D1554/CP)^(CP/12))-1,(nper-B1554+1)*12/26,J1553))/2,2),IF($E$13="Acc Weekly",ROUND((-PMT(((1+D1554/CP)^(CP/12))-1,(nper-B1554+1)*12/52,J1553))/4,2),ROUND(-PMT(((1+D1554/CP)^(CP/periods_per_year))-1,nper-B1554+1,J1553),2)))))))</f>
        <v/>
      </c>
      <c r="G1554" s="187" t="str">
        <f t="shared" si="234"/>
        <v/>
      </c>
      <c r="H1554" s="188"/>
      <c r="I1554" s="187" t="str">
        <f t="shared" si="235"/>
        <v/>
      </c>
      <c r="J1554" s="187" t="str">
        <f t="shared" si="236"/>
        <v/>
      </c>
      <c r="K1554" s="189" t="str">
        <f t="shared" si="237"/>
        <v/>
      </c>
      <c r="L1554" s="187" t="str">
        <f t="shared" si="238"/>
        <v/>
      </c>
      <c r="M1554" s="187" t="str">
        <f>IF(B1554="","",SUM($L$63:L1554))</f>
        <v/>
      </c>
      <c r="N1554" s="190" t="str">
        <f t="shared" si="239"/>
        <v/>
      </c>
      <c r="O1554" s="191"/>
      <c r="P1554" s="192" t="str">
        <f t="shared" si="240"/>
        <v/>
      </c>
      <c r="Q1554" s="193"/>
      <c r="S1554" s="193"/>
      <c r="T1554" s="193"/>
      <c r="U1554" s="193"/>
      <c r="V1554" s="67"/>
    </row>
    <row r="1555" spans="2:22" x14ac:dyDescent="0.15">
      <c r="B1555" s="194" t="str">
        <f t="shared" si="231"/>
        <v/>
      </c>
      <c r="C1555" s="185" t="str">
        <f t="shared" si="232"/>
        <v/>
      </c>
      <c r="D1555" s="186" t="str">
        <f>IF(B1555="","",IF(variable,IF(OR(B1555=1,B1555&lt;$I$16*periods_per_year),start_rate,MIN($I$17,IF(MOD(B1555-1,$I$19)=0,MAX($I$18,D1554+$I$20),D1554))),start_rate))</f>
        <v/>
      </c>
      <c r="E1555" s="187" t="str">
        <f t="shared" si="233"/>
        <v/>
      </c>
      <c r="F1555" s="187" t="str">
        <f>IF(B1555="","",IF(B1555=nper,J1554+E1555,MIN(J1554+E1555,IF(D1555=D1554,F1554,IF($E$13="Acc Bi-Weekly",ROUND((-PMT(((1+D1555/CP)^(CP/12))-1,(nper-B1555+1)*12/26,J1554))/2,2),IF($E$13="Acc Weekly",ROUND((-PMT(((1+D1555/CP)^(CP/12))-1,(nper-B1555+1)*12/52,J1554))/4,2),ROUND(-PMT(((1+D1555/CP)^(CP/periods_per_year))-1,nper-B1555+1,J1554),2)))))))</f>
        <v/>
      </c>
      <c r="G1555" s="187" t="str">
        <f t="shared" si="234"/>
        <v/>
      </c>
      <c r="H1555" s="188"/>
      <c r="I1555" s="187" t="str">
        <f t="shared" si="235"/>
        <v/>
      </c>
      <c r="J1555" s="187" t="str">
        <f t="shared" si="236"/>
        <v/>
      </c>
      <c r="K1555" s="189" t="str">
        <f t="shared" si="237"/>
        <v/>
      </c>
      <c r="L1555" s="187" t="str">
        <f t="shared" si="238"/>
        <v/>
      </c>
      <c r="M1555" s="187" t="str">
        <f>IF(B1555="","",SUM($L$63:L1555))</f>
        <v/>
      </c>
      <c r="N1555" s="190" t="str">
        <f t="shared" si="239"/>
        <v/>
      </c>
      <c r="O1555" s="191"/>
      <c r="P1555" s="192" t="str">
        <f t="shared" si="240"/>
        <v/>
      </c>
      <c r="Q1555" s="193"/>
      <c r="S1555" s="193"/>
      <c r="T1555" s="193"/>
      <c r="U1555" s="193"/>
      <c r="V1555" s="67"/>
    </row>
    <row r="1556" spans="2:22" x14ac:dyDescent="0.15">
      <c r="B1556" s="194" t="str">
        <f t="shared" si="231"/>
        <v/>
      </c>
      <c r="C1556" s="185" t="str">
        <f t="shared" si="232"/>
        <v/>
      </c>
      <c r="D1556" s="186" t="str">
        <f>IF(B1556="","",IF(variable,IF(OR(B1556=1,B1556&lt;$I$16*periods_per_year),start_rate,MIN($I$17,IF(MOD(B1556-1,$I$19)=0,MAX($I$18,D1555+$I$20),D1555))),start_rate))</f>
        <v/>
      </c>
      <c r="E1556" s="187" t="str">
        <f t="shared" si="233"/>
        <v/>
      </c>
      <c r="F1556" s="187" t="str">
        <f>IF(B1556="","",IF(B1556=nper,J1555+E1556,MIN(J1555+E1556,IF(D1556=D1555,F1555,IF($E$13="Acc Bi-Weekly",ROUND((-PMT(((1+D1556/CP)^(CP/12))-1,(nper-B1556+1)*12/26,J1555))/2,2),IF($E$13="Acc Weekly",ROUND((-PMT(((1+D1556/CP)^(CP/12))-1,(nper-B1556+1)*12/52,J1555))/4,2),ROUND(-PMT(((1+D1556/CP)^(CP/periods_per_year))-1,nper-B1556+1,J1555),2)))))))</f>
        <v/>
      </c>
      <c r="G1556" s="187" t="str">
        <f t="shared" si="234"/>
        <v/>
      </c>
      <c r="H1556" s="188"/>
      <c r="I1556" s="187" t="str">
        <f t="shared" si="235"/>
        <v/>
      </c>
      <c r="J1556" s="187" t="str">
        <f t="shared" si="236"/>
        <v/>
      </c>
      <c r="K1556" s="189" t="str">
        <f t="shared" si="237"/>
        <v/>
      </c>
      <c r="L1556" s="187" t="str">
        <f t="shared" si="238"/>
        <v/>
      </c>
      <c r="M1556" s="187" t="str">
        <f>IF(B1556="","",SUM($L$63:L1556))</f>
        <v/>
      </c>
      <c r="N1556" s="190" t="str">
        <f t="shared" si="239"/>
        <v/>
      </c>
      <c r="O1556" s="191"/>
      <c r="P1556" s="192" t="str">
        <f t="shared" si="240"/>
        <v/>
      </c>
      <c r="Q1556" s="193"/>
      <c r="S1556" s="193"/>
      <c r="T1556" s="193"/>
      <c r="U1556" s="193"/>
      <c r="V1556" s="67"/>
    </row>
    <row r="1557" spans="2:22" x14ac:dyDescent="0.15">
      <c r="B1557" s="194" t="str">
        <f t="shared" si="231"/>
        <v/>
      </c>
      <c r="C1557" s="185" t="str">
        <f t="shared" si="232"/>
        <v/>
      </c>
      <c r="D1557" s="186" t="str">
        <f>IF(B1557="","",IF(variable,IF(OR(B1557=1,B1557&lt;$I$16*periods_per_year),start_rate,MIN($I$17,IF(MOD(B1557-1,$I$19)=0,MAX($I$18,D1556+$I$20),D1556))),start_rate))</f>
        <v/>
      </c>
      <c r="E1557" s="187" t="str">
        <f t="shared" si="233"/>
        <v/>
      </c>
      <c r="F1557" s="187" t="str">
        <f>IF(B1557="","",IF(B1557=nper,J1556+E1557,MIN(J1556+E1557,IF(D1557=D1556,F1556,IF($E$13="Acc Bi-Weekly",ROUND((-PMT(((1+D1557/CP)^(CP/12))-1,(nper-B1557+1)*12/26,J1556))/2,2),IF($E$13="Acc Weekly",ROUND((-PMT(((1+D1557/CP)^(CP/12))-1,(nper-B1557+1)*12/52,J1556))/4,2),ROUND(-PMT(((1+D1557/CP)^(CP/periods_per_year))-1,nper-B1557+1,J1556),2)))))))</f>
        <v/>
      </c>
      <c r="G1557" s="187" t="str">
        <f t="shared" si="234"/>
        <v/>
      </c>
      <c r="H1557" s="188"/>
      <c r="I1557" s="187" t="str">
        <f t="shared" si="235"/>
        <v/>
      </c>
      <c r="J1557" s="187" t="str">
        <f t="shared" si="236"/>
        <v/>
      </c>
      <c r="K1557" s="189" t="str">
        <f t="shared" si="237"/>
        <v/>
      </c>
      <c r="L1557" s="187" t="str">
        <f t="shared" si="238"/>
        <v/>
      </c>
      <c r="M1557" s="187" t="str">
        <f>IF(B1557="","",SUM($L$63:L1557))</f>
        <v/>
      </c>
      <c r="N1557" s="190" t="str">
        <f t="shared" si="239"/>
        <v/>
      </c>
      <c r="O1557" s="191"/>
      <c r="P1557" s="192" t="str">
        <f t="shared" si="240"/>
        <v/>
      </c>
      <c r="Q1557" s="193"/>
      <c r="S1557" s="193"/>
      <c r="T1557" s="193"/>
      <c r="U1557" s="193"/>
      <c r="V1557" s="67"/>
    </row>
    <row r="1558" spans="2:22" x14ac:dyDescent="0.15">
      <c r="B1558" s="194" t="str">
        <f t="shared" si="231"/>
        <v/>
      </c>
      <c r="C1558" s="185" t="str">
        <f t="shared" si="232"/>
        <v/>
      </c>
      <c r="D1558" s="186" t="str">
        <f>IF(B1558="","",IF(variable,IF(OR(B1558=1,B1558&lt;$I$16*periods_per_year),start_rate,MIN($I$17,IF(MOD(B1558-1,$I$19)=0,MAX($I$18,D1557+$I$20),D1557))),start_rate))</f>
        <v/>
      </c>
      <c r="E1558" s="187" t="str">
        <f t="shared" si="233"/>
        <v/>
      </c>
      <c r="F1558" s="187" t="str">
        <f>IF(B1558="","",IF(B1558=nper,J1557+E1558,MIN(J1557+E1558,IF(D1558=D1557,F1557,IF($E$13="Acc Bi-Weekly",ROUND((-PMT(((1+D1558/CP)^(CP/12))-1,(nper-B1558+1)*12/26,J1557))/2,2),IF($E$13="Acc Weekly",ROUND((-PMT(((1+D1558/CP)^(CP/12))-1,(nper-B1558+1)*12/52,J1557))/4,2),ROUND(-PMT(((1+D1558/CP)^(CP/periods_per_year))-1,nper-B1558+1,J1557),2)))))))</f>
        <v/>
      </c>
      <c r="G1558" s="187" t="str">
        <f t="shared" si="234"/>
        <v/>
      </c>
      <c r="H1558" s="188"/>
      <c r="I1558" s="187" t="str">
        <f t="shared" si="235"/>
        <v/>
      </c>
      <c r="J1558" s="187" t="str">
        <f t="shared" si="236"/>
        <v/>
      </c>
      <c r="K1558" s="189" t="str">
        <f t="shared" si="237"/>
        <v/>
      </c>
      <c r="L1558" s="187" t="str">
        <f t="shared" si="238"/>
        <v/>
      </c>
      <c r="M1558" s="187" t="str">
        <f>IF(B1558="","",SUM($L$63:L1558))</f>
        <v/>
      </c>
      <c r="N1558" s="190" t="str">
        <f t="shared" si="239"/>
        <v/>
      </c>
      <c r="O1558" s="191"/>
      <c r="P1558" s="192" t="str">
        <f t="shared" si="240"/>
        <v/>
      </c>
      <c r="Q1558" s="193"/>
      <c r="S1558" s="193"/>
      <c r="T1558" s="193"/>
      <c r="U1558" s="193"/>
      <c r="V1558" s="67"/>
    </row>
    <row r="1559" spans="2:22" x14ac:dyDescent="0.15">
      <c r="B1559" s="194" t="str">
        <f t="shared" si="231"/>
        <v/>
      </c>
      <c r="C1559" s="185" t="str">
        <f t="shared" si="232"/>
        <v/>
      </c>
      <c r="D1559" s="186" t="str">
        <f>IF(B1559="","",IF(variable,IF(OR(B1559=1,B1559&lt;$I$16*periods_per_year),start_rate,MIN($I$17,IF(MOD(B1559-1,$I$19)=0,MAX($I$18,D1558+$I$20),D1558))),start_rate))</f>
        <v/>
      </c>
      <c r="E1559" s="187" t="str">
        <f t="shared" si="233"/>
        <v/>
      </c>
      <c r="F1559" s="187" t="str">
        <f>IF(B1559="","",IF(B1559=nper,J1558+E1559,MIN(J1558+E1559,IF(D1559=D1558,F1558,IF($E$13="Acc Bi-Weekly",ROUND((-PMT(((1+D1559/CP)^(CP/12))-1,(nper-B1559+1)*12/26,J1558))/2,2),IF($E$13="Acc Weekly",ROUND((-PMT(((1+D1559/CP)^(CP/12))-1,(nper-B1559+1)*12/52,J1558))/4,2),ROUND(-PMT(((1+D1559/CP)^(CP/periods_per_year))-1,nper-B1559+1,J1558),2)))))))</f>
        <v/>
      </c>
      <c r="G1559" s="187" t="str">
        <f t="shared" si="234"/>
        <v/>
      </c>
      <c r="H1559" s="188"/>
      <c r="I1559" s="187" t="str">
        <f t="shared" si="235"/>
        <v/>
      </c>
      <c r="J1559" s="187" t="str">
        <f t="shared" si="236"/>
        <v/>
      </c>
      <c r="K1559" s="189" t="str">
        <f t="shared" si="237"/>
        <v/>
      </c>
      <c r="L1559" s="187" t="str">
        <f t="shared" si="238"/>
        <v/>
      </c>
      <c r="M1559" s="187" t="str">
        <f>IF(B1559="","",SUM($L$63:L1559))</f>
        <v/>
      </c>
      <c r="N1559" s="190" t="str">
        <f t="shared" si="239"/>
        <v/>
      </c>
      <c r="O1559" s="191"/>
      <c r="P1559" s="192" t="str">
        <f t="shared" si="240"/>
        <v/>
      </c>
      <c r="Q1559" s="193"/>
      <c r="S1559" s="193"/>
      <c r="T1559" s="193"/>
      <c r="U1559" s="193"/>
      <c r="V1559" s="67"/>
    </row>
    <row r="1560" spans="2:22" x14ac:dyDescent="0.15">
      <c r="B1560" s="194" t="str">
        <f t="shared" si="231"/>
        <v/>
      </c>
      <c r="C1560" s="185" t="str">
        <f t="shared" si="232"/>
        <v/>
      </c>
      <c r="D1560" s="186" t="str">
        <f>IF(B1560="","",IF(variable,IF(OR(B1560=1,B1560&lt;$I$16*periods_per_year),start_rate,MIN($I$17,IF(MOD(B1560-1,$I$19)=0,MAX($I$18,D1559+$I$20),D1559))),start_rate))</f>
        <v/>
      </c>
      <c r="E1560" s="187" t="str">
        <f t="shared" si="233"/>
        <v/>
      </c>
      <c r="F1560" s="187" t="str">
        <f>IF(B1560="","",IF(B1560=nper,J1559+E1560,MIN(J1559+E1560,IF(D1560=D1559,F1559,IF($E$13="Acc Bi-Weekly",ROUND((-PMT(((1+D1560/CP)^(CP/12))-1,(nper-B1560+1)*12/26,J1559))/2,2),IF($E$13="Acc Weekly",ROUND((-PMT(((1+D1560/CP)^(CP/12))-1,(nper-B1560+1)*12/52,J1559))/4,2),ROUND(-PMT(((1+D1560/CP)^(CP/periods_per_year))-1,nper-B1560+1,J1559),2)))))))</f>
        <v/>
      </c>
      <c r="G1560" s="187" t="str">
        <f t="shared" si="234"/>
        <v/>
      </c>
      <c r="H1560" s="188"/>
      <c r="I1560" s="187" t="str">
        <f t="shared" si="235"/>
        <v/>
      </c>
      <c r="J1560" s="187" t="str">
        <f t="shared" si="236"/>
        <v/>
      </c>
      <c r="K1560" s="189" t="str">
        <f t="shared" si="237"/>
        <v/>
      </c>
      <c r="L1560" s="187" t="str">
        <f t="shared" si="238"/>
        <v/>
      </c>
      <c r="M1560" s="187" t="str">
        <f>IF(B1560="","",SUM($L$63:L1560))</f>
        <v/>
      </c>
      <c r="N1560" s="190" t="str">
        <f t="shared" si="239"/>
        <v/>
      </c>
      <c r="O1560" s="191"/>
      <c r="P1560" s="192" t="str">
        <f t="shared" si="240"/>
        <v/>
      </c>
      <c r="Q1560" s="193"/>
      <c r="S1560" s="193"/>
      <c r="T1560" s="193"/>
      <c r="U1560" s="193"/>
      <c r="V1560" s="67"/>
    </row>
    <row r="1561" spans="2:22" x14ac:dyDescent="0.15">
      <c r="B1561" s="194" t="str">
        <f t="shared" si="231"/>
        <v/>
      </c>
      <c r="C1561" s="185" t="str">
        <f t="shared" si="232"/>
        <v/>
      </c>
      <c r="D1561" s="186" t="str">
        <f>IF(B1561="","",IF(variable,IF(OR(B1561=1,B1561&lt;$I$16*periods_per_year),start_rate,MIN($I$17,IF(MOD(B1561-1,$I$19)=0,MAX($I$18,D1560+$I$20),D1560))),start_rate))</f>
        <v/>
      </c>
      <c r="E1561" s="187" t="str">
        <f t="shared" si="233"/>
        <v/>
      </c>
      <c r="F1561" s="187" t="str">
        <f>IF(B1561="","",IF(B1561=nper,J1560+E1561,MIN(J1560+E1561,IF(D1561=D1560,F1560,IF($E$13="Acc Bi-Weekly",ROUND((-PMT(((1+D1561/CP)^(CP/12))-1,(nper-B1561+1)*12/26,J1560))/2,2),IF($E$13="Acc Weekly",ROUND((-PMT(((1+D1561/CP)^(CP/12))-1,(nper-B1561+1)*12/52,J1560))/4,2),ROUND(-PMT(((1+D1561/CP)^(CP/periods_per_year))-1,nper-B1561+1,J1560),2)))))))</f>
        <v/>
      </c>
      <c r="G1561" s="187" t="str">
        <f t="shared" si="234"/>
        <v/>
      </c>
      <c r="H1561" s="188"/>
      <c r="I1561" s="187" t="str">
        <f t="shared" si="235"/>
        <v/>
      </c>
      <c r="J1561" s="187" t="str">
        <f t="shared" si="236"/>
        <v/>
      </c>
      <c r="K1561" s="189" t="str">
        <f t="shared" si="237"/>
        <v/>
      </c>
      <c r="L1561" s="187" t="str">
        <f t="shared" si="238"/>
        <v/>
      </c>
      <c r="M1561" s="187" t="str">
        <f>IF(B1561="","",SUM($L$63:L1561))</f>
        <v/>
      </c>
      <c r="N1561" s="190" t="str">
        <f t="shared" si="239"/>
        <v/>
      </c>
      <c r="O1561" s="191"/>
      <c r="P1561" s="192" t="str">
        <f t="shared" si="240"/>
        <v/>
      </c>
      <c r="Q1561" s="193"/>
      <c r="S1561" s="193"/>
      <c r="T1561" s="193"/>
      <c r="U1561" s="193"/>
      <c r="V1561" s="67"/>
    </row>
    <row r="1562" spans="2:22" x14ac:dyDescent="0.15">
      <c r="B1562" s="194" t="str">
        <f t="shared" si="231"/>
        <v/>
      </c>
      <c r="C1562" s="185" t="str">
        <f t="shared" si="232"/>
        <v/>
      </c>
      <c r="D1562" s="186" t="str">
        <f>IF(B1562="","",IF(variable,IF(OR(B1562=1,B1562&lt;$I$16*periods_per_year),start_rate,MIN($I$17,IF(MOD(B1562-1,$I$19)=0,MAX($I$18,D1561+$I$20),D1561))),start_rate))</f>
        <v/>
      </c>
      <c r="E1562" s="187" t="str">
        <f t="shared" si="233"/>
        <v/>
      </c>
      <c r="F1562" s="187" t="str">
        <f>IF(B1562="","",IF(B1562=nper,J1561+E1562,MIN(J1561+E1562,IF(D1562=D1561,F1561,IF($E$13="Acc Bi-Weekly",ROUND((-PMT(((1+D1562/CP)^(CP/12))-1,(nper-B1562+1)*12/26,J1561))/2,2),IF($E$13="Acc Weekly",ROUND((-PMT(((1+D1562/CP)^(CP/12))-1,(nper-B1562+1)*12/52,J1561))/4,2),ROUND(-PMT(((1+D1562/CP)^(CP/periods_per_year))-1,nper-B1562+1,J1561),2)))))))</f>
        <v/>
      </c>
      <c r="G1562" s="187" t="str">
        <f t="shared" si="234"/>
        <v/>
      </c>
      <c r="H1562" s="188"/>
      <c r="I1562" s="187" t="str">
        <f t="shared" si="235"/>
        <v/>
      </c>
      <c r="J1562" s="187" t="str">
        <f t="shared" si="236"/>
        <v/>
      </c>
      <c r="K1562" s="189" t="str">
        <f t="shared" si="237"/>
        <v/>
      </c>
      <c r="L1562" s="187" t="str">
        <f t="shared" si="238"/>
        <v/>
      </c>
      <c r="M1562" s="187" t="str">
        <f>IF(B1562="","",SUM($L$63:L1562))</f>
        <v/>
      </c>
      <c r="N1562" s="190" t="str">
        <f t="shared" si="239"/>
        <v/>
      </c>
      <c r="O1562" s="191"/>
      <c r="P1562" s="192" t="str">
        <f t="shared" si="240"/>
        <v/>
      </c>
      <c r="Q1562" s="193"/>
      <c r="S1562" s="193"/>
      <c r="T1562" s="193"/>
      <c r="U1562" s="193"/>
      <c r="V1562" s="67"/>
    </row>
    <row r="1563" spans="2:22" x14ac:dyDescent="0.15">
      <c r="B1563" s="194" t="str">
        <f t="shared" si="231"/>
        <v/>
      </c>
      <c r="C1563" s="185" t="str">
        <f t="shared" si="232"/>
        <v/>
      </c>
      <c r="D1563" s="186" t="str">
        <f>IF(B1563="","",IF(variable,IF(OR(B1563=1,B1563&lt;$I$16*periods_per_year),start_rate,MIN($I$17,IF(MOD(B1563-1,$I$19)=0,MAX($I$18,D1562+$I$20),D1562))),start_rate))</f>
        <v/>
      </c>
      <c r="E1563" s="187" t="str">
        <f t="shared" si="233"/>
        <v/>
      </c>
      <c r="F1563" s="187" t="str">
        <f>IF(B1563="","",IF(B1563=nper,J1562+E1563,MIN(J1562+E1563,IF(D1563=D1562,F1562,IF($E$13="Acc Bi-Weekly",ROUND((-PMT(((1+D1563/CP)^(CP/12))-1,(nper-B1563+1)*12/26,J1562))/2,2),IF($E$13="Acc Weekly",ROUND((-PMT(((1+D1563/CP)^(CP/12))-1,(nper-B1563+1)*12/52,J1562))/4,2),ROUND(-PMT(((1+D1563/CP)^(CP/periods_per_year))-1,nper-B1563+1,J1562),2)))))))</f>
        <v/>
      </c>
      <c r="G1563" s="187" t="str">
        <f t="shared" si="234"/>
        <v/>
      </c>
      <c r="H1563" s="188"/>
      <c r="I1563" s="187" t="str">
        <f t="shared" si="235"/>
        <v/>
      </c>
      <c r="J1563" s="187" t="str">
        <f t="shared" si="236"/>
        <v/>
      </c>
      <c r="K1563" s="189" t="str">
        <f t="shared" si="237"/>
        <v/>
      </c>
      <c r="L1563" s="187" t="str">
        <f t="shared" si="238"/>
        <v/>
      </c>
      <c r="M1563" s="187" t="str">
        <f>IF(B1563="","",SUM($L$63:L1563))</f>
        <v/>
      </c>
      <c r="N1563" s="190" t="str">
        <f t="shared" si="239"/>
        <v/>
      </c>
      <c r="O1563" s="191"/>
      <c r="P1563" s="192" t="str">
        <f t="shared" si="240"/>
        <v/>
      </c>
      <c r="Q1563" s="193"/>
      <c r="S1563" s="193"/>
      <c r="T1563" s="193"/>
      <c r="U1563" s="193"/>
      <c r="V1563" s="67"/>
    </row>
    <row r="1564" spans="2:22" x14ac:dyDescent="0.15">
      <c r="B1564" s="194" t="str">
        <f t="shared" si="231"/>
        <v/>
      </c>
      <c r="C1564" s="185" t="str">
        <f t="shared" si="232"/>
        <v/>
      </c>
      <c r="D1564" s="186" t="str">
        <f>IF(B1564="","",IF(variable,IF(OR(B1564=1,B1564&lt;$I$16*periods_per_year),start_rate,MIN($I$17,IF(MOD(B1564-1,$I$19)=0,MAX($I$18,D1563+$I$20),D1563))),start_rate))</f>
        <v/>
      </c>
      <c r="E1564" s="187" t="str">
        <f t="shared" si="233"/>
        <v/>
      </c>
      <c r="F1564" s="187" t="str">
        <f>IF(B1564="","",IF(B1564=nper,J1563+E1564,MIN(J1563+E1564,IF(D1564=D1563,F1563,IF($E$13="Acc Bi-Weekly",ROUND((-PMT(((1+D1564/CP)^(CP/12))-1,(nper-B1564+1)*12/26,J1563))/2,2),IF($E$13="Acc Weekly",ROUND((-PMT(((1+D1564/CP)^(CP/12))-1,(nper-B1564+1)*12/52,J1563))/4,2),ROUND(-PMT(((1+D1564/CP)^(CP/periods_per_year))-1,nper-B1564+1,J1563),2)))))))</f>
        <v/>
      </c>
      <c r="G1564" s="187" t="str">
        <f t="shared" si="234"/>
        <v/>
      </c>
      <c r="H1564" s="188"/>
      <c r="I1564" s="187" t="str">
        <f t="shared" si="235"/>
        <v/>
      </c>
      <c r="J1564" s="187" t="str">
        <f t="shared" si="236"/>
        <v/>
      </c>
      <c r="K1564" s="189" t="str">
        <f t="shared" si="237"/>
        <v/>
      </c>
      <c r="L1564" s="187" t="str">
        <f t="shared" si="238"/>
        <v/>
      </c>
      <c r="M1564" s="187" t="str">
        <f>IF(B1564="","",SUM($L$63:L1564))</f>
        <v/>
      </c>
      <c r="N1564" s="190" t="str">
        <f t="shared" si="239"/>
        <v/>
      </c>
      <c r="O1564" s="191"/>
      <c r="P1564" s="192" t="str">
        <f t="shared" si="240"/>
        <v/>
      </c>
      <c r="Q1564" s="193"/>
      <c r="S1564" s="193"/>
      <c r="T1564" s="193"/>
      <c r="U1564" s="193"/>
      <c r="V1564" s="67"/>
    </row>
    <row r="1565" spans="2:22" x14ac:dyDescent="0.15">
      <c r="B1565" s="194" t="str">
        <f t="shared" si="231"/>
        <v/>
      </c>
      <c r="C1565" s="185" t="str">
        <f t="shared" si="232"/>
        <v/>
      </c>
      <c r="D1565" s="186" t="str">
        <f>IF(B1565="","",IF(variable,IF(OR(B1565=1,B1565&lt;$I$16*periods_per_year),start_rate,MIN($I$17,IF(MOD(B1565-1,$I$19)=0,MAX($I$18,D1564+$I$20),D1564))),start_rate))</f>
        <v/>
      </c>
      <c r="E1565" s="187" t="str">
        <f t="shared" si="233"/>
        <v/>
      </c>
      <c r="F1565" s="187" t="str">
        <f>IF(B1565="","",IF(B1565=nper,J1564+E1565,MIN(J1564+E1565,IF(D1565=D1564,F1564,IF($E$13="Acc Bi-Weekly",ROUND((-PMT(((1+D1565/CP)^(CP/12))-1,(nper-B1565+1)*12/26,J1564))/2,2),IF($E$13="Acc Weekly",ROUND((-PMT(((1+D1565/CP)^(CP/12))-1,(nper-B1565+1)*12/52,J1564))/4,2),ROUND(-PMT(((1+D1565/CP)^(CP/periods_per_year))-1,nper-B1565+1,J1564),2)))))))</f>
        <v/>
      </c>
      <c r="G1565" s="187" t="str">
        <f t="shared" si="234"/>
        <v/>
      </c>
      <c r="H1565" s="188"/>
      <c r="I1565" s="187" t="str">
        <f t="shared" si="235"/>
        <v/>
      </c>
      <c r="J1565" s="187" t="str">
        <f t="shared" si="236"/>
        <v/>
      </c>
      <c r="K1565" s="189" t="str">
        <f t="shared" si="237"/>
        <v/>
      </c>
      <c r="L1565" s="187" t="str">
        <f t="shared" si="238"/>
        <v/>
      </c>
      <c r="M1565" s="187" t="str">
        <f>IF(B1565="","",SUM($L$63:L1565))</f>
        <v/>
      </c>
      <c r="N1565" s="190" t="str">
        <f t="shared" si="239"/>
        <v/>
      </c>
      <c r="O1565" s="191"/>
      <c r="P1565" s="192" t="str">
        <f t="shared" si="240"/>
        <v/>
      </c>
      <c r="Q1565" s="193"/>
      <c r="S1565" s="193"/>
      <c r="T1565" s="193"/>
      <c r="U1565" s="193"/>
      <c r="V1565" s="67"/>
    </row>
    <row r="1566" spans="2:22" x14ac:dyDescent="0.15">
      <c r="B1566" s="194" t="str">
        <f t="shared" si="231"/>
        <v/>
      </c>
      <c r="C1566" s="185" t="str">
        <f t="shared" si="232"/>
        <v/>
      </c>
      <c r="D1566" s="186" t="str">
        <f>IF(B1566="","",IF(variable,IF(OR(B1566=1,B1566&lt;$I$16*periods_per_year),start_rate,MIN($I$17,IF(MOD(B1566-1,$I$19)=0,MAX($I$18,D1565+$I$20),D1565))),start_rate))</f>
        <v/>
      </c>
      <c r="E1566" s="187" t="str">
        <f t="shared" si="233"/>
        <v/>
      </c>
      <c r="F1566" s="187" t="str">
        <f>IF(B1566="","",IF(B1566=nper,J1565+E1566,MIN(J1565+E1566,IF(D1566=D1565,F1565,IF($E$13="Acc Bi-Weekly",ROUND((-PMT(((1+D1566/CP)^(CP/12))-1,(nper-B1566+1)*12/26,J1565))/2,2),IF($E$13="Acc Weekly",ROUND((-PMT(((1+D1566/CP)^(CP/12))-1,(nper-B1566+1)*12/52,J1565))/4,2),ROUND(-PMT(((1+D1566/CP)^(CP/periods_per_year))-1,nper-B1566+1,J1565),2)))))))</f>
        <v/>
      </c>
      <c r="G1566" s="187" t="str">
        <f t="shared" si="234"/>
        <v/>
      </c>
      <c r="H1566" s="188"/>
      <c r="I1566" s="187" t="str">
        <f t="shared" si="235"/>
        <v/>
      </c>
      <c r="J1566" s="187" t="str">
        <f t="shared" si="236"/>
        <v/>
      </c>
      <c r="K1566" s="189" t="str">
        <f t="shared" si="237"/>
        <v/>
      </c>
      <c r="L1566" s="187" t="str">
        <f t="shared" si="238"/>
        <v/>
      </c>
      <c r="M1566" s="187" t="str">
        <f>IF(B1566="","",SUM($L$63:L1566))</f>
        <v/>
      </c>
      <c r="N1566" s="190" t="str">
        <f t="shared" si="239"/>
        <v/>
      </c>
      <c r="O1566" s="191"/>
      <c r="P1566" s="192" t="str">
        <f t="shared" si="240"/>
        <v/>
      </c>
      <c r="Q1566" s="193"/>
      <c r="S1566" s="193"/>
      <c r="T1566" s="193"/>
      <c r="U1566" s="193"/>
      <c r="V1566" s="67"/>
    </row>
    <row r="1567" spans="2:22" x14ac:dyDescent="0.15">
      <c r="B1567" s="194" t="str">
        <f t="shared" si="231"/>
        <v/>
      </c>
      <c r="C1567" s="185" t="str">
        <f t="shared" si="232"/>
        <v/>
      </c>
      <c r="D1567" s="186" t="str">
        <f>IF(B1567="","",IF(variable,IF(OR(B1567=1,B1567&lt;$I$16*periods_per_year),start_rate,MIN($I$17,IF(MOD(B1567-1,$I$19)=0,MAX($I$18,D1566+$I$20),D1566))),start_rate))</f>
        <v/>
      </c>
      <c r="E1567" s="187" t="str">
        <f t="shared" si="233"/>
        <v/>
      </c>
      <c r="F1567" s="187" t="str">
        <f>IF(B1567="","",IF(B1567=nper,J1566+E1567,MIN(J1566+E1567,IF(D1567=D1566,F1566,IF($E$13="Acc Bi-Weekly",ROUND((-PMT(((1+D1567/CP)^(CP/12))-1,(nper-B1567+1)*12/26,J1566))/2,2),IF($E$13="Acc Weekly",ROUND((-PMT(((1+D1567/CP)^(CP/12))-1,(nper-B1567+1)*12/52,J1566))/4,2),ROUND(-PMT(((1+D1567/CP)^(CP/periods_per_year))-1,nper-B1567+1,J1566),2)))))))</f>
        <v/>
      </c>
      <c r="G1567" s="187" t="str">
        <f t="shared" si="234"/>
        <v/>
      </c>
      <c r="H1567" s="188"/>
      <c r="I1567" s="187" t="str">
        <f t="shared" si="235"/>
        <v/>
      </c>
      <c r="J1567" s="187" t="str">
        <f t="shared" si="236"/>
        <v/>
      </c>
      <c r="K1567" s="189" t="str">
        <f t="shared" si="237"/>
        <v/>
      </c>
      <c r="L1567" s="187" t="str">
        <f t="shared" si="238"/>
        <v/>
      </c>
      <c r="M1567" s="187" t="str">
        <f>IF(B1567="","",SUM($L$63:L1567))</f>
        <v/>
      </c>
      <c r="N1567" s="190" t="str">
        <f t="shared" si="239"/>
        <v/>
      </c>
      <c r="O1567" s="191"/>
      <c r="P1567" s="192" t="str">
        <f t="shared" si="240"/>
        <v/>
      </c>
      <c r="Q1567" s="193"/>
      <c r="S1567" s="193"/>
      <c r="T1567" s="193"/>
      <c r="U1567" s="193"/>
      <c r="V1567" s="67"/>
    </row>
    <row r="1568" spans="2:22" x14ac:dyDescent="0.15">
      <c r="B1568" s="194" t="str">
        <f t="shared" si="231"/>
        <v/>
      </c>
      <c r="C1568" s="185" t="str">
        <f t="shared" si="232"/>
        <v/>
      </c>
      <c r="D1568" s="186" t="str">
        <f>IF(B1568="","",IF(variable,IF(OR(B1568=1,B1568&lt;$I$16*periods_per_year),start_rate,MIN($I$17,IF(MOD(B1568-1,$I$19)=0,MAX($I$18,D1567+$I$20),D1567))),start_rate))</f>
        <v/>
      </c>
      <c r="E1568" s="187" t="str">
        <f t="shared" si="233"/>
        <v/>
      </c>
      <c r="F1568" s="187" t="str">
        <f>IF(B1568="","",IF(B1568=nper,J1567+E1568,MIN(J1567+E1568,IF(D1568=D1567,F1567,IF($E$13="Acc Bi-Weekly",ROUND((-PMT(((1+D1568/CP)^(CP/12))-1,(nper-B1568+1)*12/26,J1567))/2,2),IF($E$13="Acc Weekly",ROUND((-PMT(((1+D1568/CP)^(CP/12))-1,(nper-B1568+1)*12/52,J1567))/4,2),ROUND(-PMT(((1+D1568/CP)^(CP/periods_per_year))-1,nper-B1568+1,J1567),2)))))))</f>
        <v/>
      </c>
      <c r="G1568" s="187" t="str">
        <f t="shared" si="234"/>
        <v/>
      </c>
      <c r="H1568" s="188"/>
      <c r="I1568" s="187" t="str">
        <f t="shared" si="235"/>
        <v/>
      </c>
      <c r="J1568" s="187" t="str">
        <f t="shared" si="236"/>
        <v/>
      </c>
      <c r="K1568" s="189" t="str">
        <f t="shared" si="237"/>
        <v/>
      </c>
      <c r="L1568" s="187" t="str">
        <f t="shared" si="238"/>
        <v/>
      </c>
      <c r="M1568" s="187" t="str">
        <f>IF(B1568="","",SUM($L$63:L1568))</f>
        <v/>
      </c>
      <c r="N1568" s="190" t="str">
        <f t="shared" si="239"/>
        <v/>
      </c>
      <c r="O1568" s="191"/>
      <c r="P1568" s="192" t="str">
        <f t="shared" si="240"/>
        <v/>
      </c>
      <c r="Q1568" s="193"/>
      <c r="S1568" s="193"/>
      <c r="T1568" s="193"/>
      <c r="U1568" s="193"/>
      <c r="V1568" s="67"/>
    </row>
    <row r="1569" spans="2:22" x14ac:dyDescent="0.15">
      <c r="B1569" s="194" t="str">
        <f t="shared" si="231"/>
        <v/>
      </c>
      <c r="C1569" s="185" t="str">
        <f t="shared" si="232"/>
        <v/>
      </c>
      <c r="D1569" s="186" t="str">
        <f>IF(B1569="","",IF(variable,IF(OR(B1569=1,B1569&lt;$I$16*periods_per_year),start_rate,MIN($I$17,IF(MOD(B1569-1,$I$19)=0,MAX($I$18,D1568+$I$20),D1568))),start_rate))</f>
        <v/>
      </c>
      <c r="E1569" s="187" t="str">
        <f t="shared" si="233"/>
        <v/>
      </c>
      <c r="F1569" s="187" t="str">
        <f>IF(B1569="","",IF(B1569=nper,J1568+E1569,MIN(J1568+E1569,IF(D1569=D1568,F1568,IF($E$13="Acc Bi-Weekly",ROUND((-PMT(((1+D1569/CP)^(CP/12))-1,(nper-B1569+1)*12/26,J1568))/2,2),IF($E$13="Acc Weekly",ROUND((-PMT(((1+D1569/CP)^(CP/12))-1,(nper-B1569+1)*12/52,J1568))/4,2),ROUND(-PMT(((1+D1569/CP)^(CP/periods_per_year))-1,nper-B1569+1,J1568),2)))))))</f>
        <v/>
      </c>
      <c r="G1569" s="187" t="str">
        <f t="shared" si="234"/>
        <v/>
      </c>
      <c r="H1569" s="188"/>
      <c r="I1569" s="187" t="str">
        <f t="shared" si="235"/>
        <v/>
      </c>
      <c r="J1569" s="187" t="str">
        <f t="shared" si="236"/>
        <v/>
      </c>
      <c r="K1569" s="189" t="str">
        <f t="shared" si="237"/>
        <v/>
      </c>
      <c r="L1569" s="187" t="str">
        <f t="shared" si="238"/>
        <v/>
      </c>
      <c r="M1569" s="187" t="str">
        <f>IF(B1569="","",SUM($L$63:L1569))</f>
        <v/>
      </c>
      <c r="N1569" s="190" t="str">
        <f t="shared" si="239"/>
        <v/>
      </c>
      <c r="O1569" s="191"/>
      <c r="P1569" s="192" t="str">
        <f t="shared" si="240"/>
        <v/>
      </c>
      <c r="Q1569" s="193"/>
      <c r="S1569" s="193"/>
      <c r="T1569" s="193"/>
      <c r="U1569" s="193"/>
      <c r="V1569" s="67"/>
    </row>
    <row r="1570" spans="2:22" x14ac:dyDescent="0.15">
      <c r="B1570" s="194" t="str">
        <f t="shared" si="231"/>
        <v/>
      </c>
      <c r="C1570" s="185" t="str">
        <f t="shared" si="232"/>
        <v/>
      </c>
      <c r="D1570" s="186" t="str">
        <f>IF(B1570="","",IF(variable,IF(OR(B1570=1,B1570&lt;$I$16*periods_per_year),start_rate,MIN($I$17,IF(MOD(B1570-1,$I$19)=0,MAX($I$18,D1569+$I$20),D1569))),start_rate))</f>
        <v/>
      </c>
      <c r="E1570" s="187" t="str">
        <f t="shared" si="233"/>
        <v/>
      </c>
      <c r="F1570" s="187" t="str">
        <f>IF(B1570="","",IF(B1570=nper,J1569+E1570,MIN(J1569+E1570,IF(D1570=D1569,F1569,IF($E$13="Acc Bi-Weekly",ROUND((-PMT(((1+D1570/CP)^(CP/12))-1,(nper-B1570+1)*12/26,J1569))/2,2),IF($E$13="Acc Weekly",ROUND((-PMT(((1+D1570/CP)^(CP/12))-1,(nper-B1570+1)*12/52,J1569))/4,2),ROUND(-PMT(((1+D1570/CP)^(CP/periods_per_year))-1,nper-B1570+1,J1569),2)))))))</f>
        <v/>
      </c>
      <c r="G1570" s="187" t="str">
        <f t="shared" si="234"/>
        <v/>
      </c>
      <c r="H1570" s="188"/>
      <c r="I1570" s="187" t="str">
        <f t="shared" si="235"/>
        <v/>
      </c>
      <c r="J1570" s="187" t="str">
        <f t="shared" si="236"/>
        <v/>
      </c>
      <c r="K1570" s="189" t="str">
        <f t="shared" si="237"/>
        <v/>
      </c>
      <c r="L1570" s="187" t="str">
        <f t="shared" si="238"/>
        <v/>
      </c>
      <c r="M1570" s="187" t="str">
        <f>IF(B1570="","",SUM($L$63:L1570))</f>
        <v/>
      </c>
      <c r="N1570" s="190" t="str">
        <f t="shared" si="239"/>
        <v/>
      </c>
      <c r="O1570" s="191"/>
      <c r="P1570" s="192" t="str">
        <f t="shared" si="240"/>
        <v/>
      </c>
      <c r="Q1570" s="193"/>
      <c r="S1570" s="193"/>
      <c r="T1570" s="193"/>
      <c r="U1570" s="193"/>
      <c r="V1570" s="67"/>
    </row>
    <row r="1571" spans="2:22" x14ac:dyDescent="0.15">
      <c r="B1571" s="194" t="str">
        <f t="shared" si="231"/>
        <v/>
      </c>
      <c r="C1571" s="185" t="str">
        <f t="shared" si="232"/>
        <v/>
      </c>
      <c r="D1571" s="186" t="str">
        <f>IF(B1571="","",IF(variable,IF(OR(B1571=1,B1571&lt;$I$16*periods_per_year),start_rate,MIN($I$17,IF(MOD(B1571-1,$I$19)=0,MAX($I$18,D1570+$I$20),D1570))),start_rate))</f>
        <v/>
      </c>
      <c r="E1571" s="187" t="str">
        <f t="shared" si="233"/>
        <v/>
      </c>
      <c r="F1571" s="187" t="str">
        <f>IF(B1571="","",IF(B1571=nper,J1570+E1571,MIN(J1570+E1571,IF(D1571=D1570,F1570,IF($E$13="Acc Bi-Weekly",ROUND((-PMT(((1+D1571/CP)^(CP/12))-1,(nper-B1571+1)*12/26,J1570))/2,2),IF($E$13="Acc Weekly",ROUND((-PMT(((1+D1571/CP)^(CP/12))-1,(nper-B1571+1)*12/52,J1570))/4,2),ROUND(-PMT(((1+D1571/CP)^(CP/periods_per_year))-1,nper-B1571+1,J1570),2)))))))</f>
        <v/>
      </c>
      <c r="G1571" s="187" t="str">
        <f t="shared" si="234"/>
        <v/>
      </c>
      <c r="H1571" s="188"/>
      <c r="I1571" s="187" t="str">
        <f t="shared" si="235"/>
        <v/>
      </c>
      <c r="J1571" s="187" t="str">
        <f t="shared" si="236"/>
        <v/>
      </c>
      <c r="K1571" s="189" t="str">
        <f t="shared" si="237"/>
        <v/>
      </c>
      <c r="L1571" s="187" t="str">
        <f t="shared" si="238"/>
        <v/>
      </c>
      <c r="M1571" s="187" t="str">
        <f>IF(B1571="","",SUM($L$63:L1571))</f>
        <v/>
      </c>
      <c r="N1571" s="190" t="str">
        <f t="shared" si="239"/>
        <v/>
      </c>
      <c r="O1571" s="191"/>
      <c r="P1571" s="192" t="str">
        <f t="shared" si="240"/>
        <v/>
      </c>
      <c r="Q1571" s="193"/>
      <c r="S1571" s="193"/>
      <c r="T1571" s="193"/>
      <c r="U1571" s="193"/>
      <c r="V1571" s="67"/>
    </row>
    <row r="1572" spans="2:22" x14ac:dyDescent="0.15">
      <c r="B1572" s="194" t="str">
        <f t="shared" si="231"/>
        <v/>
      </c>
      <c r="C1572" s="185" t="str">
        <f t="shared" si="232"/>
        <v/>
      </c>
      <c r="D1572" s="186" t="str">
        <f>IF(B1572="","",IF(variable,IF(OR(B1572=1,B1572&lt;$I$16*periods_per_year),start_rate,MIN($I$17,IF(MOD(B1572-1,$I$19)=0,MAX($I$18,D1571+$I$20),D1571))),start_rate))</f>
        <v/>
      </c>
      <c r="E1572" s="187" t="str">
        <f t="shared" si="233"/>
        <v/>
      </c>
      <c r="F1572" s="187" t="str">
        <f>IF(B1572="","",IF(B1572=nper,J1571+E1572,MIN(J1571+E1572,IF(D1572=D1571,F1571,IF($E$13="Acc Bi-Weekly",ROUND((-PMT(((1+D1572/CP)^(CP/12))-1,(nper-B1572+1)*12/26,J1571))/2,2),IF($E$13="Acc Weekly",ROUND((-PMT(((1+D1572/CP)^(CP/12))-1,(nper-B1572+1)*12/52,J1571))/4,2),ROUND(-PMT(((1+D1572/CP)^(CP/periods_per_year))-1,nper-B1572+1,J1571),2)))))))</f>
        <v/>
      </c>
      <c r="G1572" s="187" t="str">
        <f t="shared" si="234"/>
        <v/>
      </c>
      <c r="H1572" s="188"/>
      <c r="I1572" s="187" t="str">
        <f t="shared" si="235"/>
        <v/>
      </c>
      <c r="J1572" s="187" t="str">
        <f t="shared" si="236"/>
        <v/>
      </c>
      <c r="K1572" s="189" t="str">
        <f t="shared" si="237"/>
        <v/>
      </c>
      <c r="L1572" s="187" t="str">
        <f t="shared" si="238"/>
        <v/>
      </c>
      <c r="M1572" s="187" t="str">
        <f>IF(B1572="","",SUM($L$63:L1572))</f>
        <v/>
      </c>
      <c r="N1572" s="190" t="str">
        <f t="shared" si="239"/>
        <v/>
      </c>
      <c r="O1572" s="191"/>
      <c r="P1572" s="192" t="str">
        <f t="shared" si="240"/>
        <v/>
      </c>
      <c r="Q1572" s="193"/>
      <c r="S1572" s="193"/>
      <c r="T1572" s="193"/>
      <c r="U1572" s="193"/>
      <c r="V1572" s="67"/>
    </row>
    <row r="1573" spans="2:22" x14ac:dyDescent="0.15">
      <c r="B1573" s="194" t="str">
        <f t="shared" si="231"/>
        <v/>
      </c>
      <c r="C1573" s="185" t="str">
        <f t="shared" si="232"/>
        <v/>
      </c>
      <c r="D1573" s="186" t="str">
        <f>IF(B1573="","",IF(variable,IF(OR(B1573=1,B1573&lt;$I$16*periods_per_year),start_rate,MIN($I$17,IF(MOD(B1573-1,$I$19)=0,MAX($I$18,D1572+$I$20),D1572))),start_rate))</f>
        <v/>
      </c>
      <c r="E1573" s="187" t="str">
        <f t="shared" si="233"/>
        <v/>
      </c>
      <c r="F1573" s="187" t="str">
        <f>IF(B1573="","",IF(B1573=nper,J1572+E1573,MIN(J1572+E1573,IF(D1573=D1572,F1572,IF($E$13="Acc Bi-Weekly",ROUND((-PMT(((1+D1573/CP)^(CP/12))-1,(nper-B1573+1)*12/26,J1572))/2,2),IF($E$13="Acc Weekly",ROUND((-PMT(((1+D1573/CP)^(CP/12))-1,(nper-B1573+1)*12/52,J1572))/4,2),ROUND(-PMT(((1+D1573/CP)^(CP/periods_per_year))-1,nper-B1573+1,J1572),2)))))))</f>
        <v/>
      </c>
      <c r="G1573" s="187" t="str">
        <f t="shared" si="234"/>
        <v/>
      </c>
      <c r="H1573" s="188"/>
      <c r="I1573" s="187" t="str">
        <f t="shared" si="235"/>
        <v/>
      </c>
      <c r="J1573" s="187" t="str">
        <f t="shared" si="236"/>
        <v/>
      </c>
      <c r="K1573" s="189" t="str">
        <f t="shared" si="237"/>
        <v/>
      </c>
      <c r="L1573" s="187" t="str">
        <f t="shared" si="238"/>
        <v/>
      </c>
      <c r="M1573" s="187" t="str">
        <f>IF(B1573="","",SUM($L$63:L1573))</f>
        <v/>
      </c>
      <c r="N1573" s="190" t="str">
        <f t="shared" si="239"/>
        <v/>
      </c>
      <c r="O1573" s="191"/>
      <c r="P1573" s="192" t="str">
        <f t="shared" si="240"/>
        <v/>
      </c>
      <c r="Q1573" s="193"/>
      <c r="S1573" s="193"/>
      <c r="T1573" s="193"/>
      <c r="U1573" s="193"/>
      <c r="V1573" s="67"/>
    </row>
    <row r="1574" spans="2:22" x14ac:dyDescent="0.15">
      <c r="B1574" s="194" t="str">
        <f t="shared" si="231"/>
        <v/>
      </c>
      <c r="C1574" s="185" t="str">
        <f t="shared" si="232"/>
        <v/>
      </c>
      <c r="D1574" s="186" t="str">
        <f>IF(B1574="","",IF(variable,IF(OR(B1574=1,B1574&lt;$I$16*periods_per_year),start_rate,MIN($I$17,IF(MOD(B1574-1,$I$19)=0,MAX($I$18,D1573+$I$20),D1573))),start_rate))</f>
        <v/>
      </c>
      <c r="E1574" s="187" t="str">
        <f t="shared" si="233"/>
        <v/>
      </c>
      <c r="F1574" s="187" t="str">
        <f>IF(B1574="","",IF(B1574=nper,J1573+E1574,MIN(J1573+E1574,IF(D1574=D1573,F1573,IF($E$13="Acc Bi-Weekly",ROUND((-PMT(((1+D1574/CP)^(CP/12))-1,(nper-B1574+1)*12/26,J1573))/2,2),IF($E$13="Acc Weekly",ROUND((-PMT(((1+D1574/CP)^(CP/12))-1,(nper-B1574+1)*12/52,J1573))/4,2),ROUND(-PMT(((1+D1574/CP)^(CP/periods_per_year))-1,nper-B1574+1,J1573),2)))))))</f>
        <v/>
      </c>
      <c r="G1574" s="187" t="str">
        <f t="shared" si="234"/>
        <v/>
      </c>
      <c r="H1574" s="188"/>
      <c r="I1574" s="187" t="str">
        <f t="shared" si="235"/>
        <v/>
      </c>
      <c r="J1574" s="187" t="str">
        <f t="shared" si="236"/>
        <v/>
      </c>
      <c r="K1574" s="189" t="str">
        <f t="shared" si="237"/>
        <v/>
      </c>
      <c r="L1574" s="187" t="str">
        <f t="shared" si="238"/>
        <v/>
      </c>
      <c r="M1574" s="187" t="str">
        <f>IF(B1574="","",SUM($L$63:L1574))</f>
        <v/>
      </c>
      <c r="N1574" s="190" t="str">
        <f t="shared" si="239"/>
        <v/>
      </c>
      <c r="O1574" s="191"/>
      <c r="P1574" s="192" t="str">
        <f t="shared" si="240"/>
        <v/>
      </c>
      <c r="Q1574" s="193"/>
      <c r="S1574" s="193"/>
      <c r="T1574" s="193"/>
      <c r="U1574" s="193"/>
      <c r="V1574" s="67"/>
    </row>
    <row r="1575" spans="2:22" x14ac:dyDescent="0.15">
      <c r="B1575" s="194" t="str">
        <f t="shared" si="231"/>
        <v/>
      </c>
      <c r="C1575" s="185" t="str">
        <f t="shared" si="232"/>
        <v/>
      </c>
      <c r="D1575" s="186" t="str">
        <f>IF(B1575="","",IF(variable,IF(OR(B1575=1,B1575&lt;$I$16*periods_per_year),start_rate,MIN($I$17,IF(MOD(B1575-1,$I$19)=0,MAX($I$18,D1574+$I$20),D1574))),start_rate))</f>
        <v/>
      </c>
      <c r="E1575" s="187" t="str">
        <f t="shared" si="233"/>
        <v/>
      </c>
      <c r="F1575" s="187" t="str">
        <f>IF(B1575="","",IF(B1575=nper,J1574+E1575,MIN(J1574+E1575,IF(D1575=D1574,F1574,IF($E$13="Acc Bi-Weekly",ROUND((-PMT(((1+D1575/CP)^(CP/12))-1,(nper-B1575+1)*12/26,J1574))/2,2),IF($E$13="Acc Weekly",ROUND((-PMT(((1+D1575/CP)^(CP/12))-1,(nper-B1575+1)*12/52,J1574))/4,2),ROUND(-PMT(((1+D1575/CP)^(CP/periods_per_year))-1,nper-B1575+1,J1574),2)))))))</f>
        <v/>
      </c>
      <c r="G1575" s="187" t="str">
        <f t="shared" si="234"/>
        <v/>
      </c>
      <c r="H1575" s="188"/>
      <c r="I1575" s="187" t="str">
        <f t="shared" si="235"/>
        <v/>
      </c>
      <c r="J1575" s="187" t="str">
        <f t="shared" si="236"/>
        <v/>
      </c>
      <c r="K1575" s="189" t="str">
        <f t="shared" si="237"/>
        <v/>
      </c>
      <c r="L1575" s="187" t="str">
        <f t="shared" si="238"/>
        <v/>
      </c>
      <c r="M1575" s="187" t="str">
        <f>IF(B1575="","",SUM($L$63:L1575))</f>
        <v/>
      </c>
      <c r="N1575" s="190" t="str">
        <f t="shared" si="239"/>
        <v/>
      </c>
      <c r="O1575" s="191"/>
      <c r="P1575" s="192" t="str">
        <f t="shared" si="240"/>
        <v/>
      </c>
      <c r="Q1575" s="193"/>
      <c r="S1575" s="193"/>
      <c r="T1575" s="193"/>
      <c r="U1575" s="193"/>
      <c r="V1575" s="67"/>
    </row>
    <row r="1576" spans="2:22" x14ac:dyDescent="0.15">
      <c r="B1576" s="194" t="str">
        <f t="shared" si="231"/>
        <v/>
      </c>
      <c r="C1576" s="185" t="str">
        <f t="shared" si="232"/>
        <v/>
      </c>
      <c r="D1576" s="186" t="str">
        <f>IF(B1576="","",IF(variable,IF(OR(B1576=1,B1576&lt;$I$16*periods_per_year),start_rate,MIN($I$17,IF(MOD(B1576-1,$I$19)=0,MAX($I$18,D1575+$I$20),D1575))),start_rate))</f>
        <v/>
      </c>
      <c r="E1576" s="187" t="str">
        <f t="shared" si="233"/>
        <v/>
      </c>
      <c r="F1576" s="187" t="str">
        <f>IF(B1576="","",IF(B1576=nper,J1575+E1576,MIN(J1575+E1576,IF(D1576=D1575,F1575,IF($E$13="Acc Bi-Weekly",ROUND((-PMT(((1+D1576/CP)^(CP/12))-1,(nper-B1576+1)*12/26,J1575))/2,2),IF($E$13="Acc Weekly",ROUND((-PMT(((1+D1576/CP)^(CP/12))-1,(nper-B1576+1)*12/52,J1575))/4,2),ROUND(-PMT(((1+D1576/CP)^(CP/periods_per_year))-1,nper-B1576+1,J1575),2)))))))</f>
        <v/>
      </c>
      <c r="G1576" s="187" t="str">
        <f t="shared" si="234"/>
        <v/>
      </c>
      <c r="H1576" s="188"/>
      <c r="I1576" s="187" t="str">
        <f t="shared" si="235"/>
        <v/>
      </c>
      <c r="J1576" s="187" t="str">
        <f t="shared" si="236"/>
        <v/>
      </c>
      <c r="K1576" s="189" t="str">
        <f t="shared" si="237"/>
        <v/>
      </c>
      <c r="L1576" s="187" t="str">
        <f t="shared" si="238"/>
        <v/>
      </c>
      <c r="M1576" s="187" t="str">
        <f>IF(B1576="","",SUM($L$63:L1576))</f>
        <v/>
      </c>
      <c r="N1576" s="190" t="str">
        <f t="shared" si="239"/>
        <v/>
      </c>
      <c r="O1576" s="191"/>
      <c r="P1576" s="192" t="str">
        <f t="shared" si="240"/>
        <v/>
      </c>
      <c r="Q1576" s="193"/>
      <c r="S1576" s="193"/>
      <c r="T1576" s="193"/>
      <c r="U1576" s="193"/>
      <c r="V1576" s="67"/>
    </row>
    <row r="1577" spans="2:22" x14ac:dyDescent="0.15">
      <c r="B1577" s="194" t="str">
        <f t="shared" si="231"/>
        <v/>
      </c>
      <c r="C1577" s="185" t="str">
        <f t="shared" si="232"/>
        <v/>
      </c>
      <c r="D1577" s="186" t="str">
        <f>IF(B1577="","",IF(variable,IF(OR(B1577=1,B1577&lt;$I$16*periods_per_year),start_rate,MIN($I$17,IF(MOD(B1577-1,$I$19)=0,MAX($I$18,D1576+$I$20),D1576))),start_rate))</f>
        <v/>
      </c>
      <c r="E1577" s="187" t="str">
        <f t="shared" si="233"/>
        <v/>
      </c>
      <c r="F1577" s="187" t="str">
        <f>IF(B1577="","",IF(B1577=nper,J1576+E1577,MIN(J1576+E1577,IF(D1577=D1576,F1576,IF($E$13="Acc Bi-Weekly",ROUND((-PMT(((1+D1577/CP)^(CP/12))-1,(nper-B1577+1)*12/26,J1576))/2,2),IF($E$13="Acc Weekly",ROUND((-PMT(((1+D1577/CP)^(CP/12))-1,(nper-B1577+1)*12/52,J1576))/4,2),ROUND(-PMT(((1+D1577/CP)^(CP/periods_per_year))-1,nper-B1577+1,J1576),2)))))))</f>
        <v/>
      </c>
      <c r="G1577" s="187" t="str">
        <f t="shared" si="234"/>
        <v/>
      </c>
      <c r="H1577" s="188"/>
      <c r="I1577" s="187" t="str">
        <f t="shared" si="235"/>
        <v/>
      </c>
      <c r="J1577" s="187" t="str">
        <f t="shared" si="236"/>
        <v/>
      </c>
      <c r="K1577" s="189" t="str">
        <f t="shared" si="237"/>
        <v/>
      </c>
      <c r="L1577" s="187" t="str">
        <f t="shared" si="238"/>
        <v/>
      </c>
      <c r="M1577" s="187" t="str">
        <f>IF(B1577="","",SUM($L$63:L1577))</f>
        <v/>
      </c>
      <c r="N1577" s="190" t="str">
        <f t="shared" si="239"/>
        <v/>
      </c>
      <c r="O1577" s="191"/>
      <c r="P1577" s="192" t="str">
        <f t="shared" si="240"/>
        <v/>
      </c>
      <c r="Q1577" s="193"/>
      <c r="S1577" s="193"/>
      <c r="T1577" s="193"/>
      <c r="U1577" s="193"/>
      <c r="V1577" s="67"/>
    </row>
    <row r="1578" spans="2:22" x14ac:dyDescent="0.15">
      <c r="B1578" s="194" t="str">
        <f t="shared" si="231"/>
        <v/>
      </c>
      <c r="C1578" s="185" t="str">
        <f t="shared" si="232"/>
        <v/>
      </c>
      <c r="D1578" s="186" t="str">
        <f>IF(B1578="","",IF(variable,IF(OR(B1578=1,B1578&lt;$I$16*periods_per_year),start_rate,MIN($I$17,IF(MOD(B1578-1,$I$19)=0,MAX($I$18,D1577+$I$20),D1577))),start_rate))</f>
        <v/>
      </c>
      <c r="E1578" s="187" t="str">
        <f t="shared" si="233"/>
        <v/>
      </c>
      <c r="F1578" s="187" t="str">
        <f>IF(B1578="","",IF(B1578=nper,J1577+E1578,MIN(J1577+E1578,IF(D1578=D1577,F1577,IF($E$13="Acc Bi-Weekly",ROUND((-PMT(((1+D1578/CP)^(CP/12))-1,(nper-B1578+1)*12/26,J1577))/2,2),IF($E$13="Acc Weekly",ROUND((-PMT(((1+D1578/CP)^(CP/12))-1,(nper-B1578+1)*12/52,J1577))/4,2),ROUND(-PMT(((1+D1578/CP)^(CP/periods_per_year))-1,nper-B1578+1,J1577),2)))))))</f>
        <v/>
      </c>
      <c r="G1578" s="187" t="str">
        <f t="shared" si="234"/>
        <v/>
      </c>
      <c r="H1578" s="188"/>
      <c r="I1578" s="187" t="str">
        <f t="shared" si="235"/>
        <v/>
      </c>
      <c r="J1578" s="187" t="str">
        <f t="shared" si="236"/>
        <v/>
      </c>
      <c r="K1578" s="189" t="str">
        <f t="shared" si="237"/>
        <v/>
      </c>
      <c r="L1578" s="187" t="str">
        <f t="shared" si="238"/>
        <v/>
      </c>
      <c r="M1578" s="187" t="str">
        <f>IF(B1578="","",SUM($L$63:L1578))</f>
        <v/>
      </c>
      <c r="N1578" s="190" t="str">
        <f t="shared" si="239"/>
        <v/>
      </c>
      <c r="O1578" s="191"/>
      <c r="P1578" s="192" t="str">
        <f t="shared" si="240"/>
        <v/>
      </c>
      <c r="Q1578" s="193"/>
      <c r="S1578" s="193"/>
      <c r="T1578" s="193"/>
      <c r="U1578" s="193"/>
      <c r="V1578" s="67"/>
    </row>
    <row r="1579" spans="2:22" x14ac:dyDescent="0.15">
      <c r="B1579" s="194" t="str">
        <f t="shared" si="231"/>
        <v/>
      </c>
      <c r="C1579" s="185" t="str">
        <f t="shared" si="232"/>
        <v/>
      </c>
      <c r="D1579" s="186" t="str">
        <f>IF(B1579="","",IF(variable,IF(OR(B1579=1,B1579&lt;$I$16*periods_per_year),start_rate,MIN($I$17,IF(MOD(B1579-1,$I$19)=0,MAX($I$18,D1578+$I$20),D1578))),start_rate))</f>
        <v/>
      </c>
      <c r="E1579" s="187" t="str">
        <f t="shared" si="233"/>
        <v/>
      </c>
      <c r="F1579" s="187" t="str">
        <f>IF(B1579="","",IF(B1579=nper,J1578+E1579,MIN(J1578+E1579,IF(D1579=D1578,F1578,IF($E$13="Acc Bi-Weekly",ROUND((-PMT(((1+D1579/CP)^(CP/12))-1,(nper-B1579+1)*12/26,J1578))/2,2),IF($E$13="Acc Weekly",ROUND((-PMT(((1+D1579/CP)^(CP/12))-1,(nper-B1579+1)*12/52,J1578))/4,2),ROUND(-PMT(((1+D1579/CP)^(CP/periods_per_year))-1,nper-B1579+1,J1578),2)))))))</f>
        <v/>
      </c>
      <c r="G1579" s="187" t="str">
        <f t="shared" si="234"/>
        <v/>
      </c>
      <c r="H1579" s="188"/>
      <c r="I1579" s="187" t="str">
        <f t="shared" si="235"/>
        <v/>
      </c>
      <c r="J1579" s="187" t="str">
        <f t="shared" si="236"/>
        <v/>
      </c>
      <c r="K1579" s="189" t="str">
        <f t="shared" si="237"/>
        <v/>
      </c>
      <c r="L1579" s="187" t="str">
        <f t="shared" si="238"/>
        <v/>
      </c>
      <c r="M1579" s="187" t="str">
        <f>IF(B1579="","",SUM($L$63:L1579))</f>
        <v/>
      </c>
      <c r="N1579" s="190" t="str">
        <f t="shared" si="239"/>
        <v/>
      </c>
      <c r="O1579" s="191"/>
      <c r="P1579" s="192" t="str">
        <f t="shared" si="240"/>
        <v/>
      </c>
      <c r="Q1579" s="193"/>
      <c r="S1579" s="193"/>
      <c r="T1579" s="193"/>
      <c r="U1579" s="193"/>
      <c r="V1579" s="67"/>
    </row>
    <row r="1580" spans="2:22" x14ac:dyDescent="0.15">
      <c r="B1580" s="194" t="str">
        <f t="shared" si="231"/>
        <v/>
      </c>
      <c r="C1580" s="185" t="str">
        <f t="shared" si="232"/>
        <v/>
      </c>
      <c r="D1580" s="186" t="str">
        <f>IF(B1580="","",IF(variable,IF(OR(B1580=1,B1580&lt;$I$16*periods_per_year),start_rate,MIN($I$17,IF(MOD(B1580-1,$I$19)=0,MAX($I$18,D1579+$I$20),D1579))),start_rate))</f>
        <v/>
      </c>
      <c r="E1580" s="187" t="str">
        <f t="shared" si="233"/>
        <v/>
      </c>
      <c r="F1580" s="187" t="str">
        <f>IF(B1580="","",IF(B1580=nper,J1579+E1580,MIN(J1579+E1580,IF(D1580=D1579,F1579,IF($E$13="Acc Bi-Weekly",ROUND((-PMT(((1+D1580/CP)^(CP/12))-1,(nper-B1580+1)*12/26,J1579))/2,2),IF($E$13="Acc Weekly",ROUND((-PMT(((1+D1580/CP)^(CP/12))-1,(nper-B1580+1)*12/52,J1579))/4,2),ROUND(-PMT(((1+D1580/CP)^(CP/periods_per_year))-1,nper-B1580+1,J1579),2)))))))</f>
        <v/>
      </c>
      <c r="G1580" s="187" t="str">
        <f t="shared" si="234"/>
        <v/>
      </c>
      <c r="H1580" s="188"/>
      <c r="I1580" s="187" t="str">
        <f t="shared" si="235"/>
        <v/>
      </c>
      <c r="J1580" s="187" t="str">
        <f t="shared" si="236"/>
        <v/>
      </c>
      <c r="K1580" s="189" t="str">
        <f t="shared" si="237"/>
        <v/>
      </c>
      <c r="L1580" s="187" t="str">
        <f t="shared" si="238"/>
        <v/>
      </c>
      <c r="M1580" s="187" t="str">
        <f>IF(B1580="","",SUM($L$63:L1580))</f>
        <v/>
      </c>
      <c r="N1580" s="190" t="str">
        <f t="shared" si="239"/>
        <v/>
      </c>
      <c r="O1580" s="191"/>
      <c r="P1580" s="192" t="str">
        <f t="shared" si="240"/>
        <v/>
      </c>
      <c r="Q1580" s="193"/>
      <c r="S1580" s="193"/>
      <c r="T1580" s="193"/>
      <c r="U1580" s="193"/>
      <c r="V1580" s="67"/>
    </row>
    <row r="1581" spans="2:22" x14ac:dyDescent="0.15">
      <c r="B1581" s="194" t="str">
        <f t="shared" si="231"/>
        <v/>
      </c>
      <c r="C1581" s="185" t="str">
        <f t="shared" si="232"/>
        <v/>
      </c>
      <c r="D1581" s="186" t="str">
        <f>IF(B1581="","",IF(variable,IF(OR(B1581=1,B1581&lt;$I$16*periods_per_year),start_rate,MIN($I$17,IF(MOD(B1581-1,$I$19)=0,MAX($I$18,D1580+$I$20),D1580))),start_rate))</f>
        <v/>
      </c>
      <c r="E1581" s="187" t="str">
        <f t="shared" si="233"/>
        <v/>
      </c>
      <c r="F1581" s="187" t="str">
        <f>IF(B1581="","",IF(B1581=nper,J1580+E1581,MIN(J1580+E1581,IF(D1581=D1580,F1580,IF($E$13="Acc Bi-Weekly",ROUND((-PMT(((1+D1581/CP)^(CP/12))-1,(nper-B1581+1)*12/26,J1580))/2,2),IF($E$13="Acc Weekly",ROUND((-PMT(((1+D1581/CP)^(CP/12))-1,(nper-B1581+1)*12/52,J1580))/4,2),ROUND(-PMT(((1+D1581/CP)^(CP/periods_per_year))-1,nper-B1581+1,J1580),2)))))))</f>
        <v/>
      </c>
      <c r="G1581" s="187" t="str">
        <f t="shared" si="234"/>
        <v/>
      </c>
      <c r="H1581" s="188"/>
      <c r="I1581" s="187" t="str">
        <f t="shared" si="235"/>
        <v/>
      </c>
      <c r="J1581" s="187" t="str">
        <f t="shared" si="236"/>
        <v/>
      </c>
      <c r="K1581" s="189" t="str">
        <f t="shared" si="237"/>
        <v/>
      </c>
      <c r="L1581" s="187" t="str">
        <f t="shared" si="238"/>
        <v/>
      </c>
      <c r="M1581" s="187" t="str">
        <f>IF(B1581="","",SUM($L$63:L1581))</f>
        <v/>
      </c>
      <c r="N1581" s="190" t="str">
        <f t="shared" si="239"/>
        <v/>
      </c>
      <c r="O1581" s="191"/>
      <c r="P1581" s="192" t="str">
        <f t="shared" si="240"/>
        <v/>
      </c>
      <c r="Q1581" s="193"/>
      <c r="S1581" s="193"/>
      <c r="T1581" s="193"/>
      <c r="U1581" s="193"/>
      <c r="V1581" s="67"/>
    </row>
    <row r="1582" spans="2:22" x14ac:dyDescent="0.15">
      <c r="B1582" s="194" t="str">
        <f t="shared" si="231"/>
        <v/>
      </c>
      <c r="C1582" s="185" t="str">
        <f t="shared" si="232"/>
        <v/>
      </c>
      <c r="D1582" s="186" t="str">
        <f>IF(B1582="","",IF(variable,IF(OR(B1582=1,B1582&lt;$I$16*periods_per_year),start_rate,MIN($I$17,IF(MOD(B1582-1,$I$19)=0,MAX($I$18,D1581+$I$20),D1581))),start_rate))</f>
        <v/>
      </c>
      <c r="E1582" s="187" t="str">
        <f t="shared" si="233"/>
        <v/>
      </c>
      <c r="F1582" s="187" t="str">
        <f>IF(B1582="","",IF(B1582=nper,J1581+E1582,MIN(J1581+E1582,IF(D1582=D1581,F1581,IF($E$13="Acc Bi-Weekly",ROUND((-PMT(((1+D1582/CP)^(CP/12))-1,(nper-B1582+1)*12/26,J1581))/2,2),IF($E$13="Acc Weekly",ROUND((-PMT(((1+D1582/CP)^(CP/12))-1,(nper-B1582+1)*12/52,J1581))/4,2),ROUND(-PMT(((1+D1582/CP)^(CP/periods_per_year))-1,nper-B1582+1,J1581),2)))))))</f>
        <v/>
      </c>
      <c r="G1582" s="187" t="str">
        <f t="shared" si="234"/>
        <v/>
      </c>
      <c r="H1582" s="188"/>
      <c r="I1582" s="187" t="str">
        <f t="shared" si="235"/>
        <v/>
      </c>
      <c r="J1582" s="187" t="str">
        <f t="shared" si="236"/>
        <v/>
      </c>
      <c r="K1582" s="189" t="str">
        <f t="shared" si="237"/>
        <v/>
      </c>
      <c r="L1582" s="187" t="str">
        <f t="shared" si="238"/>
        <v/>
      </c>
      <c r="M1582" s="187" t="str">
        <f>IF(B1582="","",SUM($L$63:L1582))</f>
        <v/>
      </c>
      <c r="N1582" s="190" t="str">
        <f t="shared" si="239"/>
        <v/>
      </c>
      <c r="O1582" s="191"/>
      <c r="P1582" s="192" t="str">
        <f t="shared" si="240"/>
        <v/>
      </c>
      <c r="Q1582" s="193"/>
      <c r="S1582" s="193"/>
      <c r="T1582" s="193"/>
      <c r="U1582" s="193"/>
      <c r="V1582" s="67"/>
    </row>
    <row r="1583" spans="2:22" x14ac:dyDescent="0.15">
      <c r="B1583" s="194" t="str">
        <f t="shared" si="231"/>
        <v/>
      </c>
      <c r="C1583" s="185" t="str">
        <f t="shared" si="232"/>
        <v/>
      </c>
      <c r="D1583" s="186" t="str">
        <f>IF(B1583="","",IF(variable,IF(OR(B1583=1,B1583&lt;$I$16*periods_per_year),start_rate,MIN($I$17,IF(MOD(B1583-1,$I$19)=0,MAX($I$18,D1582+$I$20),D1582))),start_rate))</f>
        <v/>
      </c>
      <c r="E1583" s="187" t="str">
        <f t="shared" si="233"/>
        <v/>
      </c>
      <c r="F1583" s="187" t="str">
        <f>IF(B1583="","",IF(B1583=nper,J1582+E1583,MIN(J1582+E1583,IF(D1583=D1582,F1582,IF($E$13="Acc Bi-Weekly",ROUND((-PMT(((1+D1583/CP)^(CP/12))-1,(nper-B1583+1)*12/26,J1582))/2,2),IF($E$13="Acc Weekly",ROUND((-PMT(((1+D1583/CP)^(CP/12))-1,(nper-B1583+1)*12/52,J1582))/4,2),ROUND(-PMT(((1+D1583/CP)^(CP/periods_per_year))-1,nper-B1583+1,J1582),2)))))))</f>
        <v/>
      </c>
      <c r="G1583" s="187" t="str">
        <f t="shared" si="234"/>
        <v/>
      </c>
      <c r="H1583" s="188"/>
      <c r="I1583" s="187" t="str">
        <f t="shared" si="235"/>
        <v/>
      </c>
      <c r="J1583" s="187" t="str">
        <f t="shared" si="236"/>
        <v/>
      </c>
      <c r="K1583" s="189" t="str">
        <f t="shared" si="237"/>
        <v/>
      </c>
      <c r="L1583" s="187" t="str">
        <f t="shared" si="238"/>
        <v/>
      </c>
      <c r="M1583" s="187" t="str">
        <f>IF(B1583="","",SUM($L$63:L1583))</f>
        <v/>
      </c>
      <c r="N1583" s="190" t="str">
        <f t="shared" si="239"/>
        <v/>
      </c>
      <c r="O1583" s="191"/>
      <c r="P1583" s="192" t="str">
        <f t="shared" si="240"/>
        <v/>
      </c>
      <c r="Q1583" s="193"/>
      <c r="S1583" s="193"/>
      <c r="T1583" s="193"/>
      <c r="U1583" s="193"/>
      <c r="V1583" s="67"/>
    </row>
    <row r="1584" spans="2:22" x14ac:dyDescent="0.15">
      <c r="B1584" s="194" t="str">
        <f t="shared" si="231"/>
        <v/>
      </c>
      <c r="C1584" s="185" t="str">
        <f t="shared" si="232"/>
        <v/>
      </c>
      <c r="D1584" s="186" t="str">
        <f>IF(B1584="","",IF(variable,IF(OR(B1584=1,B1584&lt;$I$16*periods_per_year),start_rate,MIN($I$17,IF(MOD(B1584-1,$I$19)=0,MAX($I$18,D1583+$I$20),D1583))),start_rate))</f>
        <v/>
      </c>
      <c r="E1584" s="187" t="str">
        <f t="shared" si="233"/>
        <v/>
      </c>
      <c r="F1584" s="187" t="str">
        <f>IF(B1584="","",IF(B1584=nper,J1583+E1584,MIN(J1583+E1584,IF(D1584=D1583,F1583,IF($E$13="Acc Bi-Weekly",ROUND((-PMT(((1+D1584/CP)^(CP/12))-1,(nper-B1584+1)*12/26,J1583))/2,2),IF($E$13="Acc Weekly",ROUND((-PMT(((1+D1584/CP)^(CP/12))-1,(nper-B1584+1)*12/52,J1583))/4,2),ROUND(-PMT(((1+D1584/CP)^(CP/periods_per_year))-1,nper-B1584+1,J1583),2)))))))</f>
        <v/>
      </c>
      <c r="G1584" s="187" t="str">
        <f t="shared" si="234"/>
        <v/>
      </c>
      <c r="H1584" s="188"/>
      <c r="I1584" s="187" t="str">
        <f t="shared" si="235"/>
        <v/>
      </c>
      <c r="J1584" s="187" t="str">
        <f t="shared" si="236"/>
        <v/>
      </c>
      <c r="K1584" s="189" t="str">
        <f t="shared" si="237"/>
        <v/>
      </c>
      <c r="L1584" s="187" t="str">
        <f t="shared" si="238"/>
        <v/>
      </c>
      <c r="M1584" s="187" t="str">
        <f>IF(B1584="","",SUM($L$63:L1584))</f>
        <v/>
      </c>
      <c r="N1584" s="190" t="str">
        <f t="shared" si="239"/>
        <v/>
      </c>
      <c r="O1584" s="191"/>
      <c r="P1584" s="192" t="str">
        <f t="shared" si="240"/>
        <v/>
      </c>
      <c r="Q1584" s="193"/>
      <c r="S1584" s="193"/>
      <c r="T1584" s="193"/>
      <c r="U1584" s="193"/>
      <c r="V1584" s="67"/>
    </row>
    <row r="1585" spans="2:22" x14ac:dyDescent="0.15">
      <c r="B1585" s="194" t="str">
        <f t="shared" si="231"/>
        <v/>
      </c>
      <c r="C1585" s="185" t="str">
        <f t="shared" si="232"/>
        <v/>
      </c>
      <c r="D1585" s="186" t="str">
        <f>IF(B1585="","",IF(variable,IF(OR(B1585=1,B1585&lt;$I$16*periods_per_year),start_rate,MIN($I$17,IF(MOD(B1585-1,$I$19)=0,MAX($I$18,D1584+$I$20),D1584))),start_rate))</f>
        <v/>
      </c>
      <c r="E1585" s="187" t="str">
        <f t="shared" si="233"/>
        <v/>
      </c>
      <c r="F1585" s="187" t="str">
        <f>IF(B1585="","",IF(B1585=nper,J1584+E1585,MIN(J1584+E1585,IF(D1585=D1584,F1584,IF($E$13="Acc Bi-Weekly",ROUND((-PMT(((1+D1585/CP)^(CP/12))-1,(nper-B1585+1)*12/26,J1584))/2,2),IF($E$13="Acc Weekly",ROUND((-PMT(((1+D1585/CP)^(CP/12))-1,(nper-B1585+1)*12/52,J1584))/4,2),ROUND(-PMT(((1+D1585/CP)^(CP/periods_per_year))-1,nper-B1585+1,J1584),2)))))))</f>
        <v/>
      </c>
      <c r="G1585" s="187" t="str">
        <f t="shared" si="234"/>
        <v/>
      </c>
      <c r="H1585" s="188"/>
      <c r="I1585" s="187" t="str">
        <f t="shared" si="235"/>
        <v/>
      </c>
      <c r="J1585" s="187" t="str">
        <f t="shared" si="236"/>
        <v/>
      </c>
      <c r="K1585" s="189" t="str">
        <f t="shared" si="237"/>
        <v/>
      </c>
      <c r="L1585" s="187" t="str">
        <f t="shared" si="238"/>
        <v/>
      </c>
      <c r="M1585" s="187" t="str">
        <f>IF(B1585="","",SUM($L$63:L1585))</f>
        <v/>
      </c>
      <c r="N1585" s="190" t="str">
        <f t="shared" si="239"/>
        <v/>
      </c>
      <c r="O1585" s="191"/>
      <c r="P1585" s="192" t="str">
        <f t="shared" si="240"/>
        <v/>
      </c>
      <c r="Q1585" s="193"/>
      <c r="S1585" s="193"/>
      <c r="T1585" s="193"/>
      <c r="U1585" s="193"/>
      <c r="V1585" s="67"/>
    </row>
    <row r="1586" spans="2:22" x14ac:dyDescent="0.15">
      <c r="B1586" s="194" t="str">
        <f t="shared" si="231"/>
        <v/>
      </c>
      <c r="C1586" s="185" t="str">
        <f t="shared" si="232"/>
        <v/>
      </c>
      <c r="D1586" s="186" t="str">
        <f>IF(B1586="","",IF(variable,IF(OR(B1586=1,B1586&lt;$I$16*periods_per_year),start_rate,MIN($I$17,IF(MOD(B1586-1,$I$19)=0,MAX($I$18,D1585+$I$20),D1585))),start_rate))</f>
        <v/>
      </c>
      <c r="E1586" s="187" t="str">
        <f t="shared" si="233"/>
        <v/>
      </c>
      <c r="F1586" s="187" t="str">
        <f>IF(B1586="","",IF(B1586=nper,J1585+E1586,MIN(J1585+E1586,IF(D1586=D1585,F1585,IF($E$13="Acc Bi-Weekly",ROUND((-PMT(((1+D1586/CP)^(CP/12))-1,(nper-B1586+1)*12/26,J1585))/2,2),IF($E$13="Acc Weekly",ROUND((-PMT(((1+D1586/CP)^(CP/12))-1,(nper-B1586+1)*12/52,J1585))/4,2),ROUND(-PMT(((1+D1586/CP)^(CP/periods_per_year))-1,nper-B1586+1,J1585),2)))))))</f>
        <v/>
      </c>
      <c r="G1586" s="187" t="str">
        <f t="shared" si="234"/>
        <v/>
      </c>
      <c r="H1586" s="188"/>
      <c r="I1586" s="187" t="str">
        <f t="shared" si="235"/>
        <v/>
      </c>
      <c r="J1586" s="187" t="str">
        <f t="shared" si="236"/>
        <v/>
      </c>
      <c r="K1586" s="189" t="str">
        <f t="shared" si="237"/>
        <v/>
      </c>
      <c r="L1586" s="187" t="str">
        <f t="shared" si="238"/>
        <v/>
      </c>
      <c r="M1586" s="187" t="str">
        <f>IF(B1586="","",SUM($L$63:L1586))</f>
        <v/>
      </c>
      <c r="N1586" s="190" t="str">
        <f t="shared" si="239"/>
        <v/>
      </c>
      <c r="O1586" s="191"/>
      <c r="P1586" s="192" t="str">
        <f t="shared" si="240"/>
        <v/>
      </c>
      <c r="Q1586" s="193"/>
      <c r="S1586" s="193"/>
      <c r="T1586" s="193"/>
      <c r="U1586" s="193"/>
      <c r="V1586" s="67"/>
    </row>
    <row r="1587" spans="2:22" x14ac:dyDescent="0.15">
      <c r="B1587" s="194" t="str">
        <f t="shared" si="231"/>
        <v/>
      </c>
      <c r="C1587" s="185" t="str">
        <f t="shared" si="232"/>
        <v/>
      </c>
      <c r="D1587" s="186" t="str">
        <f>IF(B1587="","",IF(variable,IF(OR(B1587=1,B1587&lt;$I$16*periods_per_year),start_rate,MIN($I$17,IF(MOD(B1587-1,$I$19)=0,MAX($I$18,D1586+$I$20),D1586))),start_rate))</f>
        <v/>
      </c>
      <c r="E1587" s="187" t="str">
        <f t="shared" si="233"/>
        <v/>
      </c>
      <c r="F1587" s="187" t="str">
        <f>IF(B1587="","",IF(B1587=nper,J1586+E1587,MIN(J1586+E1587,IF(D1587=D1586,F1586,IF($E$13="Acc Bi-Weekly",ROUND((-PMT(((1+D1587/CP)^(CP/12))-1,(nper-B1587+1)*12/26,J1586))/2,2),IF($E$13="Acc Weekly",ROUND((-PMT(((1+D1587/CP)^(CP/12))-1,(nper-B1587+1)*12/52,J1586))/4,2),ROUND(-PMT(((1+D1587/CP)^(CP/periods_per_year))-1,nper-B1587+1,J1586),2)))))))</f>
        <v/>
      </c>
      <c r="G1587" s="187" t="str">
        <f t="shared" si="234"/>
        <v/>
      </c>
      <c r="H1587" s="188"/>
      <c r="I1587" s="187" t="str">
        <f t="shared" si="235"/>
        <v/>
      </c>
      <c r="J1587" s="187" t="str">
        <f t="shared" si="236"/>
        <v/>
      </c>
      <c r="K1587" s="189" t="str">
        <f t="shared" si="237"/>
        <v/>
      </c>
      <c r="L1587" s="187" t="str">
        <f t="shared" si="238"/>
        <v/>
      </c>
      <c r="M1587" s="187" t="str">
        <f>IF(B1587="","",SUM($L$63:L1587))</f>
        <v/>
      </c>
      <c r="N1587" s="190" t="str">
        <f t="shared" si="239"/>
        <v/>
      </c>
      <c r="O1587" s="191"/>
      <c r="P1587" s="192" t="str">
        <f t="shared" si="240"/>
        <v/>
      </c>
      <c r="Q1587" s="193"/>
      <c r="S1587" s="193"/>
      <c r="T1587" s="193"/>
      <c r="U1587" s="193"/>
      <c r="V1587" s="67"/>
    </row>
    <row r="1588" spans="2:22" x14ac:dyDescent="0.15">
      <c r="B1588" s="194" t="str">
        <f t="shared" si="231"/>
        <v/>
      </c>
      <c r="C1588" s="185" t="str">
        <f t="shared" si="232"/>
        <v/>
      </c>
      <c r="D1588" s="186" t="str">
        <f>IF(B1588="","",IF(variable,IF(OR(B1588=1,B1588&lt;$I$16*periods_per_year),start_rate,MIN($I$17,IF(MOD(B1588-1,$I$19)=0,MAX($I$18,D1587+$I$20),D1587))),start_rate))</f>
        <v/>
      </c>
      <c r="E1588" s="187" t="str">
        <f t="shared" si="233"/>
        <v/>
      </c>
      <c r="F1588" s="187" t="str">
        <f>IF(B1588="","",IF(B1588=nper,J1587+E1588,MIN(J1587+E1588,IF(D1588=D1587,F1587,IF($E$13="Acc Bi-Weekly",ROUND((-PMT(((1+D1588/CP)^(CP/12))-1,(nper-B1588+1)*12/26,J1587))/2,2),IF($E$13="Acc Weekly",ROUND((-PMT(((1+D1588/CP)^(CP/12))-1,(nper-B1588+1)*12/52,J1587))/4,2),ROUND(-PMT(((1+D1588/CP)^(CP/periods_per_year))-1,nper-B1588+1,J1587),2)))))))</f>
        <v/>
      </c>
      <c r="G1588" s="187" t="str">
        <f t="shared" si="234"/>
        <v/>
      </c>
      <c r="H1588" s="188"/>
      <c r="I1588" s="187" t="str">
        <f t="shared" si="235"/>
        <v/>
      </c>
      <c r="J1588" s="187" t="str">
        <f t="shared" si="236"/>
        <v/>
      </c>
      <c r="K1588" s="189" t="str">
        <f t="shared" si="237"/>
        <v/>
      </c>
      <c r="L1588" s="187" t="str">
        <f t="shared" si="238"/>
        <v/>
      </c>
      <c r="M1588" s="187" t="str">
        <f>IF(B1588="","",SUM($L$63:L1588))</f>
        <v/>
      </c>
      <c r="N1588" s="190" t="str">
        <f t="shared" si="239"/>
        <v/>
      </c>
      <c r="O1588" s="191"/>
      <c r="P1588" s="192" t="str">
        <f t="shared" si="240"/>
        <v/>
      </c>
      <c r="Q1588" s="193"/>
      <c r="S1588" s="193"/>
      <c r="T1588" s="193"/>
      <c r="U1588" s="193"/>
      <c r="V1588" s="67"/>
    </row>
    <row r="1589" spans="2:22" x14ac:dyDescent="0.15">
      <c r="B1589" s="194" t="str">
        <f t="shared" si="231"/>
        <v/>
      </c>
      <c r="C1589" s="185" t="str">
        <f t="shared" si="232"/>
        <v/>
      </c>
      <c r="D1589" s="186" t="str">
        <f>IF(B1589="","",IF(variable,IF(OR(B1589=1,B1589&lt;$I$16*periods_per_year),start_rate,MIN($I$17,IF(MOD(B1589-1,$I$19)=0,MAX($I$18,D1588+$I$20),D1588))),start_rate))</f>
        <v/>
      </c>
      <c r="E1589" s="187" t="str">
        <f t="shared" si="233"/>
        <v/>
      </c>
      <c r="F1589" s="187" t="str">
        <f>IF(B1589="","",IF(B1589=nper,J1588+E1589,MIN(J1588+E1589,IF(D1589=D1588,F1588,IF($E$13="Acc Bi-Weekly",ROUND((-PMT(((1+D1589/CP)^(CP/12))-1,(nper-B1589+1)*12/26,J1588))/2,2),IF($E$13="Acc Weekly",ROUND((-PMT(((1+D1589/CP)^(CP/12))-1,(nper-B1589+1)*12/52,J1588))/4,2),ROUND(-PMT(((1+D1589/CP)^(CP/periods_per_year))-1,nper-B1589+1,J1588),2)))))))</f>
        <v/>
      </c>
      <c r="G1589" s="187" t="str">
        <f t="shared" si="234"/>
        <v/>
      </c>
      <c r="H1589" s="188"/>
      <c r="I1589" s="187" t="str">
        <f t="shared" si="235"/>
        <v/>
      </c>
      <c r="J1589" s="187" t="str">
        <f t="shared" si="236"/>
        <v/>
      </c>
      <c r="K1589" s="189" t="str">
        <f t="shared" si="237"/>
        <v/>
      </c>
      <c r="L1589" s="187" t="str">
        <f t="shared" si="238"/>
        <v/>
      </c>
      <c r="M1589" s="187" t="str">
        <f>IF(B1589="","",SUM($L$63:L1589))</f>
        <v/>
      </c>
      <c r="N1589" s="190" t="str">
        <f t="shared" si="239"/>
        <v/>
      </c>
      <c r="O1589" s="191"/>
      <c r="P1589" s="192" t="str">
        <f t="shared" si="240"/>
        <v/>
      </c>
      <c r="Q1589" s="193"/>
      <c r="S1589" s="193"/>
      <c r="T1589" s="193"/>
      <c r="U1589" s="193"/>
      <c r="V1589" s="67"/>
    </row>
    <row r="1590" spans="2:22" x14ac:dyDescent="0.15">
      <c r="B1590" s="194" t="str">
        <f t="shared" si="231"/>
        <v/>
      </c>
      <c r="C1590" s="185" t="str">
        <f t="shared" si="232"/>
        <v/>
      </c>
      <c r="D1590" s="186" t="str">
        <f>IF(B1590="","",IF(variable,IF(OR(B1590=1,B1590&lt;$I$16*periods_per_year),start_rate,MIN($I$17,IF(MOD(B1590-1,$I$19)=0,MAX($I$18,D1589+$I$20),D1589))),start_rate))</f>
        <v/>
      </c>
      <c r="E1590" s="187" t="str">
        <f t="shared" si="233"/>
        <v/>
      </c>
      <c r="F1590" s="187" t="str">
        <f>IF(B1590="","",IF(B1590=nper,J1589+E1590,MIN(J1589+E1590,IF(D1590=D1589,F1589,IF($E$13="Acc Bi-Weekly",ROUND((-PMT(((1+D1590/CP)^(CP/12))-1,(nper-B1590+1)*12/26,J1589))/2,2),IF($E$13="Acc Weekly",ROUND((-PMT(((1+D1590/CP)^(CP/12))-1,(nper-B1590+1)*12/52,J1589))/4,2),ROUND(-PMT(((1+D1590/CP)^(CP/periods_per_year))-1,nper-B1590+1,J1589),2)))))))</f>
        <v/>
      </c>
      <c r="G1590" s="187" t="str">
        <f t="shared" si="234"/>
        <v/>
      </c>
      <c r="H1590" s="188"/>
      <c r="I1590" s="187" t="str">
        <f t="shared" si="235"/>
        <v/>
      </c>
      <c r="J1590" s="187" t="str">
        <f t="shared" si="236"/>
        <v/>
      </c>
      <c r="K1590" s="189" t="str">
        <f t="shared" si="237"/>
        <v/>
      </c>
      <c r="L1590" s="187" t="str">
        <f t="shared" si="238"/>
        <v/>
      </c>
      <c r="M1590" s="187" t="str">
        <f>IF(B1590="","",SUM($L$63:L1590))</f>
        <v/>
      </c>
      <c r="N1590" s="190" t="str">
        <f t="shared" si="239"/>
        <v/>
      </c>
      <c r="O1590" s="191"/>
      <c r="P1590" s="192" t="str">
        <f t="shared" si="240"/>
        <v/>
      </c>
      <c r="Q1590" s="193"/>
      <c r="S1590" s="193"/>
      <c r="T1590" s="193"/>
      <c r="U1590" s="193"/>
      <c r="V1590" s="67"/>
    </row>
    <row r="1591" spans="2:22" x14ac:dyDescent="0.15">
      <c r="B1591" s="194" t="str">
        <f t="shared" si="231"/>
        <v/>
      </c>
      <c r="C1591" s="185" t="str">
        <f t="shared" si="232"/>
        <v/>
      </c>
      <c r="D1591" s="186" t="str">
        <f>IF(B1591="","",IF(variable,IF(OR(B1591=1,B1591&lt;$I$16*periods_per_year),start_rate,MIN($I$17,IF(MOD(B1591-1,$I$19)=0,MAX($I$18,D1590+$I$20),D1590))),start_rate))</f>
        <v/>
      </c>
      <c r="E1591" s="187" t="str">
        <f t="shared" si="233"/>
        <v/>
      </c>
      <c r="F1591" s="187" t="str">
        <f>IF(B1591="","",IF(B1591=nper,J1590+E1591,MIN(J1590+E1591,IF(D1591=D1590,F1590,IF($E$13="Acc Bi-Weekly",ROUND((-PMT(((1+D1591/CP)^(CP/12))-1,(nper-B1591+1)*12/26,J1590))/2,2),IF($E$13="Acc Weekly",ROUND((-PMT(((1+D1591/CP)^(CP/12))-1,(nper-B1591+1)*12/52,J1590))/4,2),ROUND(-PMT(((1+D1591/CP)^(CP/periods_per_year))-1,nper-B1591+1,J1590),2)))))))</f>
        <v/>
      </c>
      <c r="G1591" s="187" t="str">
        <f t="shared" si="234"/>
        <v/>
      </c>
      <c r="H1591" s="188"/>
      <c r="I1591" s="187" t="str">
        <f t="shared" si="235"/>
        <v/>
      </c>
      <c r="J1591" s="187" t="str">
        <f t="shared" si="236"/>
        <v/>
      </c>
      <c r="K1591" s="189" t="str">
        <f t="shared" si="237"/>
        <v/>
      </c>
      <c r="L1591" s="187" t="str">
        <f t="shared" si="238"/>
        <v/>
      </c>
      <c r="M1591" s="187" t="str">
        <f>IF(B1591="","",SUM($L$63:L1591))</f>
        <v/>
      </c>
      <c r="N1591" s="190" t="str">
        <f t="shared" si="239"/>
        <v/>
      </c>
      <c r="O1591" s="191"/>
      <c r="P1591" s="192" t="str">
        <f t="shared" si="240"/>
        <v/>
      </c>
      <c r="Q1591" s="193"/>
      <c r="S1591" s="193"/>
      <c r="T1591" s="193"/>
      <c r="U1591" s="193"/>
      <c r="V1591" s="67"/>
    </row>
    <row r="1592" spans="2:22" x14ac:dyDescent="0.15">
      <c r="B1592" s="194" t="str">
        <f t="shared" si="231"/>
        <v/>
      </c>
      <c r="C1592" s="185" t="str">
        <f t="shared" si="232"/>
        <v/>
      </c>
      <c r="D1592" s="186" t="str">
        <f>IF(B1592="","",IF(variable,IF(OR(B1592=1,B1592&lt;$I$16*periods_per_year),start_rate,MIN($I$17,IF(MOD(B1592-1,$I$19)=0,MAX($I$18,D1591+$I$20),D1591))),start_rate))</f>
        <v/>
      </c>
      <c r="E1592" s="187" t="str">
        <f t="shared" si="233"/>
        <v/>
      </c>
      <c r="F1592" s="187" t="str">
        <f>IF(B1592="","",IF(B1592=nper,J1591+E1592,MIN(J1591+E1592,IF(D1592=D1591,F1591,IF($E$13="Acc Bi-Weekly",ROUND((-PMT(((1+D1592/CP)^(CP/12))-1,(nper-B1592+1)*12/26,J1591))/2,2),IF($E$13="Acc Weekly",ROUND((-PMT(((1+D1592/CP)^(CP/12))-1,(nper-B1592+1)*12/52,J1591))/4,2),ROUND(-PMT(((1+D1592/CP)^(CP/periods_per_year))-1,nper-B1592+1,J1591),2)))))))</f>
        <v/>
      </c>
      <c r="G1592" s="187" t="str">
        <f t="shared" si="234"/>
        <v/>
      </c>
      <c r="H1592" s="188"/>
      <c r="I1592" s="187" t="str">
        <f t="shared" si="235"/>
        <v/>
      </c>
      <c r="J1592" s="187" t="str">
        <f t="shared" si="236"/>
        <v/>
      </c>
      <c r="K1592" s="189" t="str">
        <f t="shared" si="237"/>
        <v/>
      </c>
      <c r="L1592" s="187" t="str">
        <f t="shared" si="238"/>
        <v/>
      </c>
      <c r="M1592" s="187" t="str">
        <f>IF(B1592="","",SUM($L$63:L1592))</f>
        <v/>
      </c>
      <c r="N1592" s="190" t="str">
        <f t="shared" si="239"/>
        <v/>
      </c>
      <c r="O1592" s="191"/>
      <c r="P1592" s="192" t="str">
        <f t="shared" si="240"/>
        <v/>
      </c>
      <c r="Q1592" s="193"/>
      <c r="S1592" s="193"/>
      <c r="T1592" s="193"/>
      <c r="U1592" s="193"/>
      <c r="V1592" s="67"/>
    </row>
    <row r="1593" spans="2:22" x14ac:dyDescent="0.15">
      <c r="B1593" s="194" t="str">
        <f t="shared" si="231"/>
        <v/>
      </c>
      <c r="C1593" s="185" t="str">
        <f t="shared" si="232"/>
        <v/>
      </c>
      <c r="D1593" s="186" t="str">
        <f>IF(B1593="","",IF(variable,IF(OR(B1593=1,B1593&lt;$I$16*periods_per_year),start_rate,MIN($I$17,IF(MOD(B1593-1,$I$19)=0,MAX($I$18,D1592+$I$20),D1592))),start_rate))</f>
        <v/>
      </c>
      <c r="E1593" s="187" t="str">
        <f t="shared" si="233"/>
        <v/>
      </c>
      <c r="F1593" s="187" t="str">
        <f>IF(B1593="","",IF(B1593=nper,J1592+E1593,MIN(J1592+E1593,IF(D1593=D1592,F1592,IF($E$13="Acc Bi-Weekly",ROUND((-PMT(((1+D1593/CP)^(CP/12))-1,(nper-B1593+1)*12/26,J1592))/2,2),IF($E$13="Acc Weekly",ROUND((-PMT(((1+D1593/CP)^(CP/12))-1,(nper-B1593+1)*12/52,J1592))/4,2),ROUND(-PMT(((1+D1593/CP)^(CP/periods_per_year))-1,nper-B1593+1,J1592),2)))))))</f>
        <v/>
      </c>
      <c r="G1593" s="187" t="str">
        <f t="shared" si="234"/>
        <v/>
      </c>
      <c r="H1593" s="188"/>
      <c r="I1593" s="187" t="str">
        <f t="shared" si="235"/>
        <v/>
      </c>
      <c r="J1593" s="187" t="str">
        <f t="shared" si="236"/>
        <v/>
      </c>
      <c r="K1593" s="189" t="str">
        <f t="shared" si="237"/>
        <v/>
      </c>
      <c r="L1593" s="187" t="str">
        <f t="shared" si="238"/>
        <v/>
      </c>
      <c r="M1593" s="187" t="str">
        <f>IF(B1593="","",SUM($L$63:L1593))</f>
        <v/>
      </c>
      <c r="N1593" s="190" t="str">
        <f t="shared" si="239"/>
        <v/>
      </c>
      <c r="O1593" s="191"/>
      <c r="P1593" s="192" t="str">
        <f t="shared" si="240"/>
        <v/>
      </c>
      <c r="Q1593" s="193"/>
      <c r="S1593" s="193"/>
      <c r="T1593" s="193"/>
      <c r="U1593" s="193"/>
      <c r="V1593" s="67"/>
    </row>
    <row r="1594" spans="2:22" x14ac:dyDescent="0.15">
      <c r="B1594" s="194" t="str">
        <f t="shared" si="231"/>
        <v/>
      </c>
      <c r="C1594" s="185" t="str">
        <f t="shared" si="232"/>
        <v/>
      </c>
      <c r="D1594" s="186" t="str">
        <f>IF(B1594="","",IF(variable,IF(OR(B1594=1,B1594&lt;$I$16*periods_per_year),start_rate,MIN($I$17,IF(MOD(B1594-1,$I$19)=0,MAX($I$18,D1593+$I$20),D1593))),start_rate))</f>
        <v/>
      </c>
      <c r="E1594" s="187" t="str">
        <f t="shared" si="233"/>
        <v/>
      </c>
      <c r="F1594" s="187" t="str">
        <f>IF(B1594="","",IF(B1594=nper,J1593+E1594,MIN(J1593+E1594,IF(D1594=D1593,F1593,IF($E$13="Acc Bi-Weekly",ROUND((-PMT(((1+D1594/CP)^(CP/12))-1,(nper-B1594+1)*12/26,J1593))/2,2),IF($E$13="Acc Weekly",ROUND((-PMT(((1+D1594/CP)^(CP/12))-1,(nper-B1594+1)*12/52,J1593))/4,2),ROUND(-PMT(((1+D1594/CP)^(CP/periods_per_year))-1,nper-B1594+1,J1593),2)))))))</f>
        <v/>
      </c>
      <c r="G1594" s="187" t="str">
        <f t="shared" si="234"/>
        <v/>
      </c>
      <c r="H1594" s="188"/>
      <c r="I1594" s="187" t="str">
        <f t="shared" si="235"/>
        <v/>
      </c>
      <c r="J1594" s="187" t="str">
        <f t="shared" si="236"/>
        <v/>
      </c>
      <c r="K1594" s="189" t="str">
        <f t="shared" si="237"/>
        <v/>
      </c>
      <c r="L1594" s="187" t="str">
        <f t="shared" si="238"/>
        <v/>
      </c>
      <c r="M1594" s="187" t="str">
        <f>IF(B1594="","",SUM($L$63:L1594))</f>
        <v/>
      </c>
      <c r="N1594" s="190" t="str">
        <f t="shared" si="239"/>
        <v/>
      </c>
      <c r="O1594" s="191"/>
      <c r="P1594" s="192" t="str">
        <f t="shared" si="240"/>
        <v/>
      </c>
      <c r="Q1594" s="193"/>
      <c r="S1594" s="193"/>
      <c r="T1594" s="193"/>
      <c r="U1594" s="193"/>
      <c r="V1594" s="67"/>
    </row>
    <row r="1595" spans="2:22" x14ac:dyDescent="0.15">
      <c r="B1595" s="194" t="str">
        <f t="shared" si="231"/>
        <v/>
      </c>
      <c r="C1595" s="185" t="str">
        <f t="shared" si="232"/>
        <v/>
      </c>
      <c r="D1595" s="186" t="str">
        <f>IF(B1595="","",IF(variable,IF(OR(B1595=1,B1595&lt;$I$16*periods_per_year),start_rate,MIN($I$17,IF(MOD(B1595-1,$I$19)=0,MAX($I$18,D1594+$I$20),D1594))),start_rate))</f>
        <v/>
      </c>
      <c r="E1595" s="187" t="str">
        <f t="shared" si="233"/>
        <v/>
      </c>
      <c r="F1595" s="187" t="str">
        <f>IF(B1595="","",IF(B1595=nper,J1594+E1595,MIN(J1594+E1595,IF(D1595=D1594,F1594,IF($E$13="Acc Bi-Weekly",ROUND((-PMT(((1+D1595/CP)^(CP/12))-1,(nper-B1595+1)*12/26,J1594))/2,2),IF($E$13="Acc Weekly",ROUND((-PMT(((1+D1595/CP)^(CP/12))-1,(nper-B1595+1)*12/52,J1594))/4,2),ROUND(-PMT(((1+D1595/CP)^(CP/periods_per_year))-1,nper-B1595+1,J1594),2)))))))</f>
        <v/>
      </c>
      <c r="G1595" s="187" t="str">
        <f t="shared" si="234"/>
        <v/>
      </c>
      <c r="H1595" s="188"/>
      <c r="I1595" s="187" t="str">
        <f t="shared" si="235"/>
        <v/>
      </c>
      <c r="J1595" s="187" t="str">
        <f t="shared" si="236"/>
        <v/>
      </c>
      <c r="K1595" s="189" t="str">
        <f t="shared" si="237"/>
        <v/>
      </c>
      <c r="L1595" s="187" t="str">
        <f t="shared" si="238"/>
        <v/>
      </c>
      <c r="M1595" s="187" t="str">
        <f>IF(B1595="","",SUM($L$63:L1595))</f>
        <v/>
      </c>
      <c r="N1595" s="190" t="str">
        <f t="shared" si="239"/>
        <v/>
      </c>
      <c r="O1595" s="191"/>
      <c r="P1595" s="192" t="str">
        <f t="shared" si="240"/>
        <v/>
      </c>
      <c r="Q1595" s="193"/>
      <c r="S1595" s="193"/>
      <c r="T1595" s="193"/>
      <c r="U1595" s="193"/>
      <c r="V1595" s="67"/>
    </row>
    <row r="1596" spans="2:22" x14ac:dyDescent="0.15">
      <c r="B1596" s="194" t="str">
        <f t="shared" si="231"/>
        <v/>
      </c>
      <c r="C1596" s="185" t="str">
        <f t="shared" si="232"/>
        <v/>
      </c>
      <c r="D1596" s="186" t="str">
        <f>IF(B1596="","",IF(variable,IF(OR(B1596=1,B1596&lt;$I$16*periods_per_year),start_rate,MIN($I$17,IF(MOD(B1596-1,$I$19)=0,MAX($I$18,D1595+$I$20),D1595))),start_rate))</f>
        <v/>
      </c>
      <c r="E1596" s="187" t="str">
        <f t="shared" si="233"/>
        <v/>
      </c>
      <c r="F1596" s="187" t="str">
        <f>IF(B1596="","",IF(B1596=nper,J1595+E1596,MIN(J1595+E1596,IF(D1596=D1595,F1595,IF($E$13="Acc Bi-Weekly",ROUND((-PMT(((1+D1596/CP)^(CP/12))-1,(nper-B1596+1)*12/26,J1595))/2,2),IF($E$13="Acc Weekly",ROUND((-PMT(((1+D1596/CP)^(CP/12))-1,(nper-B1596+1)*12/52,J1595))/4,2),ROUND(-PMT(((1+D1596/CP)^(CP/periods_per_year))-1,nper-B1596+1,J1595),2)))))))</f>
        <v/>
      </c>
      <c r="G1596" s="187" t="str">
        <f t="shared" si="234"/>
        <v/>
      </c>
      <c r="H1596" s="188"/>
      <c r="I1596" s="187" t="str">
        <f t="shared" si="235"/>
        <v/>
      </c>
      <c r="J1596" s="187" t="str">
        <f t="shared" si="236"/>
        <v/>
      </c>
      <c r="K1596" s="189" t="str">
        <f t="shared" si="237"/>
        <v/>
      </c>
      <c r="L1596" s="187" t="str">
        <f t="shared" si="238"/>
        <v/>
      </c>
      <c r="M1596" s="187" t="str">
        <f>IF(B1596="","",SUM($L$63:L1596))</f>
        <v/>
      </c>
      <c r="N1596" s="190" t="str">
        <f t="shared" si="239"/>
        <v/>
      </c>
      <c r="O1596" s="191"/>
      <c r="P1596" s="192" t="str">
        <f t="shared" si="240"/>
        <v/>
      </c>
      <c r="Q1596" s="193"/>
      <c r="S1596" s="193"/>
      <c r="T1596" s="193"/>
      <c r="U1596" s="193"/>
      <c r="V1596" s="67"/>
    </row>
    <row r="1597" spans="2:22" x14ac:dyDescent="0.15">
      <c r="B1597" s="194" t="str">
        <f t="shared" si="231"/>
        <v/>
      </c>
      <c r="C1597" s="185" t="str">
        <f t="shared" si="232"/>
        <v/>
      </c>
      <c r="D1597" s="186" t="str">
        <f>IF(B1597="","",IF(variable,IF(OR(B1597=1,B1597&lt;$I$16*periods_per_year),start_rate,MIN($I$17,IF(MOD(B1597-1,$I$19)=0,MAX($I$18,D1596+$I$20),D1596))),start_rate))</f>
        <v/>
      </c>
      <c r="E1597" s="187" t="str">
        <f t="shared" si="233"/>
        <v/>
      </c>
      <c r="F1597" s="187" t="str">
        <f>IF(B1597="","",IF(B1597=nper,J1596+E1597,MIN(J1596+E1597,IF(D1597=D1596,F1596,IF($E$13="Acc Bi-Weekly",ROUND((-PMT(((1+D1597/CP)^(CP/12))-1,(nper-B1597+1)*12/26,J1596))/2,2),IF($E$13="Acc Weekly",ROUND((-PMT(((1+D1597/CP)^(CP/12))-1,(nper-B1597+1)*12/52,J1596))/4,2),ROUND(-PMT(((1+D1597/CP)^(CP/periods_per_year))-1,nper-B1597+1,J1596),2)))))))</f>
        <v/>
      </c>
      <c r="G1597" s="187" t="str">
        <f t="shared" si="234"/>
        <v/>
      </c>
      <c r="H1597" s="188"/>
      <c r="I1597" s="187" t="str">
        <f t="shared" si="235"/>
        <v/>
      </c>
      <c r="J1597" s="187" t="str">
        <f t="shared" si="236"/>
        <v/>
      </c>
      <c r="K1597" s="189" t="str">
        <f t="shared" si="237"/>
        <v/>
      </c>
      <c r="L1597" s="187" t="str">
        <f t="shared" si="238"/>
        <v/>
      </c>
      <c r="M1597" s="187" t="str">
        <f>IF(B1597="","",SUM($L$63:L1597))</f>
        <v/>
      </c>
      <c r="N1597" s="190" t="str">
        <f t="shared" si="239"/>
        <v/>
      </c>
      <c r="O1597" s="191"/>
      <c r="P1597" s="192" t="str">
        <f t="shared" si="240"/>
        <v/>
      </c>
      <c r="Q1597" s="193"/>
      <c r="S1597" s="193"/>
      <c r="T1597" s="193"/>
      <c r="U1597" s="193"/>
      <c r="V1597" s="67"/>
    </row>
    <row r="1598" spans="2:22" x14ac:dyDescent="0.15">
      <c r="B1598" s="194" t="str">
        <f t="shared" si="231"/>
        <v/>
      </c>
      <c r="C1598" s="185" t="str">
        <f t="shared" si="232"/>
        <v/>
      </c>
      <c r="D1598" s="186" t="str">
        <f>IF(B1598="","",IF(variable,IF(OR(B1598=1,B1598&lt;$I$16*periods_per_year),start_rate,MIN($I$17,IF(MOD(B1598-1,$I$19)=0,MAX($I$18,D1597+$I$20),D1597))),start_rate))</f>
        <v/>
      </c>
      <c r="E1598" s="187" t="str">
        <f t="shared" si="233"/>
        <v/>
      </c>
      <c r="F1598" s="187" t="str">
        <f>IF(B1598="","",IF(B1598=nper,J1597+E1598,MIN(J1597+E1598,IF(D1598=D1597,F1597,IF($E$13="Acc Bi-Weekly",ROUND((-PMT(((1+D1598/CP)^(CP/12))-1,(nper-B1598+1)*12/26,J1597))/2,2),IF($E$13="Acc Weekly",ROUND((-PMT(((1+D1598/CP)^(CP/12))-1,(nper-B1598+1)*12/52,J1597))/4,2),ROUND(-PMT(((1+D1598/CP)^(CP/periods_per_year))-1,nper-B1598+1,J1597),2)))))))</f>
        <v/>
      </c>
      <c r="G1598" s="187" t="str">
        <f t="shared" si="234"/>
        <v/>
      </c>
      <c r="H1598" s="188"/>
      <c r="I1598" s="187" t="str">
        <f t="shared" si="235"/>
        <v/>
      </c>
      <c r="J1598" s="187" t="str">
        <f t="shared" si="236"/>
        <v/>
      </c>
      <c r="K1598" s="189" t="str">
        <f t="shared" si="237"/>
        <v/>
      </c>
      <c r="L1598" s="187" t="str">
        <f t="shared" si="238"/>
        <v/>
      </c>
      <c r="M1598" s="187" t="str">
        <f>IF(B1598="","",SUM($L$63:L1598))</f>
        <v/>
      </c>
      <c r="N1598" s="190" t="str">
        <f t="shared" si="239"/>
        <v/>
      </c>
      <c r="O1598" s="191"/>
      <c r="P1598" s="192" t="str">
        <f t="shared" si="240"/>
        <v/>
      </c>
      <c r="Q1598" s="193"/>
      <c r="S1598" s="193"/>
      <c r="T1598" s="193"/>
      <c r="U1598" s="193"/>
      <c r="V1598" s="67"/>
    </row>
    <row r="1599" spans="2:22" x14ac:dyDescent="0.15">
      <c r="B1599" s="194" t="str">
        <f t="shared" ref="B1599:B1622" si="241">IF(J1598="","",IF(OR(B1598&gt;=nper,ROUND(J1598,2)&lt;=0),"",B1598+1))</f>
        <v/>
      </c>
      <c r="C1599" s="185" t="str">
        <f t="shared" ref="C1599:C1622" si="242">IF(B1599="","",IF(OR(periods_per_year=26,periods_per_year=52),IF(periods_per_year=26,IF(B1599=1,fpdate,C1598+14),IF(periods_per_year=52,IF(B1599=1,fpdate,C1598+7),"n/a")),IF(periods_per_year=24,DATE(YEAR(fpdate),MONTH(fpdate)+(B1599-1)/2+IF(AND(DAY(fpdate)&gt;=15,MOD(B1599,2)=0),1,0),IF(MOD(B1599,2)=0,IF(DAY(fpdate)&gt;=15,DAY(fpdate)-14,DAY(fpdate)+14),DAY(fpdate))),IF(DAY(DATE(YEAR(fpdate),MONTH(fpdate)+B1599-1,DAY(fpdate)))&lt;&gt;DAY(fpdate),DATE(YEAR(fpdate),MONTH(fpdate)+B1599,0),DATE(YEAR(fpdate),MONTH(fpdate)+B1599-1,DAY(fpdate))))))</f>
        <v/>
      </c>
      <c r="D1599" s="186" t="str">
        <f>IF(B1599="","",IF(variable,IF(OR(B1599=1,B1599&lt;$I$16*periods_per_year),start_rate,MIN($I$17,IF(MOD(B1599-1,$I$19)=0,MAX($I$18,D1598+$I$20),D1598))),start_rate))</f>
        <v/>
      </c>
      <c r="E1599" s="187" t="str">
        <f t="shared" ref="E1599:E1622" si="243">IF(B1599="","",ROUND((((1+D1599/CP)^(CP/periods_per_year))-1)*J1598,2))</f>
        <v/>
      </c>
      <c r="F1599" s="187" t="str">
        <f>IF(B1599="","",IF(B1599=nper,J1598+E1599,MIN(J1598+E1599,IF(D1599=D1598,F1598,IF($E$13="Acc Bi-Weekly",ROUND((-PMT(((1+D1599/CP)^(CP/12))-1,(nper-B1599+1)*12/26,J1598))/2,2),IF($E$13="Acc Weekly",ROUND((-PMT(((1+D1599/CP)^(CP/12))-1,(nper-B1599+1)*12/52,J1598))/4,2),ROUND(-PMT(((1+D1599/CP)^(CP/periods_per_year))-1,nper-B1599+1,J1598),2)))))))</f>
        <v/>
      </c>
      <c r="G1599" s="187" t="str">
        <f t="shared" ref="G1599:G1622" si="244">IF(B1599="","",IF(J1598&lt;=F1599,0,IF(IF(MOD(B1599,int)=0,$E$25,0)+F1599&gt;=J1598+E1599,J1598+E1599-F1599,IF(MOD(B1599,int)=0,$E$25,0)+IF(IF(MOD(B1599,int)=0,$E$25,0)+IF(MOD(B1599-$E$28,periods_per_year)=0,$E$27,0)+F1599&lt;J1598+E1599,IF(MOD(B1599-$E$28,periods_per_year)=0,$E$27,0),J1598+E1599-IF(MOD(B1599,int)=0,$E$25,0)-F1599))))</f>
        <v/>
      </c>
      <c r="H1599" s="188"/>
      <c r="I1599" s="187" t="str">
        <f t="shared" ref="I1599:I1622" si="245">IF(B1599="","",F1599-E1599+H1599+IF(G1599="",0,G1599))</f>
        <v/>
      </c>
      <c r="J1599" s="187" t="str">
        <f t="shared" ref="J1599:J1622" si="246">IF(B1599="","",J1598-I1599)</f>
        <v/>
      </c>
      <c r="K1599" s="189" t="str">
        <f t="shared" ref="K1599:K1622" si="247">IF(B1599="","",IF(MOD(B1599,periods_per_year)=0,B1599/periods_per_year,""))</f>
        <v/>
      </c>
      <c r="L1599" s="187" t="str">
        <f t="shared" ref="L1599:L1622" si="248">IF(B1599="","",$S$16*E1599)</f>
        <v/>
      </c>
      <c r="M1599" s="187" t="str">
        <f>IF(B1599="","",SUM($L$63:L1599))</f>
        <v/>
      </c>
      <c r="N1599" s="190" t="str">
        <f t="shared" si="239"/>
        <v/>
      </c>
      <c r="O1599" s="191"/>
      <c r="P1599" s="192" t="str">
        <f t="shared" si="240"/>
        <v/>
      </c>
      <c r="Q1599" s="193"/>
      <c r="S1599" s="193"/>
      <c r="T1599" s="193"/>
      <c r="U1599" s="193"/>
      <c r="V1599" s="67"/>
    </row>
    <row r="1600" spans="2:22" x14ac:dyDescent="0.15">
      <c r="B1600" s="194" t="str">
        <f t="shared" si="241"/>
        <v/>
      </c>
      <c r="C1600" s="185" t="str">
        <f t="shared" si="242"/>
        <v/>
      </c>
      <c r="D1600" s="186" t="str">
        <f>IF(B1600="","",IF(variable,IF(OR(B1600=1,B1600&lt;$I$16*periods_per_year),start_rate,MIN($I$17,IF(MOD(B1600-1,$I$19)=0,MAX($I$18,D1599+$I$20),D1599))),start_rate))</f>
        <v/>
      </c>
      <c r="E1600" s="187" t="str">
        <f t="shared" si="243"/>
        <v/>
      </c>
      <c r="F1600" s="187" t="str">
        <f>IF(B1600="","",IF(B1600=nper,J1599+E1600,MIN(J1599+E1600,IF(D1600=D1599,F1599,IF($E$13="Acc Bi-Weekly",ROUND((-PMT(((1+D1600/CP)^(CP/12))-1,(nper-B1600+1)*12/26,J1599))/2,2),IF($E$13="Acc Weekly",ROUND((-PMT(((1+D1600/CP)^(CP/12))-1,(nper-B1600+1)*12/52,J1599))/4,2),ROUND(-PMT(((1+D1600/CP)^(CP/periods_per_year))-1,nper-B1600+1,J1599),2)))))))</f>
        <v/>
      </c>
      <c r="G1600" s="187" t="str">
        <f t="shared" si="244"/>
        <v/>
      </c>
      <c r="H1600" s="188"/>
      <c r="I1600" s="187" t="str">
        <f t="shared" si="245"/>
        <v/>
      </c>
      <c r="J1600" s="187" t="str">
        <f t="shared" si="246"/>
        <v/>
      </c>
      <c r="K1600" s="189" t="str">
        <f t="shared" si="247"/>
        <v/>
      </c>
      <c r="L1600" s="187" t="str">
        <f t="shared" si="248"/>
        <v/>
      </c>
      <c r="M1600" s="187" t="str">
        <f>IF(B1600="","",SUM($L$63:L1600))</f>
        <v/>
      </c>
      <c r="N1600" s="190" t="str">
        <f t="shared" si="239"/>
        <v/>
      </c>
      <c r="O1600" s="191"/>
      <c r="P1600" s="192" t="str">
        <f t="shared" si="240"/>
        <v/>
      </c>
      <c r="Q1600" s="193"/>
      <c r="S1600" s="193"/>
      <c r="T1600" s="193"/>
      <c r="U1600" s="193"/>
      <c r="V1600" s="67"/>
    </row>
    <row r="1601" spans="2:22" x14ac:dyDescent="0.15">
      <c r="B1601" s="194" t="str">
        <f t="shared" si="241"/>
        <v/>
      </c>
      <c r="C1601" s="185" t="str">
        <f t="shared" si="242"/>
        <v/>
      </c>
      <c r="D1601" s="186" t="str">
        <f>IF(B1601="","",IF(variable,IF(OR(B1601=1,B1601&lt;$I$16*periods_per_year),start_rate,MIN($I$17,IF(MOD(B1601-1,$I$19)=0,MAX($I$18,D1600+$I$20),D1600))),start_rate))</f>
        <v/>
      </c>
      <c r="E1601" s="187" t="str">
        <f t="shared" si="243"/>
        <v/>
      </c>
      <c r="F1601" s="187" t="str">
        <f>IF(B1601="","",IF(B1601=nper,J1600+E1601,MIN(J1600+E1601,IF(D1601=D1600,F1600,IF($E$13="Acc Bi-Weekly",ROUND((-PMT(((1+D1601/CP)^(CP/12))-1,(nper-B1601+1)*12/26,J1600))/2,2),IF($E$13="Acc Weekly",ROUND((-PMT(((1+D1601/CP)^(CP/12))-1,(nper-B1601+1)*12/52,J1600))/4,2),ROUND(-PMT(((1+D1601/CP)^(CP/periods_per_year))-1,nper-B1601+1,J1600),2)))))))</f>
        <v/>
      </c>
      <c r="G1601" s="187" t="str">
        <f t="shared" si="244"/>
        <v/>
      </c>
      <c r="H1601" s="188"/>
      <c r="I1601" s="187" t="str">
        <f t="shared" si="245"/>
        <v/>
      </c>
      <c r="J1601" s="187" t="str">
        <f t="shared" si="246"/>
        <v/>
      </c>
      <c r="K1601" s="189" t="str">
        <f t="shared" si="247"/>
        <v/>
      </c>
      <c r="L1601" s="187" t="str">
        <f t="shared" si="248"/>
        <v/>
      </c>
      <c r="M1601" s="187" t="str">
        <f>IF(B1601="","",SUM($L$63:L1601))</f>
        <v/>
      </c>
      <c r="N1601" s="190" t="str">
        <f t="shared" ref="N1601:N1622" si="249">IF(B1601="","",I1601+N1600)</f>
        <v/>
      </c>
      <c r="O1601" s="191"/>
      <c r="P1601" s="192" t="str">
        <f t="shared" si="240"/>
        <v/>
      </c>
      <c r="Q1601" s="193"/>
      <c r="S1601" s="193"/>
      <c r="T1601" s="193"/>
      <c r="U1601" s="193"/>
      <c r="V1601" s="67"/>
    </row>
    <row r="1602" spans="2:22" x14ac:dyDescent="0.15">
      <c r="B1602" s="194" t="str">
        <f t="shared" si="241"/>
        <v/>
      </c>
      <c r="C1602" s="185" t="str">
        <f t="shared" si="242"/>
        <v/>
      </c>
      <c r="D1602" s="186" t="str">
        <f>IF(B1602="","",IF(variable,IF(OR(B1602=1,B1602&lt;$I$16*periods_per_year),start_rate,MIN($I$17,IF(MOD(B1602-1,$I$19)=0,MAX($I$18,D1601+$I$20),D1601))),start_rate))</f>
        <v/>
      </c>
      <c r="E1602" s="187" t="str">
        <f t="shared" si="243"/>
        <v/>
      </c>
      <c r="F1602" s="187" t="str">
        <f>IF(B1602="","",IF(B1602=nper,J1601+E1602,MIN(J1601+E1602,IF(D1602=D1601,F1601,IF($E$13="Acc Bi-Weekly",ROUND((-PMT(((1+D1602/CP)^(CP/12))-1,(nper-B1602+1)*12/26,J1601))/2,2),IF($E$13="Acc Weekly",ROUND((-PMT(((1+D1602/CP)^(CP/12))-1,(nper-B1602+1)*12/52,J1601))/4,2),ROUND(-PMT(((1+D1602/CP)^(CP/periods_per_year))-1,nper-B1602+1,J1601),2)))))))</f>
        <v/>
      </c>
      <c r="G1602" s="187" t="str">
        <f t="shared" si="244"/>
        <v/>
      </c>
      <c r="H1602" s="188"/>
      <c r="I1602" s="187" t="str">
        <f t="shared" si="245"/>
        <v/>
      </c>
      <c r="J1602" s="187" t="str">
        <f t="shared" si="246"/>
        <v/>
      </c>
      <c r="K1602" s="189" t="str">
        <f t="shared" si="247"/>
        <v/>
      </c>
      <c r="L1602" s="187" t="str">
        <f t="shared" si="248"/>
        <v/>
      </c>
      <c r="M1602" s="187" t="str">
        <f>IF(B1602="","",SUM($L$63:L1602))</f>
        <v/>
      </c>
      <c r="N1602" s="190" t="str">
        <f t="shared" si="249"/>
        <v/>
      </c>
      <c r="O1602" s="191"/>
      <c r="P1602" s="192" t="str">
        <f t="shared" si="240"/>
        <v/>
      </c>
      <c r="Q1602" s="193"/>
      <c r="S1602" s="193"/>
      <c r="T1602" s="193"/>
      <c r="U1602" s="193"/>
      <c r="V1602" s="67"/>
    </row>
    <row r="1603" spans="2:22" x14ac:dyDescent="0.15">
      <c r="B1603" s="194" t="str">
        <f t="shared" si="241"/>
        <v/>
      </c>
      <c r="C1603" s="185" t="str">
        <f t="shared" si="242"/>
        <v/>
      </c>
      <c r="D1603" s="186" t="str">
        <f>IF(B1603="","",IF(variable,IF(OR(B1603=1,B1603&lt;$I$16*periods_per_year),start_rate,MIN($I$17,IF(MOD(B1603-1,$I$19)=0,MAX($I$18,D1602+$I$20),D1602))),start_rate))</f>
        <v/>
      </c>
      <c r="E1603" s="187" t="str">
        <f t="shared" si="243"/>
        <v/>
      </c>
      <c r="F1603" s="187" t="str">
        <f>IF(B1603="","",IF(B1603=nper,J1602+E1603,MIN(J1602+E1603,IF(D1603=D1602,F1602,IF($E$13="Acc Bi-Weekly",ROUND((-PMT(((1+D1603/CP)^(CP/12))-1,(nper-B1603+1)*12/26,J1602))/2,2),IF($E$13="Acc Weekly",ROUND((-PMT(((1+D1603/CP)^(CP/12))-1,(nper-B1603+1)*12/52,J1602))/4,2),ROUND(-PMT(((1+D1603/CP)^(CP/periods_per_year))-1,nper-B1603+1,J1602),2)))))))</f>
        <v/>
      </c>
      <c r="G1603" s="187" t="str">
        <f t="shared" si="244"/>
        <v/>
      </c>
      <c r="H1603" s="188"/>
      <c r="I1603" s="187" t="str">
        <f t="shared" si="245"/>
        <v/>
      </c>
      <c r="J1603" s="187" t="str">
        <f t="shared" si="246"/>
        <v/>
      </c>
      <c r="K1603" s="189" t="str">
        <f t="shared" si="247"/>
        <v/>
      </c>
      <c r="L1603" s="187" t="str">
        <f t="shared" si="248"/>
        <v/>
      </c>
      <c r="M1603" s="187" t="str">
        <f>IF(B1603="","",SUM($L$63:L1603))</f>
        <v/>
      </c>
      <c r="N1603" s="190" t="str">
        <f t="shared" si="249"/>
        <v/>
      </c>
      <c r="O1603" s="191"/>
      <c r="P1603" s="192" t="str">
        <f t="shared" si="240"/>
        <v/>
      </c>
      <c r="Q1603" s="193"/>
      <c r="S1603" s="193"/>
      <c r="T1603" s="193"/>
      <c r="U1603" s="193"/>
      <c r="V1603" s="67"/>
    </row>
    <row r="1604" spans="2:22" x14ac:dyDescent="0.15">
      <c r="B1604" s="194" t="str">
        <f t="shared" si="241"/>
        <v/>
      </c>
      <c r="C1604" s="185" t="str">
        <f t="shared" si="242"/>
        <v/>
      </c>
      <c r="D1604" s="186" t="str">
        <f>IF(B1604="","",IF(variable,IF(OR(B1604=1,B1604&lt;$I$16*periods_per_year),start_rate,MIN($I$17,IF(MOD(B1604-1,$I$19)=0,MAX($I$18,D1603+$I$20),D1603))),start_rate))</f>
        <v/>
      </c>
      <c r="E1604" s="187" t="str">
        <f t="shared" si="243"/>
        <v/>
      </c>
      <c r="F1604" s="187" t="str">
        <f>IF(B1604="","",IF(B1604=nper,J1603+E1604,MIN(J1603+E1604,IF(D1604=D1603,F1603,IF($E$13="Acc Bi-Weekly",ROUND((-PMT(((1+D1604/CP)^(CP/12))-1,(nper-B1604+1)*12/26,J1603))/2,2),IF($E$13="Acc Weekly",ROUND((-PMT(((1+D1604/CP)^(CP/12))-1,(nper-B1604+1)*12/52,J1603))/4,2),ROUND(-PMT(((1+D1604/CP)^(CP/periods_per_year))-1,nper-B1604+1,J1603),2)))))))</f>
        <v/>
      </c>
      <c r="G1604" s="187" t="str">
        <f t="shared" si="244"/>
        <v/>
      </c>
      <c r="H1604" s="188"/>
      <c r="I1604" s="187" t="str">
        <f t="shared" si="245"/>
        <v/>
      </c>
      <c r="J1604" s="187" t="str">
        <f t="shared" si="246"/>
        <v/>
      </c>
      <c r="K1604" s="189" t="str">
        <f t="shared" si="247"/>
        <v/>
      </c>
      <c r="L1604" s="187" t="str">
        <f t="shared" si="248"/>
        <v/>
      </c>
      <c r="M1604" s="187" t="str">
        <f>IF(B1604="","",SUM($L$63:L1604))</f>
        <v/>
      </c>
      <c r="N1604" s="190" t="str">
        <f t="shared" si="249"/>
        <v/>
      </c>
      <c r="O1604" s="191"/>
      <c r="P1604" s="192" t="str">
        <f t="shared" si="240"/>
        <v/>
      </c>
      <c r="Q1604" s="193"/>
      <c r="S1604" s="193"/>
      <c r="T1604" s="193"/>
      <c r="U1604" s="193"/>
      <c r="V1604" s="67"/>
    </row>
    <row r="1605" spans="2:22" x14ac:dyDescent="0.15">
      <c r="B1605" s="194" t="str">
        <f t="shared" si="241"/>
        <v/>
      </c>
      <c r="C1605" s="185" t="str">
        <f t="shared" si="242"/>
        <v/>
      </c>
      <c r="D1605" s="186" t="str">
        <f>IF(B1605="","",IF(variable,IF(OR(B1605=1,B1605&lt;$I$16*periods_per_year),start_rate,MIN($I$17,IF(MOD(B1605-1,$I$19)=0,MAX($I$18,D1604+$I$20),D1604))),start_rate))</f>
        <v/>
      </c>
      <c r="E1605" s="187" t="str">
        <f t="shared" si="243"/>
        <v/>
      </c>
      <c r="F1605" s="187" t="str">
        <f>IF(B1605="","",IF(B1605=nper,J1604+E1605,MIN(J1604+E1605,IF(D1605=D1604,F1604,IF($E$13="Acc Bi-Weekly",ROUND((-PMT(((1+D1605/CP)^(CP/12))-1,(nper-B1605+1)*12/26,J1604))/2,2),IF($E$13="Acc Weekly",ROUND((-PMT(((1+D1605/CP)^(CP/12))-1,(nper-B1605+1)*12/52,J1604))/4,2),ROUND(-PMT(((1+D1605/CP)^(CP/periods_per_year))-1,nper-B1605+1,J1604),2)))))))</f>
        <v/>
      </c>
      <c r="G1605" s="187" t="str">
        <f t="shared" si="244"/>
        <v/>
      </c>
      <c r="H1605" s="188"/>
      <c r="I1605" s="187" t="str">
        <f t="shared" si="245"/>
        <v/>
      </c>
      <c r="J1605" s="187" t="str">
        <f t="shared" si="246"/>
        <v/>
      </c>
      <c r="K1605" s="189" t="str">
        <f t="shared" si="247"/>
        <v/>
      </c>
      <c r="L1605" s="187" t="str">
        <f t="shared" si="248"/>
        <v/>
      </c>
      <c r="M1605" s="187" t="str">
        <f>IF(B1605="","",SUM($L$63:L1605))</f>
        <v/>
      </c>
      <c r="N1605" s="190" t="str">
        <f t="shared" si="249"/>
        <v/>
      </c>
      <c r="O1605" s="191"/>
      <c r="P1605" s="192" t="str">
        <f t="shared" si="240"/>
        <v/>
      </c>
      <c r="Q1605" s="193"/>
      <c r="S1605" s="193"/>
      <c r="T1605" s="193"/>
      <c r="U1605" s="193"/>
      <c r="V1605" s="67"/>
    </row>
    <row r="1606" spans="2:22" x14ac:dyDescent="0.15">
      <c r="B1606" s="194" t="str">
        <f t="shared" si="241"/>
        <v/>
      </c>
      <c r="C1606" s="185" t="str">
        <f t="shared" si="242"/>
        <v/>
      </c>
      <c r="D1606" s="186" t="str">
        <f>IF(B1606="","",IF(variable,IF(OR(B1606=1,B1606&lt;$I$16*periods_per_year),start_rate,MIN($I$17,IF(MOD(B1606-1,$I$19)=0,MAX($I$18,D1605+$I$20),D1605))),start_rate))</f>
        <v/>
      </c>
      <c r="E1606" s="187" t="str">
        <f t="shared" si="243"/>
        <v/>
      </c>
      <c r="F1606" s="187" t="str">
        <f>IF(B1606="","",IF(B1606=nper,J1605+E1606,MIN(J1605+E1606,IF(D1606=D1605,F1605,IF($E$13="Acc Bi-Weekly",ROUND((-PMT(((1+D1606/CP)^(CP/12))-1,(nper-B1606+1)*12/26,J1605))/2,2),IF($E$13="Acc Weekly",ROUND((-PMT(((1+D1606/CP)^(CP/12))-1,(nper-B1606+1)*12/52,J1605))/4,2),ROUND(-PMT(((1+D1606/CP)^(CP/periods_per_year))-1,nper-B1606+1,J1605),2)))))))</f>
        <v/>
      </c>
      <c r="G1606" s="187" t="str">
        <f t="shared" si="244"/>
        <v/>
      </c>
      <c r="H1606" s="188"/>
      <c r="I1606" s="187" t="str">
        <f t="shared" si="245"/>
        <v/>
      </c>
      <c r="J1606" s="187" t="str">
        <f t="shared" si="246"/>
        <v/>
      </c>
      <c r="K1606" s="189" t="str">
        <f t="shared" si="247"/>
        <v/>
      </c>
      <c r="L1606" s="187" t="str">
        <f t="shared" si="248"/>
        <v/>
      </c>
      <c r="M1606" s="187" t="str">
        <f>IF(B1606="","",SUM($L$63:L1606))</f>
        <v/>
      </c>
      <c r="N1606" s="190" t="str">
        <f t="shared" si="249"/>
        <v/>
      </c>
      <c r="O1606" s="191"/>
      <c r="P1606" s="192" t="str">
        <f t="shared" si="240"/>
        <v/>
      </c>
      <c r="Q1606" s="193"/>
      <c r="S1606" s="193"/>
      <c r="T1606" s="193"/>
      <c r="U1606" s="193"/>
      <c r="V1606" s="67"/>
    </row>
    <row r="1607" spans="2:22" x14ac:dyDescent="0.15">
      <c r="B1607" s="194" t="str">
        <f t="shared" si="241"/>
        <v/>
      </c>
      <c r="C1607" s="185" t="str">
        <f t="shared" si="242"/>
        <v/>
      </c>
      <c r="D1607" s="186" t="str">
        <f>IF(B1607="","",IF(variable,IF(OR(B1607=1,B1607&lt;$I$16*periods_per_year),start_rate,MIN($I$17,IF(MOD(B1607-1,$I$19)=0,MAX($I$18,D1606+$I$20),D1606))),start_rate))</f>
        <v/>
      </c>
      <c r="E1607" s="187" t="str">
        <f t="shared" si="243"/>
        <v/>
      </c>
      <c r="F1607" s="187" t="str">
        <f>IF(B1607="","",IF(B1607=nper,J1606+E1607,MIN(J1606+E1607,IF(D1607=D1606,F1606,IF($E$13="Acc Bi-Weekly",ROUND((-PMT(((1+D1607/CP)^(CP/12))-1,(nper-B1607+1)*12/26,J1606))/2,2),IF($E$13="Acc Weekly",ROUND((-PMT(((1+D1607/CP)^(CP/12))-1,(nper-B1607+1)*12/52,J1606))/4,2),ROUND(-PMT(((1+D1607/CP)^(CP/periods_per_year))-1,nper-B1607+1,J1606),2)))))))</f>
        <v/>
      </c>
      <c r="G1607" s="187" t="str">
        <f t="shared" si="244"/>
        <v/>
      </c>
      <c r="H1607" s="188"/>
      <c r="I1607" s="187" t="str">
        <f t="shared" si="245"/>
        <v/>
      </c>
      <c r="J1607" s="187" t="str">
        <f t="shared" si="246"/>
        <v/>
      </c>
      <c r="K1607" s="189" t="str">
        <f t="shared" si="247"/>
        <v/>
      </c>
      <c r="L1607" s="187" t="str">
        <f t="shared" si="248"/>
        <v/>
      </c>
      <c r="M1607" s="187" t="str">
        <f>IF(B1607="","",SUM($L$63:L1607))</f>
        <v/>
      </c>
      <c r="N1607" s="190" t="str">
        <f t="shared" si="249"/>
        <v/>
      </c>
      <c r="O1607" s="191"/>
      <c r="P1607" s="192" t="str">
        <f t="shared" si="240"/>
        <v/>
      </c>
      <c r="Q1607" s="193"/>
      <c r="S1607" s="193"/>
      <c r="T1607" s="193"/>
      <c r="U1607" s="193"/>
      <c r="V1607" s="67"/>
    </row>
    <row r="1608" spans="2:22" x14ac:dyDescent="0.15">
      <c r="B1608" s="194" t="str">
        <f t="shared" si="241"/>
        <v/>
      </c>
      <c r="C1608" s="185" t="str">
        <f t="shared" si="242"/>
        <v/>
      </c>
      <c r="D1608" s="186" t="str">
        <f>IF(B1608="","",IF(variable,IF(OR(B1608=1,B1608&lt;$I$16*periods_per_year),start_rate,MIN($I$17,IF(MOD(B1608-1,$I$19)=0,MAX($I$18,D1607+$I$20),D1607))),start_rate))</f>
        <v/>
      </c>
      <c r="E1608" s="187" t="str">
        <f t="shared" si="243"/>
        <v/>
      </c>
      <c r="F1608" s="187" t="str">
        <f>IF(B1608="","",IF(B1608=nper,J1607+E1608,MIN(J1607+E1608,IF(D1608=D1607,F1607,IF($E$13="Acc Bi-Weekly",ROUND((-PMT(((1+D1608/CP)^(CP/12))-1,(nper-B1608+1)*12/26,J1607))/2,2),IF($E$13="Acc Weekly",ROUND((-PMT(((1+D1608/CP)^(CP/12))-1,(nper-B1608+1)*12/52,J1607))/4,2),ROUND(-PMT(((1+D1608/CP)^(CP/periods_per_year))-1,nper-B1608+1,J1607),2)))))))</f>
        <v/>
      </c>
      <c r="G1608" s="187" t="str">
        <f t="shared" si="244"/>
        <v/>
      </c>
      <c r="H1608" s="188"/>
      <c r="I1608" s="187" t="str">
        <f t="shared" si="245"/>
        <v/>
      </c>
      <c r="J1608" s="187" t="str">
        <f t="shared" si="246"/>
        <v/>
      </c>
      <c r="K1608" s="189" t="str">
        <f t="shared" si="247"/>
        <v/>
      </c>
      <c r="L1608" s="187" t="str">
        <f t="shared" si="248"/>
        <v/>
      </c>
      <c r="M1608" s="187" t="str">
        <f>IF(B1608="","",SUM($L$63:L1608))</f>
        <v/>
      </c>
      <c r="N1608" s="190" t="str">
        <f t="shared" si="249"/>
        <v/>
      </c>
      <c r="O1608" s="191"/>
      <c r="P1608" s="192" t="str">
        <f t="shared" si="240"/>
        <v/>
      </c>
      <c r="Q1608" s="193"/>
      <c r="S1608" s="193"/>
      <c r="T1608" s="193"/>
      <c r="U1608" s="193"/>
      <c r="V1608" s="67"/>
    </row>
    <row r="1609" spans="2:22" x14ac:dyDescent="0.15">
      <c r="B1609" s="194" t="str">
        <f t="shared" si="241"/>
        <v/>
      </c>
      <c r="C1609" s="185" t="str">
        <f t="shared" si="242"/>
        <v/>
      </c>
      <c r="D1609" s="186" t="str">
        <f>IF(B1609="","",IF(variable,IF(OR(B1609=1,B1609&lt;$I$16*periods_per_year),start_rate,MIN($I$17,IF(MOD(B1609-1,$I$19)=0,MAX($I$18,D1608+$I$20),D1608))),start_rate))</f>
        <v/>
      </c>
      <c r="E1609" s="187" t="str">
        <f t="shared" si="243"/>
        <v/>
      </c>
      <c r="F1609" s="187" t="str">
        <f>IF(B1609="","",IF(B1609=nper,J1608+E1609,MIN(J1608+E1609,IF(D1609=D1608,F1608,IF($E$13="Acc Bi-Weekly",ROUND((-PMT(((1+D1609/CP)^(CP/12))-1,(nper-B1609+1)*12/26,J1608))/2,2),IF($E$13="Acc Weekly",ROUND((-PMT(((1+D1609/CP)^(CP/12))-1,(nper-B1609+1)*12/52,J1608))/4,2),ROUND(-PMT(((1+D1609/CP)^(CP/periods_per_year))-1,nper-B1609+1,J1608),2)))))))</f>
        <v/>
      </c>
      <c r="G1609" s="187" t="str">
        <f t="shared" si="244"/>
        <v/>
      </c>
      <c r="H1609" s="188"/>
      <c r="I1609" s="187" t="str">
        <f t="shared" si="245"/>
        <v/>
      </c>
      <c r="J1609" s="187" t="str">
        <f t="shared" si="246"/>
        <v/>
      </c>
      <c r="K1609" s="189" t="str">
        <f t="shared" si="247"/>
        <v/>
      </c>
      <c r="L1609" s="187" t="str">
        <f t="shared" si="248"/>
        <v/>
      </c>
      <c r="M1609" s="187" t="str">
        <f>IF(B1609="","",SUM($L$63:L1609))</f>
        <v/>
      </c>
      <c r="N1609" s="190" t="str">
        <f t="shared" si="249"/>
        <v/>
      </c>
      <c r="O1609" s="191"/>
      <c r="P1609" s="192" t="str">
        <f t="shared" si="240"/>
        <v/>
      </c>
      <c r="Q1609" s="193"/>
      <c r="S1609" s="193"/>
      <c r="T1609" s="193"/>
      <c r="U1609" s="193"/>
      <c r="V1609" s="67"/>
    </row>
    <row r="1610" spans="2:22" x14ac:dyDescent="0.15">
      <c r="B1610" s="194" t="str">
        <f t="shared" si="241"/>
        <v/>
      </c>
      <c r="C1610" s="185" t="str">
        <f t="shared" si="242"/>
        <v/>
      </c>
      <c r="D1610" s="186" t="str">
        <f>IF(B1610="","",IF(variable,IF(OR(B1610=1,B1610&lt;$I$16*periods_per_year),start_rate,MIN($I$17,IF(MOD(B1610-1,$I$19)=0,MAX($I$18,D1609+$I$20),D1609))),start_rate))</f>
        <v/>
      </c>
      <c r="E1610" s="187" t="str">
        <f t="shared" si="243"/>
        <v/>
      </c>
      <c r="F1610" s="187" t="str">
        <f>IF(B1610="","",IF(B1610=nper,J1609+E1610,MIN(J1609+E1610,IF(D1610=D1609,F1609,IF($E$13="Acc Bi-Weekly",ROUND((-PMT(((1+D1610/CP)^(CP/12))-1,(nper-B1610+1)*12/26,J1609))/2,2),IF($E$13="Acc Weekly",ROUND((-PMT(((1+D1610/CP)^(CP/12))-1,(nper-B1610+1)*12/52,J1609))/4,2),ROUND(-PMT(((1+D1610/CP)^(CP/periods_per_year))-1,nper-B1610+1,J1609),2)))))))</f>
        <v/>
      </c>
      <c r="G1610" s="187" t="str">
        <f t="shared" si="244"/>
        <v/>
      </c>
      <c r="H1610" s="188"/>
      <c r="I1610" s="187" t="str">
        <f t="shared" si="245"/>
        <v/>
      </c>
      <c r="J1610" s="187" t="str">
        <f t="shared" si="246"/>
        <v/>
      </c>
      <c r="K1610" s="189" t="str">
        <f t="shared" si="247"/>
        <v/>
      </c>
      <c r="L1610" s="187" t="str">
        <f t="shared" si="248"/>
        <v/>
      </c>
      <c r="M1610" s="187" t="str">
        <f>IF(B1610="","",SUM($L$63:L1610))</f>
        <v/>
      </c>
      <c r="N1610" s="190" t="str">
        <f t="shared" si="249"/>
        <v/>
      </c>
      <c r="O1610" s="191"/>
      <c r="P1610" s="192" t="str">
        <f t="shared" si="240"/>
        <v/>
      </c>
      <c r="Q1610" s="193"/>
      <c r="S1610" s="193"/>
      <c r="T1610" s="193"/>
      <c r="U1610" s="193"/>
      <c r="V1610" s="67"/>
    </row>
    <row r="1611" spans="2:22" x14ac:dyDescent="0.15">
      <c r="B1611" s="194" t="str">
        <f t="shared" si="241"/>
        <v/>
      </c>
      <c r="C1611" s="185" t="str">
        <f t="shared" si="242"/>
        <v/>
      </c>
      <c r="D1611" s="186" t="str">
        <f>IF(B1611="","",IF(variable,IF(OR(B1611=1,B1611&lt;$I$16*periods_per_year),start_rate,MIN($I$17,IF(MOD(B1611-1,$I$19)=0,MAX($I$18,D1610+$I$20),D1610))),start_rate))</f>
        <v/>
      </c>
      <c r="E1611" s="187" t="str">
        <f t="shared" si="243"/>
        <v/>
      </c>
      <c r="F1611" s="187" t="str">
        <f>IF(B1611="","",IF(B1611=nper,J1610+E1611,MIN(J1610+E1611,IF(D1611=D1610,F1610,IF($E$13="Acc Bi-Weekly",ROUND((-PMT(((1+D1611/CP)^(CP/12))-1,(nper-B1611+1)*12/26,J1610))/2,2),IF($E$13="Acc Weekly",ROUND((-PMT(((1+D1611/CP)^(CP/12))-1,(nper-B1611+1)*12/52,J1610))/4,2),ROUND(-PMT(((1+D1611/CP)^(CP/periods_per_year))-1,nper-B1611+1,J1610),2)))))))</f>
        <v/>
      </c>
      <c r="G1611" s="187" t="str">
        <f t="shared" si="244"/>
        <v/>
      </c>
      <c r="H1611" s="188"/>
      <c r="I1611" s="187" t="str">
        <f t="shared" si="245"/>
        <v/>
      </c>
      <c r="J1611" s="187" t="str">
        <f t="shared" si="246"/>
        <v/>
      </c>
      <c r="K1611" s="189" t="str">
        <f t="shared" si="247"/>
        <v/>
      </c>
      <c r="L1611" s="187" t="str">
        <f t="shared" si="248"/>
        <v/>
      </c>
      <c r="M1611" s="187" t="str">
        <f>IF(B1611="","",SUM($L$63:L1611))</f>
        <v/>
      </c>
      <c r="N1611" s="190" t="str">
        <f t="shared" si="249"/>
        <v/>
      </c>
      <c r="O1611" s="191"/>
      <c r="P1611" s="192" t="str">
        <f t="shared" ref="P1611:P1622" si="250">IF(B1611="","",IF(K1611="",0,(N1611-N1599)*(1+$E$44)+P1599*(1+$E$44)))</f>
        <v/>
      </c>
      <c r="Q1611" s="193"/>
      <c r="S1611" s="193"/>
      <c r="T1611" s="193"/>
      <c r="U1611" s="193"/>
      <c r="V1611" s="67"/>
    </row>
    <row r="1612" spans="2:22" x14ac:dyDescent="0.15">
      <c r="B1612" s="194" t="str">
        <f t="shared" si="241"/>
        <v/>
      </c>
      <c r="C1612" s="185" t="str">
        <f t="shared" si="242"/>
        <v/>
      </c>
      <c r="D1612" s="186" t="str">
        <f>IF(B1612="","",IF(variable,IF(OR(B1612=1,B1612&lt;$I$16*periods_per_year),start_rate,MIN($I$17,IF(MOD(B1612-1,$I$19)=0,MAX($I$18,D1611+$I$20),D1611))),start_rate))</f>
        <v/>
      </c>
      <c r="E1612" s="187" t="str">
        <f t="shared" si="243"/>
        <v/>
      </c>
      <c r="F1612" s="187" t="str">
        <f>IF(B1612="","",IF(B1612=nper,J1611+E1612,MIN(J1611+E1612,IF(D1612=D1611,F1611,IF($E$13="Acc Bi-Weekly",ROUND((-PMT(((1+D1612/CP)^(CP/12))-1,(nper-B1612+1)*12/26,J1611))/2,2),IF($E$13="Acc Weekly",ROUND((-PMT(((1+D1612/CP)^(CP/12))-1,(nper-B1612+1)*12/52,J1611))/4,2),ROUND(-PMT(((1+D1612/CP)^(CP/periods_per_year))-1,nper-B1612+1,J1611),2)))))))</f>
        <v/>
      </c>
      <c r="G1612" s="187" t="str">
        <f t="shared" si="244"/>
        <v/>
      </c>
      <c r="H1612" s="188"/>
      <c r="I1612" s="187" t="str">
        <f t="shared" si="245"/>
        <v/>
      </c>
      <c r="J1612" s="187" t="str">
        <f t="shared" si="246"/>
        <v/>
      </c>
      <c r="K1612" s="189" t="str">
        <f t="shared" si="247"/>
        <v/>
      </c>
      <c r="L1612" s="187" t="str">
        <f t="shared" si="248"/>
        <v/>
      </c>
      <c r="M1612" s="187" t="str">
        <f>IF(B1612="","",SUM($L$63:L1612))</f>
        <v/>
      </c>
      <c r="N1612" s="190" t="str">
        <f t="shared" si="249"/>
        <v/>
      </c>
      <c r="O1612" s="191"/>
      <c r="P1612" s="192" t="str">
        <f t="shared" si="250"/>
        <v/>
      </c>
      <c r="Q1612" s="193"/>
      <c r="S1612" s="193"/>
      <c r="T1612" s="193"/>
      <c r="U1612" s="193"/>
      <c r="V1612" s="67"/>
    </row>
    <row r="1613" spans="2:22" x14ac:dyDescent="0.15">
      <c r="B1613" s="194" t="str">
        <f t="shared" si="241"/>
        <v/>
      </c>
      <c r="C1613" s="185" t="str">
        <f t="shared" si="242"/>
        <v/>
      </c>
      <c r="D1613" s="186" t="str">
        <f>IF(B1613="","",IF(variable,IF(OR(B1613=1,B1613&lt;$I$16*periods_per_year),start_rate,MIN($I$17,IF(MOD(B1613-1,$I$19)=0,MAX($I$18,D1612+$I$20),D1612))),start_rate))</f>
        <v/>
      </c>
      <c r="E1613" s="187" t="str">
        <f t="shared" si="243"/>
        <v/>
      </c>
      <c r="F1613" s="187" t="str">
        <f>IF(B1613="","",IF(B1613=nper,J1612+E1613,MIN(J1612+E1613,IF(D1613=D1612,F1612,IF($E$13="Acc Bi-Weekly",ROUND((-PMT(((1+D1613/CP)^(CP/12))-1,(nper-B1613+1)*12/26,J1612))/2,2),IF($E$13="Acc Weekly",ROUND((-PMT(((1+D1613/CP)^(CP/12))-1,(nper-B1613+1)*12/52,J1612))/4,2),ROUND(-PMT(((1+D1613/CP)^(CP/periods_per_year))-1,nper-B1613+1,J1612),2)))))))</f>
        <v/>
      </c>
      <c r="G1613" s="187" t="str">
        <f t="shared" si="244"/>
        <v/>
      </c>
      <c r="H1613" s="188"/>
      <c r="I1613" s="187" t="str">
        <f t="shared" si="245"/>
        <v/>
      </c>
      <c r="J1613" s="187" t="str">
        <f t="shared" si="246"/>
        <v/>
      </c>
      <c r="K1613" s="189" t="str">
        <f t="shared" si="247"/>
        <v/>
      </c>
      <c r="L1613" s="187" t="str">
        <f t="shared" si="248"/>
        <v/>
      </c>
      <c r="M1613" s="187" t="str">
        <f>IF(B1613="","",SUM($L$63:L1613))</f>
        <v/>
      </c>
      <c r="N1613" s="190" t="str">
        <f t="shared" si="249"/>
        <v/>
      </c>
      <c r="O1613" s="191"/>
      <c r="P1613" s="192" t="str">
        <f t="shared" si="250"/>
        <v/>
      </c>
      <c r="Q1613" s="193"/>
      <c r="S1613" s="193"/>
      <c r="T1613" s="193"/>
      <c r="U1613" s="193"/>
      <c r="V1613" s="67"/>
    </row>
    <row r="1614" spans="2:22" x14ac:dyDescent="0.15">
      <c r="B1614" s="194" t="str">
        <f t="shared" si="241"/>
        <v/>
      </c>
      <c r="C1614" s="185" t="str">
        <f t="shared" si="242"/>
        <v/>
      </c>
      <c r="D1614" s="186" t="str">
        <f>IF(B1614="","",IF(variable,IF(OR(B1614=1,B1614&lt;$I$16*periods_per_year),start_rate,MIN($I$17,IF(MOD(B1614-1,$I$19)=0,MAX($I$18,D1613+$I$20),D1613))),start_rate))</f>
        <v/>
      </c>
      <c r="E1614" s="187" t="str">
        <f t="shared" si="243"/>
        <v/>
      </c>
      <c r="F1614" s="187" t="str">
        <f>IF(B1614="","",IF(B1614=nper,J1613+E1614,MIN(J1613+E1614,IF(D1614=D1613,F1613,IF($E$13="Acc Bi-Weekly",ROUND((-PMT(((1+D1614/CP)^(CP/12))-1,(nper-B1614+1)*12/26,J1613))/2,2),IF($E$13="Acc Weekly",ROUND((-PMT(((1+D1614/CP)^(CP/12))-1,(nper-B1614+1)*12/52,J1613))/4,2),ROUND(-PMT(((1+D1614/CP)^(CP/periods_per_year))-1,nper-B1614+1,J1613),2)))))))</f>
        <v/>
      </c>
      <c r="G1614" s="187" t="str">
        <f t="shared" si="244"/>
        <v/>
      </c>
      <c r="H1614" s="188"/>
      <c r="I1614" s="187" t="str">
        <f t="shared" si="245"/>
        <v/>
      </c>
      <c r="J1614" s="187" t="str">
        <f t="shared" si="246"/>
        <v/>
      </c>
      <c r="K1614" s="189" t="str">
        <f t="shared" si="247"/>
        <v/>
      </c>
      <c r="L1614" s="187" t="str">
        <f t="shared" si="248"/>
        <v/>
      </c>
      <c r="M1614" s="187" t="str">
        <f>IF(B1614="","",SUM($L$63:L1614))</f>
        <v/>
      </c>
      <c r="N1614" s="190" t="str">
        <f t="shared" si="249"/>
        <v/>
      </c>
      <c r="O1614" s="191"/>
      <c r="P1614" s="192" t="str">
        <f t="shared" si="250"/>
        <v/>
      </c>
      <c r="Q1614" s="193"/>
      <c r="S1614" s="193"/>
      <c r="T1614" s="193"/>
      <c r="U1614" s="193"/>
      <c r="V1614" s="67"/>
    </row>
    <row r="1615" spans="2:22" x14ac:dyDescent="0.15">
      <c r="B1615" s="194" t="str">
        <f t="shared" si="241"/>
        <v/>
      </c>
      <c r="C1615" s="185" t="str">
        <f t="shared" si="242"/>
        <v/>
      </c>
      <c r="D1615" s="186" t="str">
        <f>IF(B1615="","",IF(variable,IF(OR(B1615=1,B1615&lt;$I$16*periods_per_year),start_rate,MIN($I$17,IF(MOD(B1615-1,$I$19)=0,MAX($I$18,D1614+$I$20),D1614))),start_rate))</f>
        <v/>
      </c>
      <c r="E1615" s="187" t="str">
        <f t="shared" si="243"/>
        <v/>
      </c>
      <c r="F1615" s="187" t="str">
        <f>IF(B1615="","",IF(B1615=nper,J1614+E1615,MIN(J1614+E1615,IF(D1615=D1614,F1614,IF($E$13="Acc Bi-Weekly",ROUND((-PMT(((1+D1615/CP)^(CP/12))-1,(nper-B1615+1)*12/26,J1614))/2,2),IF($E$13="Acc Weekly",ROUND((-PMT(((1+D1615/CP)^(CP/12))-1,(nper-B1615+1)*12/52,J1614))/4,2),ROUND(-PMT(((1+D1615/CP)^(CP/periods_per_year))-1,nper-B1615+1,J1614),2)))))))</f>
        <v/>
      </c>
      <c r="G1615" s="187" t="str">
        <f t="shared" si="244"/>
        <v/>
      </c>
      <c r="H1615" s="188"/>
      <c r="I1615" s="187" t="str">
        <f t="shared" si="245"/>
        <v/>
      </c>
      <c r="J1615" s="187" t="str">
        <f t="shared" si="246"/>
        <v/>
      </c>
      <c r="K1615" s="189" t="str">
        <f t="shared" si="247"/>
        <v/>
      </c>
      <c r="L1615" s="187" t="str">
        <f t="shared" si="248"/>
        <v/>
      </c>
      <c r="M1615" s="187" t="str">
        <f>IF(B1615="","",SUM($L$63:L1615))</f>
        <v/>
      </c>
      <c r="N1615" s="190" t="str">
        <f t="shared" si="249"/>
        <v/>
      </c>
      <c r="O1615" s="191"/>
      <c r="P1615" s="192" t="str">
        <f t="shared" si="250"/>
        <v/>
      </c>
      <c r="Q1615" s="193"/>
      <c r="S1615" s="193"/>
      <c r="T1615" s="193"/>
      <c r="U1615" s="193"/>
      <c r="V1615" s="67"/>
    </row>
    <row r="1616" spans="2:22" x14ac:dyDescent="0.15">
      <c r="B1616" s="194" t="str">
        <f t="shared" si="241"/>
        <v/>
      </c>
      <c r="C1616" s="185" t="str">
        <f t="shared" si="242"/>
        <v/>
      </c>
      <c r="D1616" s="186" t="str">
        <f>IF(B1616="","",IF(variable,IF(OR(B1616=1,B1616&lt;$I$16*periods_per_year),start_rate,MIN($I$17,IF(MOD(B1616-1,$I$19)=0,MAX($I$18,D1615+$I$20),D1615))),start_rate))</f>
        <v/>
      </c>
      <c r="E1616" s="187" t="str">
        <f t="shared" si="243"/>
        <v/>
      </c>
      <c r="F1616" s="187" t="str">
        <f>IF(B1616="","",IF(B1616=nper,J1615+E1616,MIN(J1615+E1616,IF(D1616=D1615,F1615,IF($E$13="Acc Bi-Weekly",ROUND((-PMT(((1+D1616/CP)^(CP/12))-1,(nper-B1616+1)*12/26,J1615))/2,2),IF($E$13="Acc Weekly",ROUND((-PMT(((1+D1616/CP)^(CP/12))-1,(nper-B1616+1)*12/52,J1615))/4,2),ROUND(-PMT(((1+D1616/CP)^(CP/periods_per_year))-1,nper-B1616+1,J1615),2)))))))</f>
        <v/>
      </c>
      <c r="G1616" s="187" t="str">
        <f t="shared" si="244"/>
        <v/>
      </c>
      <c r="H1616" s="188"/>
      <c r="I1616" s="187" t="str">
        <f t="shared" si="245"/>
        <v/>
      </c>
      <c r="J1616" s="187" t="str">
        <f t="shared" si="246"/>
        <v/>
      </c>
      <c r="K1616" s="189" t="str">
        <f t="shared" si="247"/>
        <v/>
      </c>
      <c r="L1616" s="187" t="str">
        <f t="shared" si="248"/>
        <v/>
      </c>
      <c r="M1616" s="187" t="str">
        <f>IF(B1616="","",SUM($L$63:L1616))</f>
        <v/>
      </c>
      <c r="N1616" s="190" t="str">
        <f t="shared" si="249"/>
        <v/>
      </c>
      <c r="O1616" s="191"/>
      <c r="P1616" s="192" t="str">
        <f t="shared" si="250"/>
        <v/>
      </c>
      <c r="Q1616" s="193"/>
      <c r="S1616" s="193"/>
      <c r="T1616" s="193"/>
      <c r="U1616" s="193"/>
      <c r="V1616" s="67"/>
    </row>
    <row r="1617" spans="2:22" x14ac:dyDescent="0.15">
      <c r="B1617" s="194" t="str">
        <f t="shared" si="241"/>
        <v/>
      </c>
      <c r="C1617" s="185" t="str">
        <f t="shared" si="242"/>
        <v/>
      </c>
      <c r="D1617" s="186" t="str">
        <f>IF(B1617="","",IF(variable,IF(OR(B1617=1,B1617&lt;$I$16*periods_per_year),start_rate,MIN($I$17,IF(MOD(B1617-1,$I$19)=0,MAX($I$18,D1616+$I$20),D1616))),start_rate))</f>
        <v/>
      </c>
      <c r="E1617" s="187" t="str">
        <f t="shared" si="243"/>
        <v/>
      </c>
      <c r="F1617" s="187" t="str">
        <f>IF(B1617="","",IF(B1617=nper,J1616+E1617,MIN(J1616+E1617,IF(D1617=D1616,F1616,IF($E$13="Acc Bi-Weekly",ROUND((-PMT(((1+D1617/CP)^(CP/12))-1,(nper-B1617+1)*12/26,J1616))/2,2),IF($E$13="Acc Weekly",ROUND((-PMT(((1+D1617/CP)^(CP/12))-1,(nper-B1617+1)*12/52,J1616))/4,2),ROUND(-PMT(((1+D1617/CP)^(CP/periods_per_year))-1,nper-B1617+1,J1616),2)))))))</f>
        <v/>
      </c>
      <c r="G1617" s="187" t="str">
        <f t="shared" si="244"/>
        <v/>
      </c>
      <c r="H1617" s="188"/>
      <c r="I1617" s="187" t="str">
        <f t="shared" si="245"/>
        <v/>
      </c>
      <c r="J1617" s="187" t="str">
        <f t="shared" si="246"/>
        <v/>
      </c>
      <c r="K1617" s="189" t="str">
        <f t="shared" si="247"/>
        <v/>
      </c>
      <c r="L1617" s="187" t="str">
        <f t="shared" si="248"/>
        <v/>
      </c>
      <c r="M1617" s="187" t="str">
        <f>IF(B1617="","",SUM($L$63:L1617))</f>
        <v/>
      </c>
      <c r="N1617" s="190" t="str">
        <f t="shared" si="249"/>
        <v/>
      </c>
      <c r="O1617" s="191"/>
      <c r="P1617" s="192" t="str">
        <f t="shared" si="250"/>
        <v/>
      </c>
      <c r="Q1617" s="193"/>
      <c r="S1617" s="193"/>
      <c r="T1617" s="193"/>
      <c r="U1617" s="193"/>
      <c r="V1617" s="67"/>
    </row>
    <row r="1618" spans="2:22" x14ac:dyDescent="0.15">
      <c r="B1618" s="194" t="str">
        <f t="shared" si="241"/>
        <v/>
      </c>
      <c r="C1618" s="185" t="str">
        <f t="shared" si="242"/>
        <v/>
      </c>
      <c r="D1618" s="186" t="str">
        <f>IF(B1618="","",IF(variable,IF(OR(B1618=1,B1618&lt;$I$16*periods_per_year),start_rate,MIN($I$17,IF(MOD(B1618-1,$I$19)=0,MAX($I$18,D1617+$I$20),D1617))),start_rate))</f>
        <v/>
      </c>
      <c r="E1618" s="187" t="str">
        <f t="shared" si="243"/>
        <v/>
      </c>
      <c r="F1618" s="187" t="str">
        <f>IF(B1618="","",IF(B1618=nper,J1617+E1618,MIN(J1617+E1618,IF(D1618=D1617,F1617,IF($E$13="Acc Bi-Weekly",ROUND((-PMT(((1+D1618/CP)^(CP/12))-1,(nper-B1618+1)*12/26,J1617))/2,2),IF($E$13="Acc Weekly",ROUND((-PMT(((1+D1618/CP)^(CP/12))-1,(nper-B1618+1)*12/52,J1617))/4,2),ROUND(-PMT(((1+D1618/CP)^(CP/periods_per_year))-1,nper-B1618+1,J1617),2)))))))</f>
        <v/>
      </c>
      <c r="G1618" s="187" t="str">
        <f t="shared" si="244"/>
        <v/>
      </c>
      <c r="H1618" s="188"/>
      <c r="I1618" s="187" t="str">
        <f t="shared" si="245"/>
        <v/>
      </c>
      <c r="J1618" s="187" t="str">
        <f t="shared" si="246"/>
        <v/>
      </c>
      <c r="K1618" s="189" t="str">
        <f t="shared" si="247"/>
        <v/>
      </c>
      <c r="L1618" s="187" t="str">
        <f t="shared" si="248"/>
        <v/>
      </c>
      <c r="M1618" s="187" t="str">
        <f>IF(B1618="","",SUM($L$63:L1618))</f>
        <v/>
      </c>
      <c r="N1618" s="190" t="str">
        <f t="shared" si="249"/>
        <v/>
      </c>
      <c r="O1618" s="191"/>
      <c r="P1618" s="192" t="str">
        <f t="shared" si="250"/>
        <v/>
      </c>
      <c r="Q1618" s="193"/>
      <c r="S1618" s="193"/>
      <c r="T1618" s="193"/>
      <c r="U1618" s="193"/>
      <c r="V1618" s="67"/>
    </row>
    <row r="1619" spans="2:22" x14ac:dyDescent="0.15">
      <c r="B1619" s="194" t="str">
        <f t="shared" si="241"/>
        <v/>
      </c>
      <c r="C1619" s="185" t="str">
        <f t="shared" si="242"/>
        <v/>
      </c>
      <c r="D1619" s="186" t="str">
        <f>IF(B1619="","",IF(variable,IF(OR(B1619=1,B1619&lt;$I$16*periods_per_year),start_rate,MIN($I$17,IF(MOD(B1619-1,$I$19)=0,MAX($I$18,D1618+$I$20),D1618))),start_rate))</f>
        <v/>
      </c>
      <c r="E1619" s="187" t="str">
        <f t="shared" si="243"/>
        <v/>
      </c>
      <c r="F1619" s="187" t="str">
        <f>IF(B1619="","",IF(B1619=nper,J1618+E1619,MIN(J1618+E1619,IF(D1619=D1618,F1618,IF($E$13="Acc Bi-Weekly",ROUND((-PMT(((1+D1619/CP)^(CP/12))-1,(nper-B1619+1)*12/26,J1618))/2,2),IF($E$13="Acc Weekly",ROUND((-PMT(((1+D1619/CP)^(CP/12))-1,(nper-B1619+1)*12/52,J1618))/4,2),ROUND(-PMT(((1+D1619/CP)^(CP/periods_per_year))-1,nper-B1619+1,J1618),2)))))))</f>
        <v/>
      </c>
      <c r="G1619" s="187" t="str">
        <f t="shared" si="244"/>
        <v/>
      </c>
      <c r="H1619" s="188"/>
      <c r="I1619" s="187" t="str">
        <f t="shared" si="245"/>
        <v/>
      </c>
      <c r="J1619" s="187" t="str">
        <f t="shared" si="246"/>
        <v/>
      </c>
      <c r="K1619" s="189" t="str">
        <f t="shared" si="247"/>
        <v/>
      </c>
      <c r="L1619" s="187" t="str">
        <f t="shared" si="248"/>
        <v/>
      </c>
      <c r="M1619" s="187" t="str">
        <f>IF(B1619="","",SUM($L$63:L1619))</f>
        <v/>
      </c>
      <c r="N1619" s="190" t="str">
        <f t="shared" si="249"/>
        <v/>
      </c>
      <c r="O1619" s="191"/>
      <c r="P1619" s="192" t="str">
        <f t="shared" si="250"/>
        <v/>
      </c>
      <c r="Q1619" s="193"/>
      <c r="S1619" s="193"/>
      <c r="T1619" s="193"/>
      <c r="U1619" s="193"/>
      <c r="V1619" s="67"/>
    </row>
    <row r="1620" spans="2:22" x14ac:dyDescent="0.15">
      <c r="B1620" s="194" t="str">
        <f t="shared" si="241"/>
        <v/>
      </c>
      <c r="C1620" s="185" t="str">
        <f t="shared" si="242"/>
        <v/>
      </c>
      <c r="D1620" s="186" t="str">
        <f>IF(B1620="","",IF(variable,IF(OR(B1620=1,B1620&lt;$I$16*periods_per_year),start_rate,MIN($I$17,IF(MOD(B1620-1,$I$19)=0,MAX($I$18,D1619+$I$20),D1619))),start_rate))</f>
        <v/>
      </c>
      <c r="E1620" s="187" t="str">
        <f t="shared" si="243"/>
        <v/>
      </c>
      <c r="F1620" s="187" t="str">
        <f>IF(B1620="","",IF(B1620=nper,J1619+E1620,MIN(J1619+E1620,IF(D1620=D1619,F1619,IF($E$13="Acc Bi-Weekly",ROUND((-PMT(((1+D1620/CP)^(CP/12))-1,(nper-B1620+1)*12/26,J1619))/2,2),IF($E$13="Acc Weekly",ROUND((-PMT(((1+D1620/CP)^(CP/12))-1,(nper-B1620+1)*12/52,J1619))/4,2),ROUND(-PMT(((1+D1620/CP)^(CP/periods_per_year))-1,nper-B1620+1,J1619),2)))))))</f>
        <v/>
      </c>
      <c r="G1620" s="187" t="str">
        <f t="shared" si="244"/>
        <v/>
      </c>
      <c r="H1620" s="188"/>
      <c r="I1620" s="187" t="str">
        <f t="shared" si="245"/>
        <v/>
      </c>
      <c r="J1620" s="187" t="str">
        <f t="shared" si="246"/>
        <v/>
      </c>
      <c r="K1620" s="189" t="str">
        <f t="shared" si="247"/>
        <v/>
      </c>
      <c r="L1620" s="187" t="str">
        <f t="shared" si="248"/>
        <v/>
      </c>
      <c r="M1620" s="187" t="str">
        <f>IF(B1620="","",SUM($L$63:L1620))</f>
        <v/>
      </c>
      <c r="N1620" s="190" t="str">
        <f t="shared" si="249"/>
        <v/>
      </c>
      <c r="O1620" s="191"/>
      <c r="P1620" s="192" t="str">
        <f t="shared" si="250"/>
        <v/>
      </c>
      <c r="Q1620" s="193"/>
      <c r="S1620" s="193"/>
      <c r="T1620" s="193"/>
      <c r="U1620" s="193"/>
      <c r="V1620" s="67"/>
    </row>
    <row r="1621" spans="2:22" x14ac:dyDescent="0.15">
      <c r="B1621" s="194" t="str">
        <f t="shared" si="241"/>
        <v/>
      </c>
      <c r="C1621" s="185" t="str">
        <f t="shared" si="242"/>
        <v/>
      </c>
      <c r="D1621" s="186" t="str">
        <f>IF(B1621="","",IF(variable,IF(OR(B1621=1,B1621&lt;$I$16*periods_per_year),start_rate,MIN($I$17,IF(MOD(B1621-1,$I$19)=0,MAX($I$18,D1620+$I$20),D1620))),start_rate))</f>
        <v/>
      </c>
      <c r="E1621" s="187" t="str">
        <f t="shared" si="243"/>
        <v/>
      </c>
      <c r="F1621" s="187" t="str">
        <f>IF(B1621="","",IF(B1621=nper,J1620+E1621,MIN(J1620+E1621,IF(D1621=D1620,F1620,IF($E$13="Acc Bi-Weekly",ROUND((-PMT(((1+D1621/CP)^(CP/12))-1,(nper-B1621+1)*12/26,J1620))/2,2),IF($E$13="Acc Weekly",ROUND((-PMT(((1+D1621/CP)^(CP/12))-1,(nper-B1621+1)*12/52,J1620))/4,2),ROUND(-PMT(((1+D1621/CP)^(CP/periods_per_year))-1,nper-B1621+1,J1620),2)))))))</f>
        <v/>
      </c>
      <c r="G1621" s="187" t="str">
        <f t="shared" si="244"/>
        <v/>
      </c>
      <c r="H1621" s="188"/>
      <c r="I1621" s="187" t="str">
        <f t="shared" si="245"/>
        <v/>
      </c>
      <c r="J1621" s="187" t="str">
        <f t="shared" si="246"/>
        <v/>
      </c>
      <c r="K1621" s="189" t="str">
        <f t="shared" si="247"/>
        <v/>
      </c>
      <c r="L1621" s="187" t="str">
        <f t="shared" si="248"/>
        <v/>
      </c>
      <c r="M1621" s="187" t="str">
        <f>IF(B1621="","",SUM($L$63:L1621))</f>
        <v/>
      </c>
      <c r="N1621" s="190" t="str">
        <f t="shared" si="249"/>
        <v/>
      </c>
      <c r="O1621" s="191"/>
      <c r="P1621" s="192" t="str">
        <f t="shared" si="250"/>
        <v/>
      </c>
      <c r="Q1621" s="193"/>
      <c r="S1621" s="193"/>
      <c r="T1621" s="193"/>
      <c r="U1621" s="193"/>
      <c r="V1621" s="67"/>
    </row>
    <row r="1622" spans="2:22" x14ac:dyDescent="0.15">
      <c r="B1622" s="194" t="str">
        <f t="shared" si="241"/>
        <v/>
      </c>
      <c r="C1622" s="185" t="str">
        <f t="shared" si="242"/>
        <v/>
      </c>
      <c r="D1622" s="186" t="str">
        <f>IF(B1622="","",IF(variable,IF(OR(B1622=1,B1622&lt;$I$16*periods_per_year),start_rate,MIN($I$17,IF(MOD(B1622-1,$I$19)=0,MAX($I$18,D1621+$I$20),D1621))),start_rate))</f>
        <v/>
      </c>
      <c r="E1622" s="187" t="str">
        <f t="shared" si="243"/>
        <v/>
      </c>
      <c r="F1622" s="187" t="str">
        <f>IF(B1622="","",IF(B1622=nper,J1621+E1622,MIN(J1621+E1622,IF(D1622=D1621,F1621,IF($E$13="Acc Bi-Weekly",ROUND((-PMT(((1+D1622/CP)^(CP/12))-1,(nper-B1622+1)*12/26,J1621))/2,2),IF($E$13="Acc Weekly",ROUND((-PMT(((1+D1622/CP)^(CP/12))-1,(nper-B1622+1)*12/52,J1621))/4,2),ROUND(-PMT(((1+D1622/CP)^(CP/periods_per_year))-1,nper-B1622+1,J1621),2)))))))</f>
        <v/>
      </c>
      <c r="G1622" s="187" t="str">
        <f t="shared" si="244"/>
        <v/>
      </c>
      <c r="H1622" s="188"/>
      <c r="I1622" s="187" t="str">
        <f t="shared" si="245"/>
        <v/>
      </c>
      <c r="J1622" s="187" t="str">
        <f t="shared" si="246"/>
        <v/>
      </c>
      <c r="K1622" s="189" t="str">
        <f t="shared" si="247"/>
        <v/>
      </c>
      <c r="L1622" s="187" t="str">
        <f t="shared" si="248"/>
        <v/>
      </c>
      <c r="M1622" s="187" t="str">
        <f>IF(B1622="","",SUM($L$63:L1622))</f>
        <v/>
      </c>
      <c r="N1622" s="190" t="str">
        <f t="shared" si="249"/>
        <v/>
      </c>
      <c r="O1622" s="191"/>
      <c r="P1622" s="192" t="str">
        <f t="shared" si="250"/>
        <v/>
      </c>
      <c r="Q1622" s="193"/>
      <c r="S1622" s="193"/>
      <c r="T1622" s="193"/>
      <c r="U1622" s="193"/>
      <c r="V1622" s="67"/>
    </row>
    <row r="1623" spans="2:22" x14ac:dyDescent="0.15">
      <c r="B1623" s="196"/>
      <c r="C1623" s="196"/>
      <c r="D1623" s="196"/>
      <c r="E1623" s="197"/>
      <c r="F1623" s="196"/>
      <c r="G1623" s="196"/>
      <c r="H1623" s="196"/>
      <c r="I1623" s="197"/>
      <c r="J1623" s="196"/>
      <c r="L1623" s="196"/>
      <c r="M1623" s="196"/>
    </row>
    <row r="1624" spans="2:22" x14ac:dyDescent="0.15">
      <c r="B1624" s="198" t="s">
        <v>18</v>
      </c>
    </row>
  </sheetData>
  <mergeCells count="13">
    <mergeCell ref="I48:L49"/>
    <mergeCell ref="B40:O41"/>
    <mergeCell ref="R35:S36"/>
    <mergeCell ref="P35:Q36"/>
    <mergeCell ref="P40:T41"/>
    <mergeCell ref="Q48:Q49"/>
    <mergeCell ref="R48:S49"/>
    <mergeCell ref="M48:N49"/>
    <mergeCell ref="U2:Z2"/>
    <mergeCell ref="P20:T21"/>
    <mergeCell ref="B2:J2"/>
    <mergeCell ref="K2:O2"/>
    <mergeCell ref="P2:T2"/>
  </mergeCells>
  <phoneticPr fontId="3" type="noConversion"/>
  <conditionalFormatting sqref="L63:M1622 I63:J1622 B63:G1622">
    <cfRule type="expression" dxfId="5" priority="1" stopIfTrue="1">
      <formula>MOD($B63,periods_per_year)=0</formula>
    </cfRule>
  </conditionalFormatting>
  <conditionalFormatting sqref="K63:K1622">
    <cfRule type="expression" dxfId="4" priority="2" stopIfTrue="1">
      <formula>MOD($B63,periods_per_year)=0</formula>
    </cfRule>
  </conditionalFormatting>
  <conditionalFormatting sqref="H16:H21 L17:L19">
    <cfRule type="expression" dxfId="3" priority="3" stopIfTrue="1">
      <formula>NOT(variable)</formula>
    </cfRule>
  </conditionalFormatting>
  <conditionalFormatting sqref="I16:I20">
    <cfRule type="expression" dxfId="2" priority="4" stopIfTrue="1">
      <formula>variable</formula>
    </cfRule>
  </conditionalFormatting>
  <conditionalFormatting sqref="I21">
    <cfRule type="expression" dxfId="1" priority="5" stopIfTrue="1">
      <formula>variable</formula>
    </cfRule>
  </conditionalFormatting>
  <dataValidations disablePrompts="1" count="6">
    <dataValidation type="list" showInputMessage="1" showErrorMessage="1" sqref="I15" xr:uid="{00000000-0002-0000-0200-000000000000}">
      <formula1>"Variable Rate,Fixed Rate"</formula1>
    </dataValidation>
    <dataValidation type="list" showInputMessage="1" showErrorMessage="1" sqref="E13" xr:uid="{00000000-0002-0000-0200-000001000000}">
      <formula1>"Monthly,Semi-Monthly,Bi-Weekly,Weekly,Acc Bi-Weekly,Acc Weekly"</formula1>
    </dataValidation>
    <dataValidation type="list" showInputMessage="1" showErrorMessage="1" sqref="E12" xr:uid="{00000000-0002-0000-0200-000002000000}">
      <formula1>"Semi-Annually,Monthly"</formula1>
    </dataValidation>
    <dataValidation type="whole" errorStyle="warning" operator="greaterThan" allowBlank="1" showInputMessage="1" showErrorMessage="1" errorTitle="Invalid Payment Interval" error="Payment Interval must be a positive integer (1,2,3,4,etc.) or blank." sqref="E26" xr:uid="{00000000-0002-0000-0200-000004000000}">
      <formula1>0</formula1>
    </dataValidation>
    <dataValidation type="whole" errorStyle="information" showErrorMessage="1" errorTitle="Invalid Entry" error="The Month must be a number between 1 and 12" sqref="E28" xr:uid="{00000000-0002-0000-0200-000005000000}">
      <formula1>1</formula1>
      <formula2>12</formula2>
    </dataValidation>
    <dataValidation errorStyle="information" showErrorMessage="1" errorTitle="Invalid Entry" error="The Month must be a number between 1 and 12" sqref="E44" xr:uid="{00000000-0002-0000-0200-000007000000}"/>
  </dataValidations>
  <printOptions horizontalCentered="1"/>
  <pageMargins left="0.25" right="0.25" top="0.5" bottom="0.5" header="0.25" footer="0.25"/>
  <pageSetup paperSize="3" scale="53"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468E-7D77-4E6C-A65A-23F30CCFEC6B}">
  <sheetPr>
    <tabColor indexed="47"/>
  </sheetPr>
  <dimension ref="A1:G1564"/>
  <sheetViews>
    <sheetView showGridLines="0" topLeftCell="A1536" workbookViewId="0">
      <selection activeCell="J19" sqref="J19"/>
    </sheetView>
  </sheetViews>
  <sheetFormatPr baseColWidth="10" defaultColWidth="9" defaultRowHeight="13" x14ac:dyDescent="0.15"/>
  <cols>
    <col min="1" max="1" width="6.19921875" customWidth="1"/>
    <col min="2" max="2" width="8.796875" bestFit="1" customWidth="1"/>
    <col min="3" max="3" width="8.19921875" customWidth="1"/>
    <col min="4" max="4" width="9.796875" customWidth="1"/>
    <col min="5" max="5" width="11.59765625" customWidth="1"/>
    <col min="6" max="6" width="9.796875" customWidth="1"/>
    <col min="7" max="7" width="13.3984375" customWidth="1"/>
  </cols>
  <sheetData>
    <row r="1" spans="1:7" ht="15" x14ac:dyDescent="0.15">
      <c r="A1" s="6" t="s">
        <v>46</v>
      </c>
      <c r="B1" s="6"/>
      <c r="C1" s="6"/>
    </row>
    <row r="2" spans="1:7" ht="29" thickBot="1" x14ac:dyDescent="0.2">
      <c r="A2" s="2" t="s">
        <v>35</v>
      </c>
      <c r="B2" s="2" t="s">
        <v>5</v>
      </c>
      <c r="C2" s="2" t="s">
        <v>47</v>
      </c>
      <c r="D2" s="3" t="s">
        <v>48</v>
      </c>
      <c r="E2" s="3" t="s">
        <v>19</v>
      </c>
      <c r="F2" s="3" t="s">
        <v>49</v>
      </c>
      <c r="G2" s="3" t="s">
        <v>43</v>
      </c>
    </row>
    <row r="3" spans="1:7" x14ac:dyDescent="0.15">
      <c r="A3" s="4"/>
      <c r="B3" s="4"/>
      <c r="C3" s="4"/>
      <c r="D3" s="4"/>
      <c r="E3" s="4"/>
      <c r="F3" s="4"/>
      <c r="G3" s="5">
        <f>loan_amount</f>
        <v>125000</v>
      </c>
    </row>
    <row r="4" spans="1:7" x14ac:dyDescent="0.15">
      <c r="A4" s="7">
        <f t="shared" ref="A4:A67" si="0">IF(G3="","",IF(OR(A3&gt;=nper,ROUND(G3,2)&lt;=0),"",A3+1))</f>
        <v>1</v>
      </c>
      <c r="B4" s="8">
        <f t="shared" ref="B4:B67" si="1">IF(A4="","",IF(OR(periods_per_year=26,periods_per_year=52),IF(periods_per_year=26,IF(A4=1,fpdate,B3+14),IF(periods_per_year=52,IF(A4=1,fpdate,B3+7),"n/a")),IF(periods_per_year=24,DATE(YEAR(fpdate),MONTH(fpdate)+(A4-1)/2+IF(AND(DAY(fpdate)&gt;=15,MOD(A4,2)=0),1,0),IF(MOD(A4,2)=0,IF(DAY(fpdate)&gt;=15,DAY(fpdate)-14,DAY(fpdate)+14),DAY(fpdate))),IF(DAY(DATE(YEAR(fpdate),MONTH(fpdate)+A4-1,DAY(fpdate)))&lt;&gt;DAY(fpdate),DATE(YEAR(fpdate),MONTH(fpdate)+A4,0),DATE(YEAR(fpdate),MONTH(fpdate)+A4-1,DAY(fpdate))))))</f>
        <v>41640</v>
      </c>
      <c r="C4" s="9">
        <f>IF(A4="","",IF(variable,IF(A4&lt;'Rental Calculator'!$I$16*periods_per_year,start_rate,IF('Rental Calculator'!$I$20&gt;=0,MIN('Rental Calculator'!$I$17,start_rate+'Rental Calculator'!$I$20*ROUNDUP((A4-'Rental Calculator'!$I$16*periods_per_year)/'Rental Calculator'!$I$19,0)),MAX('Rental Calculator'!$I$18,start_rate+'Rental Calculator'!$I$20*ROUNDUP((A4-'Rental Calculator'!$I$16*periods_per_year)/'Rental Calculator'!$I$19,0)))),start_rate))</f>
        <v>4.3749999999999997E-2</v>
      </c>
      <c r="D4" s="10">
        <f>IF(A4="","",ROUND((((1+C4/CP)^(CP/periods_per_year))-1)*G3,2))</f>
        <v>455.73</v>
      </c>
      <c r="E4" s="10">
        <f t="shared" ref="E4:E67" si="2">IF(A4="","",IF(A4=nper,G3+D4,MIN(G3+D4,IF(C4=C3,E3,ROUND(-PMT(((1+C4/CP)^(CP/periods_per_year))-1,nper-A4+1,G3),2)))))</f>
        <v>624.11</v>
      </c>
      <c r="F4" s="10">
        <f t="shared" ref="F4:F67" si="3">IF(A4="","",E4-D4)</f>
        <v>168.38</v>
      </c>
      <c r="G4" s="10">
        <f t="shared" ref="G4:G67" si="4">IF(A4="","",G3-F4)</f>
        <v>124831.62</v>
      </c>
    </row>
    <row r="5" spans="1:7" x14ac:dyDescent="0.15">
      <c r="A5" s="7">
        <f t="shared" si="0"/>
        <v>2</v>
      </c>
      <c r="B5" s="8">
        <f t="shared" si="1"/>
        <v>41671</v>
      </c>
      <c r="C5" s="9">
        <f>IF(A5="","",IF(variable,IF(A5&lt;'Rental Calculator'!$I$16*periods_per_year,start_rate,IF('Rental Calculator'!$I$20&gt;=0,MIN('Rental Calculator'!$I$17,start_rate+'Rental Calculator'!$I$20*ROUNDUP((A5-'Rental Calculator'!$I$16*periods_per_year)/'Rental Calculator'!$I$19,0)),MAX('Rental Calculator'!$I$18,start_rate+'Rental Calculator'!$I$20*ROUNDUP((A5-'Rental Calculator'!$I$16*periods_per_year)/'Rental Calculator'!$I$19,0)))),start_rate))</f>
        <v>4.3749999999999997E-2</v>
      </c>
      <c r="D5" s="10">
        <f t="shared" ref="D5:D68" si="5">IF(A5="","",ROUND((((1+C5/CP)^(CP/periods_per_year))-1)*G4,2))</f>
        <v>455.12</v>
      </c>
      <c r="E5" s="10">
        <f t="shared" si="2"/>
        <v>624.11</v>
      </c>
      <c r="F5" s="10">
        <f t="shared" si="3"/>
        <v>168.99</v>
      </c>
      <c r="G5" s="10">
        <f t="shared" si="4"/>
        <v>124662.62999999999</v>
      </c>
    </row>
    <row r="6" spans="1:7" x14ac:dyDescent="0.15">
      <c r="A6" s="7">
        <f t="shared" si="0"/>
        <v>3</v>
      </c>
      <c r="B6" s="8">
        <f t="shared" si="1"/>
        <v>41699</v>
      </c>
      <c r="C6" s="9">
        <f>IF(A6="","",IF(variable,IF(A6&lt;'Rental Calculator'!$I$16*periods_per_year,start_rate,IF('Rental Calculator'!$I$20&gt;=0,MIN('Rental Calculator'!$I$17,start_rate+'Rental Calculator'!$I$20*ROUNDUP((A6-'Rental Calculator'!$I$16*periods_per_year)/'Rental Calculator'!$I$19,0)),MAX('Rental Calculator'!$I$18,start_rate+'Rental Calculator'!$I$20*ROUNDUP((A6-'Rental Calculator'!$I$16*periods_per_year)/'Rental Calculator'!$I$19,0)))),start_rate))</f>
        <v>4.3749999999999997E-2</v>
      </c>
      <c r="D6" s="10">
        <f t="shared" si="5"/>
        <v>454.5</v>
      </c>
      <c r="E6" s="10">
        <f t="shared" si="2"/>
        <v>624.11</v>
      </c>
      <c r="F6" s="10">
        <f t="shared" si="3"/>
        <v>169.61</v>
      </c>
      <c r="G6" s="10">
        <f t="shared" si="4"/>
        <v>124493.01999999999</v>
      </c>
    </row>
    <row r="7" spans="1:7" x14ac:dyDescent="0.15">
      <c r="A7" s="7">
        <f t="shared" si="0"/>
        <v>4</v>
      </c>
      <c r="B7" s="8">
        <f t="shared" si="1"/>
        <v>41730</v>
      </c>
      <c r="C7" s="9">
        <f>IF(A7="","",IF(variable,IF(A7&lt;'Rental Calculator'!$I$16*periods_per_year,start_rate,IF('Rental Calculator'!$I$20&gt;=0,MIN('Rental Calculator'!$I$17,start_rate+'Rental Calculator'!$I$20*ROUNDUP((A7-'Rental Calculator'!$I$16*periods_per_year)/'Rental Calculator'!$I$19,0)),MAX('Rental Calculator'!$I$18,start_rate+'Rental Calculator'!$I$20*ROUNDUP((A7-'Rental Calculator'!$I$16*periods_per_year)/'Rental Calculator'!$I$19,0)))),start_rate))</f>
        <v>4.3749999999999997E-2</v>
      </c>
      <c r="D7" s="10">
        <f t="shared" si="5"/>
        <v>453.88</v>
      </c>
      <c r="E7" s="10">
        <f t="shared" si="2"/>
        <v>624.11</v>
      </c>
      <c r="F7" s="10">
        <f t="shared" si="3"/>
        <v>170.23000000000002</v>
      </c>
      <c r="G7" s="10">
        <f t="shared" si="4"/>
        <v>124322.79</v>
      </c>
    </row>
    <row r="8" spans="1:7" x14ac:dyDescent="0.15">
      <c r="A8" s="7">
        <f t="shared" si="0"/>
        <v>5</v>
      </c>
      <c r="B8" s="8">
        <f t="shared" si="1"/>
        <v>41760</v>
      </c>
      <c r="C8" s="9">
        <f>IF(A8="","",IF(variable,IF(A8&lt;'Rental Calculator'!$I$16*periods_per_year,start_rate,IF('Rental Calculator'!$I$20&gt;=0,MIN('Rental Calculator'!$I$17,start_rate+'Rental Calculator'!$I$20*ROUNDUP((A8-'Rental Calculator'!$I$16*periods_per_year)/'Rental Calculator'!$I$19,0)),MAX('Rental Calculator'!$I$18,start_rate+'Rental Calculator'!$I$20*ROUNDUP((A8-'Rental Calculator'!$I$16*periods_per_year)/'Rental Calculator'!$I$19,0)))),start_rate))</f>
        <v>4.3749999999999997E-2</v>
      </c>
      <c r="D8" s="10">
        <f t="shared" si="5"/>
        <v>453.26</v>
      </c>
      <c r="E8" s="10">
        <f t="shared" si="2"/>
        <v>624.11</v>
      </c>
      <c r="F8" s="10">
        <f t="shared" si="3"/>
        <v>170.85000000000002</v>
      </c>
      <c r="G8" s="10">
        <f t="shared" si="4"/>
        <v>124151.93999999999</v>
      </c>
    </row>
    <row r="9" spans="1:7" x14ac:dyDescent="0.15">
      <c r="A9" s="7">
        <f t="shared" si="0"/>
        <v>6</v>
      </c>
      <c r="B9" s="8">
        <f t="shared" si="1"/>
        <v>41791</v>
      </c>
      <c r="C9" s="9">
        <f>IF(A9="","",IF(variable,IF(A9&lt;'Rental Calculator'!$I$16*periods_per_year,start_rate,IF('Rental Calculator'!$I$20&gt;=0,MIN('Rental Calculator'!$I$17,start_rate+'Rental Calculator'!$I$20*ROUNDUP((A9-'Rental Calculator'!$I$16*periods_per_year)/'Rental Calculator'!$I$19,0)),MAX('Rental Calculator'!$I$18,start_rate+'Rental Calculator'!$I$20*ROUNDUP((A9-'Rental Calculator'!$I$16*periods_per_year)/'Rental Calculator'!$I$19,0)))),start_rate))</f>
        <v>4.3749999999999997E-2</v>
      </c>
      <c r="D9" s="10">
        <f t="shared" si="5"/>
        <v>452.64</v>
      </c>
      <c r="E9" s="10">
        <f t="shared" si="2"/>
        <v>624.11</v>
      </c>
      <c r="F9" s="10">
        <f t="shared" si="3"/>
        <v>171.47000000000003</v>
      </c>
      <c r="G9" s="10">
        <f t="shared" si="4"/>
        <v>123980.46999999999</v>
      </c>
    </row>
    <row r="10" spans="1:7" x14ac:dyDescent="0.15">
      <c r="A10" s="7">
        <f t="shared" si="0"/>
        <v>7</v>
      </c>
      <c r="B10" s="8">
        <f t="shared" si="1"/>
        <v>41821</v>
      </c>
      <c r="C10" s="9">
        <f>IF(A10="","",IF(variable,IF(A10&lt;'Rental Calculator'!$I$16*periods_per_year,start_rate,IF('Rental Calculator'!$I$20&gt;=0,MIN('Rental Calculator'!$I$17,start_rate+'Rental Calculator'!$I$20*ROUNDUP((A10-'Rental Calculator'!$I$16*periods_per_year)/'Rental Calculator'!$I$19,0)),MAX('Rental Calculator'!$I$18,start_rate+'Rental Calculator'!$I$20*ROUNDUP((A10-'Rental Calculator'!$I$16*periods_per_year)/'Rental Calculator'!$I$19,0)))),start_rate))</f>
        <v>4.3749999999999997E-2</v>
      </c>
      <c r="D10" s="10">
        <f t="shared" si="5"/>
        <v>452.01</v>
      </c>
      <c r="E10" s="10">
        <f t="shared" si="2"/>
        <v>624.11</v>
      </c>
      <c r="F10" s="10">
        <f t="shared" si="3"/>
        <v>172.10000000000002</v>
      </c>
      <c r="G10" s="10">
        <f t="shared" si="4"/>
        <v>123808.36999999998</v>
      </c>
    </row>
    <row r="11" spans="1:7" x14ac:dyDescent="0.15">
      <c r="A11" s="7">
        <f t="shared" si="0"/>
        <v>8</v>
      </c>
      <c r="B11" s="8">
        <f t="shared" si="1"/>
        <v>41852</v>
      </c>
      <c r="C11" s="9">
        <f>IF(A11="","",IF(variable,IF(A11&lt;'Rental Calculator'!$I$16*periods_per_year,start_rate,IF('Rental Calculator'!$I$20&gt;=0,MIN('Rental Calculator'!$I$17,start_rate+'Rental Calculator'!$I$20*ROUNDUP((A11-'Rental Calculator'!$I$16*periods_per_year)/'Rental Calculator'!$I$19,0)),MAX('Rental Calculator'!$I$18,start_rate+'Rental Calculator'!$I$20*ROUNDUP((A11-'Rental Calculator'!$I$16*periods_per_year)/'Rental Calculator'!$I$19,0)))),start_rate))</f>
        <v>4.3749999999999997E-2</v>
      </c>
      <c r="D11" s="10">
        <f t="shared" si="5"/>
        <v>451.38</v>
      </c>
      <c r="E11" s="10">
        <f t="shared" si="2"/>
        <v>624.11</v>
      </c>
      <c r="F11" s="10">
        <f t="shared" si="3"/>
        <v>172.73000000000002</v>
      </c>
      <c r="G11" s="10">
        <f t="shared" si="4"/>
        <v>123635.63999999998</v>
      </c>
    </row>
    <row r="12" spans="1:7" x14ac:dyDescent="0.15">
      <c r="A12" s="7">
        <f t="shared" si="0"/>
        <v>9</v>
      </c>
      <c r="B12" s="8">
        <f t="shared" si="1"/>
        <v>41883</v>
      </c>
      <c r="C12" s="9">
        <f>IF(A12="","",IF(variable,IF(A12&lt;'Rental Calculator'!$I$16*periods_per_year,start_rate,IF('Rental Calculator'!$I$20&gt;=0,MIN('Rental Calculator'!$I$17,start_rate+'Rental Calculator'!$I$20*ROUNDUP((A12-'Rental Calculator'!$I$16*periods_per_year)/'Rental Calculator'!$I$19,0)),MAX('Rental Calculator'!$I$18,start_rate+'Rental Calculator'!$I$20*ROUNDUP((A12-'Rental Calculator'!$I$16*periods_per_year)/'Rental Calculator'!$I$19,0)))),start_rate))</f>
        <v>4.3749999999999997E-2</v>
      </c>
      <c r="D12" s="10">
        <f t="shared" si="5"/>
        <v>450.75</v>
      </c>
      <c r="E12" s="10">
        <f t="shared" si="2"/>
        <v>624.11</v>
      </c>
      <c r="F12" s="10">
        <f t="shared" si="3"/>
        <v>173.36</v>
      </c>
      <c r="G12" s="10">
        <f t="shared" si="4"/>
        <v>123462.27999999998</v>
      </c>
    </row>
    <row r="13" spans="1:7" x14ac:dyDescent="0.15">
      <c r="A13" s="7">
        <f t="shared" si="0"/>
        <v>10</v>
      </c>
      <c r="B13" s="8">
        <f t="shared" si="1"/>
        <v>41913</v>
      </c>
      <c r="C13" s="9">
        <f>IF(A13="","",IF(variable,IF(A13&lt;'Rental Calculator'!$I$16*periods_per_year,start_rate,IF('Rental Calculator'!$I$20&gt;=0,MIN('Rental Calculator'!$I$17,start_rate+'Rental Calculator'!$I$20*ROUNDUP((A13-'Rental Calculator'!$I$16*periods_per_year)/'Rental Calculator'!$I$19,0)),MAX('Rental Calculator'!$I$18,start_rate+'Rental Calculator'!$I$20*ROUNDUP((A13-'Rental Calculator'!$I$16*periods_per_year)/'Rental Calculator'!$I$19,0)))),start_rate))</f>
        <v>4.3749999999999997E-2</v>
      </c>
      <c r="D13" s="10">
        <f t="shared" si="5"/>
        <v>450.12</v>
      </c>
      <c r="E13" s="10">
        <f t="shared" si="2"/>
        <v>624.11</v>
      </c>
      <c r="F13" s="10">
        <f t="shared" si="3"/>
        <v>173.99</v>
      </c>
      <c r="G13" s="10">
        <f t="shared" si="4"/>
        <v>123288.28999999998</v>
      </c>
    </row>
    <row r="14" spans="1:7" x14ac:dyDescent="0.15">
      <c r="A14" s="7">
        <f t="shared" si="0"/>
        <v>11</v>
      </c>
      <c r="B14" s="8">
        <f t="shared" si="1"/>
        <v>41944</v>
      </c>
      <c r="C14" s="9">
        <f>IF(A14="","",IF(variable,IF(A14&lt;'Rental Calculator'!$I$16*periods_per_year,start_rate,IF('Rental Calculator'!$I$20&gt;=0,MIN('Rental Calculator'!$I$17,start_rate+'Rental Calculator'!$I$20*ROUNDUP((A14-'Rental Calculator'!$I$16*periods_per_year)/'Rental Calculator'!$I$19,0)),MAX('Rental Calculator'!$I$18,start_rate+'Rental Calculator'!$I$20*ROUNDUP((A14-'Rental Calculator'!$I$16*periods_per_year)/'Rental Calculator'!$I$19,0)))),start_rate))</f>
        <v>4.3749999999999997E-2</v>
      </c>
      <c r="D14" s="10">
        <f t="shared" si="5"/>
        <v>449.49</v>
      </c>
      <c r="E14" s="10">
        <f t="shared" si="2"/>
        <v>624.11</v>
      </c>
      <c r="F14" s="10">
        <f t="shared" si="3"/>
        <v>174.62</v>
      </c>
      <c r="G14" s="10">
        <f t="shared" si="4"/>
        <v>123113.66999999998</v>
      </c>
    </row>
    <row r="15" spans="1:7" x14ac:dyDescent="0.15">
      <c r="A15" s="7">
        <f t="shared" si="0"/>
        <v>12</v>
      </c>
      <c r="B15" s="8">
        <f t="shared" si="1"/>
        <v>41974</v>
      </c>
      <c r="C15" s="9">
        <f>IF(A15="","",IF(variable,IF(A15&lt;'Rental Calculator'!$I$16*periods_per_year,start_rate,IF('Rental Calculator'!$I$20&gt;=0,MIN('Rental Calculator'!$I$17,start_rate+'Rental Calculator'!$I$20*ROUNDUP((A15-'Rental Calculator'!$I$16*periods_per_year)/'Rental Calculator'!$I$19,0)),MAX('Rental Calculator'!$I$18,start_rate+'Rental Calculator'!$I$20*ROUNDUP((A15-'Rental Calculator'!$I$16*periods_per_year)/'Rental Calculator'!$I$19,0)))),start_rate))</f>
        <v>4.3749999999999997E-2</v>
      </c>
      <c r="D15" s="10">
        <f t="shared" si="5"/>
        <v>448.85</v>
      </c>
      <c r="E15" s="10">
        <f t="shared" si="2"/>
        <v>624.11</v>
      </c>
      <c r="F15" s="10">
        <f t="shared" si="3"/>
        <v>175.26</v>
      </c>
      <c r="G15" s="10">
        <f t="shared" si="4"/>
        <v>122938.40999999999</v>
      </c>
    </row>
    <row r="16" spans="1:7" x14ac:dyDescent="0.15">
      <c r="A16" s="7">
        <f t="shared" si="0"/>
        <v>13</v>
      </c>
      <c r="B16" s="8">
        <f t="shared" si="1"/>
        <v>42005</v>
      </c>
      <c r="C16" s="9">
        <f>IF(A16="","",IF(variable,IF(A16&lt;'Rental Calculator'!$I$16*periods_per_year,start_rate,IF('Rental Calculator'!$I$20&gt;=0,MIN('Rental Calculator'!$I$17,start_rate+'Rental Calculator'!$I$20*ROUNDUP((A16-'Rental Calculator'!$I$16*periods_per_year)/'Rental Calculator'!$I$19,0)),MAX('Rental Calculator'!$I$18,start_rate+'Rental Calculator'!$I$20*ROUNDUP((A16-'Rental Calculator'!$I$16*periods_per_year)/'Rental Calculator'!$I$19,0)))),start_rate))</f>
        <v>4.3749999999999997E-2</v>
      </c>
      <c r="D16" s="10">
        <f t="shared" si="5"/>
        <v>448.21</v>
      </c>
      <c r="E16" s="10">
        <f t="shared" si="2"/>
        <v>624.11</v>
      </c>
      <c r="F16" s="10">
        <f t="shared" si="3"/>
        <v>175.90000000000003</v>
      </c>
      <c r="G16" s="10">
        <f t="shared" si="4"/>
        <v>122762.51</v>
      </c>
    </row>
    <row r="17" spans="1:7" x14ac:dyDescent="0.15">
      <c r="A17" s="7">
        <f t="shared" si="0"/>
        <v>14</v>
      </c>
      <c r="B17" s="8">
        <f t="shared" si="1"/>
        <v>42036</v>
      </c>
      <c r="C17" s="9">
        <f>IF(A17="","",IF(variable,IF(A17&lt;'Rental Calculator'!$I$16*periods_per_year,start_rate,IF('Rental Calculator'!$I$20&gt;=0,MIN('Rental Calculator'!$I$17,start_rate+'Rental Calculator'!$I$20*ROUNDUP((A17-'Rental Calculator'!$I$16*periods_per_year)/'Rental Calculator'!$I$19,0)),MAX('Rental Calculator'!$I$18,start_rate+'Rental Calculator'!$I$20*ROUNDUP((A17-'Rental Calculator'!$I$16*periods_per_year)/'Rental Calculator'!$I$19,0)))),start_rate))</f>
        <v>4.3749999999999997E-2</v>
      </c>
      <c r="D17" s="10">
        <f t="shared" si="5"/>
        <v>447.57</v>
      </c>
      <c r="E17" s="10">
        <f t="shared" si="2"/>
        <v>624.11</v>
      </c>
      <c r="F17" s="10">
        <f t="shared" si="3"/>
        <v>176.54000000000002</v>
      </c>
      <c r="G17" s="10">
        <f t="shared" si="4"/>
        <v>122585.97</v>
      </c>
    </row>
    <row r="18" spans="1:7" x14ac:dyDescent="0.15">
      <c r="A18" s="7">
        <f t="shared" si="0"/>
        <v>15</v>
      </c>
      <c r="B18" s="8">
        <f t="shared" si="1"/>
        <v>42064</v>
      </c>
      <c r="C18" s="9">
        <f>IF(A18="","",IF(variable,IF(A18&lt;'Rental Calculator'!$I$16*periods_per_year,start_rate,IF('Rental Calculator'!$I$20&gt;=0,MIN('Rental Calculator'!$I$17,start_rate+'Rental Calculator'!$I$20*ROUNDUP((A18-'Rental Calculator'!$I$16*periods_per_year)/'Rental Calculator'!$I$19,0)),MAX('Rental Calculator'!$I$18,start_rate+'Rental Calculator'!$I$20*ROUNDUP((A18-'Rental Calculator'!$I$16*periods_per_year)/'Rental Calculator'!$I$19,0)))),start_rate))</f>
        <v>4.3749999999999997E-2</v>
      </c>
      <c r="D18" s="10">
        <f t="shared" si="5"/>
        <v>446.93</v>
      </c>
      <c r="E18" s="10">
        <f t="shared" si="2"/>
        <v>624.11</v>
      </c>
      <c r="F18" s="10">
        <f t="shared" si="3"/>
        <v>177.18</v>
      </c>
      <c r="G18" s="10">
        <f t="shared" si="4"/>
        <v>122408.79000000001</v>
      </c>
    </row>
    <row r="19" spans="1:7" x14ac:dyDescent="0.15">
      <c r="A19" s="7">
        <f t="shared" si="0"/>
        <v>16</v>
      </c>
      <c r="B19" s="8">
        <f t="shared" si="1"/>
        <v>42095</v>
      </c>
      <c r="C19" s="9">
        <f>IF(A19="","",IF(variable,IF(A19&lt;'Rental Calculator'!$I$16*periods_per_year,start_rate,IF('Rental Calculator'!$I$20&gt;=0,MIN('Rental Calculator'!$I$17,start_rate+'Rental Calculator'!$I$20*ROUNDUP((A19-'Rental Calculator'!$I$16*periods_per_year)/'Rental Calculator'!$I$19,0)),MAX('Rental Calculator'!$I$18,start_rate+'Rental Calculator'!$I$20*ROUNDUP((A19-'Rental Calculator'!$I$16*periods_per_year)/'Rental Calculator'!$I$19,0)))),start_rate))</f>
        <v>4.3749999999999997E-2</v>
      </c>
      <c r="D19" s="10">
        <f t="shared" si="5"/>
        <v>446.28</v>
      </c>
      <c r="E19" s="10">
        <f t="shared" si="2"/>
        <v>624.11</v>
      </c>
      <c r="F19" s="10">
        <f t="shared" si="3"/>
        <v>177.83000000000004</v>
      </c>
      <c r="G19" s="10">
        <f t="shared" si="4"/>
        <v>122230.96</v>
      </c>
    </row>
    <row r="20" spans="1:7" x14ac:dyDescent="0.15">
      <c r="A20" s="7">
        <f t="shared" si="0"/>
        <v>17</v>
      </c>
      <c r="B20" s="8">
        <f t="shared" si="1"/>
        <v>42125</v>
      </c>
      <c r="C20" s="9">
        <f>IF(A20="","",IF(variable,IF(A20&lt;'Rental Calculator'!$I$16*periods_per_year,start_rate,IF('Rental Calculator'!$I$20&gt;=0,MIN('Rental Calculator'!$I$17,start_rate+'Rental Calculator'!$I$20*ROUNDUP((A20-'Rental Calculator'!$I$16*periods_per_year)/'Rental Calculator'!$I$19,0)),MAX('Rental Calculator'!$I$18,start_rate+'Rental Calculator'!$I$20*ROUNDUP((A20-'Rental Calculator'!$I$16*periods_per_year)/'Rental Calculator'!$I$19,0)))),start_rate))</f>
        <v>4.3749999999999997E-2</v>
      </c>
      <c r="D20" s="10">
        <f t="shared" si="5"/>
        <v>445.63</v>
      </c>
      <c r="E20" s="10">
        <f t="shared" si="2"/>
        <v>624.11</v>
      </c>
      <c r="F20" s="10">
        <f t="shared" si="3"/>
        <v>178.48000000000002</v>
      </c>
      <c r="G20" s="10">
        <f t="shared" si="4"/>
        <v>122052.48000000001</v>
      </c>
    </row>
    <row r="21" spans="1:7" x14ac:dyDescent="0.15">
      <c r="A21" s="7">
        <f t="shared" si="0"/>
        <v>18</v>
      </c>
      <c r="B21" s="8">
        <f t="shared" si="1"/>
        <v>42156</v>
      </c>
      <c r="C21" s="9">
        <f>IF(A21="","",IF(variable,IF(A21&lt;'Rental Calculator'!$I$16*periods_per_year,start_rate,IF('Rental Calculator'!$I$20&gt;=0,MIN('Rental Calculator'!$I$17,start_rate+'Rental Calculator'!$I$20*ROUNDUP((A21-'Rental Calculator'!$I$16*periods_per_year)/'Rental Calculator'!$I$19,0)),MAX('Rental Calculator'!$I$18,start_rate+'Rental Calculator'!$I$20*ROUNDUP((A21-'Rental Calculator'!$I$16*periods_per_year)/'Rental Calculator'!$I$19,0)))),start_rate))</f>
        <v>4.3749999999999997E-2</v>
      </c>
      <c r="D21" s="10">
        <f t="shared" si="5"/>
        <v>444.98</v>
      </c>
      <c r="E21" s="10">
        <f t="shared" si="2"/>
        <v>624.11</v>
      </c>
      <c r="F21" s="10">
        <f t="shared" si="3"/>
        <v>179.13</v>
      </c>
      <c r="G21" s="10">
        <f t="shared" si="4"/>
        <v>121873.35</v>
      </c>
    </row>
    <row r="22" spans="1:7" x14ac:dyDescent="0.15">
      <c r="A22" s="7">
        <f t="shared" si="0"/>
        <v>19</v>
      </c>
      <c r="B22" s="8">
        <f t="shared" si="1"/>
        <v>42186</v>
      </c>
      <c r="C22" s="9">
        <f>IF(A22="","",IF(variable,IF(A22&lt;'Rental Calculator'!$I$16*periods_per_year,start_rate,IF('Rental Calculator'!$I$20&gt;=0,MIN('Rental Calculator'!$I$17,start_rate+'Rental Calculator'!$I$20*ROUNDUP((A22-'Rental Calculator'!$I$16*periods_per_year)/'Rental Calculator'!$I$19,0)),MAX('Rental Calculator'!$I$18,start_rate+'Rental Calculator'!$I$20*ROUNDUP((A22-'Rental Calculator'!$I$16*periods_per_year)/'Rental Calculator'!$I$19,0)))),start_rate))</f>
        <v>4.3749999999999997E-2</v>
      </c>
      <c r="D22" s="10">
        <f t="shared" si="5"/>
        <v>444.33</v>
      </c>
      <c r="E22" s="10">
        <f t="shared" si="2"/>
        <v>624.11</v>
      </c>
      <c r="F22" s="10">
        <f t="shared" si="3"/>
        <v>179.78000000000003</v>
      </c>
      <c r="G22" s="10">
        <f t="shared" si="4"/>
        <v>121693.57</v>
      </c>
    </row>
    <row r="23" spans="1:7" x14ac:dyDescent="0.15">
      <c r="A23" s="7">
        <f t="shared" si="0"/>
        <v>20</v>
      </c>
      <c r="B23" s="8">
        <f t="shared" si="1"/>
        <v>42217</v>
      </c>
      <c r="C23" s="9">
        <f>IF(A23="","",IF(variable,IF(A23&lt;'Rental Calculator'!$I$16*periods_per_year,start_rate,IF('Rental Calculator'!$I$20&gt;=0,MIN('Rental Calculator'!$I$17,start_rate+'Rental Calculator'!$I$20*ROUNDUP((A23-'Rental Calculator'!$I$16*periods_per_year)/'Rental Calculator'!$I$19,0)),MAX('Rental Calculator'!$I$18,start_rate+'Rental Calculator'!$I$20*ROUNDUP((A23-'Rental Calculator'!$I$16*periods_per_year)/'Rental Calculator'!$I$19,0)))),start_rate))</f>
        <v>4.3749999999999997E-2</v>
      </c>
      <c r="D23" s="10">
        <f t="shared" si="5"/>
        <v>443.67</v>
      </c>
      <c r="E23" s="10">
        <f t="shared" si="2"/>
        <v>624.11</v>
      </c>
      <c r="F23" s="10">
        <f t="shared" si="3"/>
        <v>180.44</v>
      </c>
      <c r="G23" s="10">
        <f t="shared" si="4"/>
        <v>121513.13</v>
      </c>
    </row>
    <row r="24" spans="1:7" x14ac:dyDescent="0.15">
      <c r="A24" s="7">
        <f t="shared" si="0"/>
        <v>21</v>
      </c>
      <c r="B24" s="8">
        <f t="shared" si="1"/>
        <v>42248</v>
      </c>
      <c r="C24" s="9">
        <f>IF(A24="","",IF(variable,IF(A24&lt;'Rental Calculator'!$I$16*periods_per_year,start_rate,IF('Rental Calculator'!$I$20&gt;=0,MIN('Rental Calculator'!$I$17,start_rate+'Rental Calculator'!$I$20*ROUNDUP((A24-'Rental Calculator'!$I$16*periods_per_year)/'Rental Calculator'!$I$19,0)),MAX('Rental Calculator'!$I$18,start_rate+'Rental Calculator'!$I$20*ROUNDUP((A24-'Rental Calculator'!$I$16*periods_per_year)/'Rental Calculator'!$I$19,0)))),start_rate))</f>
        <v>4.3749999999999997E-2</v>
      </c>
      <c r="D24" s="10">
        <f t="shared" si="5"/>
        <v>443.02</v>
      </c>
      <c r="E24" s="10">
        <f t="shared" si="2"/>
        <v>624.11</v>
      </c>
      <c r="F24" s="10">
        <f t="shared" si="3"/>
        <v>181.09000000000003</v>
      </c>
      <c r="G24" s="10">
        <f t="shared" si="4"/>
        <v>121332.04000000001</v>
      </c>
    </row>
    <row r="25" spans="1:7" x14ac:dyDescent="0.15">
      <c r="A25" s="7">
        <f t="shared" si="0"/>
        <v>22</v>
      </c>
      <c r="B25" s="8">
        <f t="shared" si="1"/>
        <v>42278</v>
      </c>
      <c r="C25" s="9">
        <f>IF(A25="","",IF(variable,IF(A25&lt;'Rental Calculator'!$I$16*periods_per_year,start_rate,IF('Rental Calculator'!$I$20&gt;=0,MIN('Rental Calculator'!$I$17,start_rate+'Rental Calculator'!$I$20*ROUNDUP((A25-'Rental Calculator'!$I$16*periods_per_year)/'Rental Calculator'!$I$19,0)),MAX('Rental Calculator'!$I$18,start_rate+'Rental Calculator'!$I$20*ROUNDUP((A25-'Rental Calculator'!$I$16*periods_per_year)/'Rental Calculator'!$I$19,0)))),start_rate))</f>
        <v>4.3749999999999997E-2</v>
      </c>
      <c r="D25" s="10">
        <f t="shared" si="5"/>
        <v>442.36</v>
      </c>
      <c r="E25" s="10">
        <f t="shared" si="2"/>
        <v>624.11</v>
      </c>
      <c r="F25" s="10">
        <f t="shared" si="3"/>
        <v>181.75</v>
      </c>
      <c r="G25" s="10">
        <f t="shared" si="4"/>
        <v>121150.29000000001</v>
      </c>
    </row>
    <row r="26" spans="1:7" x14ac:dyDescent="0.15">
      <c r="A26" s="7">
        <f t="shared" si="0"/>
        <v>23</v>
      </c>
      <c r="B26" s="8">
        <f t="shared" si="1"/>
        <v>42309</v>
      </c>
      <c r="C26" s="9">
        <f>IF(A26="","",IF(variable,IF(A26&lt;'Rental Calculator'!$I$16*periods_per_year,start_rate,IF('Rental Calculator'!$I$20&gt;=0,MIN('Rental Calculator'!$I$17,start_rate+'Rental Calculator'!$I$20*ROUNDUP((A26-'Rental Calculator'!$I$16*periods_per_year)/'Rental Calculator'!$I$19,0)),MAX('Rental Calculator'!$I$18,start_rate+'Rental Calculator'!$I$20*ROUNDUP((A26-'Rental Calculator'!$I$16*periods_per_year)/'Rental Calculator'!$I$19,0)))),start_rate))</f>
        <v>4.3749999999999997E-2</v>
      </c>
      <c r="D26" s="10">
        <f t="shared" si="5"/>
        <v>441.69</v>
      </c>
      <c r="E26" s="10">
        <f t="shared" si="2"/>
        <v>624.11</v>
      </c>
      <c r="F26" s="10">
        <f t="shared" si="3"/>
        <v>182.42000000000002</v>
      </c>
      <c r="G26" s="10">
        <f t="shared" si="4"/>
        <v>120967.87000000001</v>
      </c>
    </row>
    <row r="27" spans="1:7" x14ac:dyDescent="0.15">
      <c r="A27" s="7">
        <f t="shared" si="0"/>
        <v>24</v>
      </c>
      <c r="B27" s="8">
        <f t="shared" si="1"/>
        <v>42339</v>
      </c>
      <c r="C27" s="9">
        <f>IF(A27="","",IF(variable,IF(A27&lt;'Rental Calculator'!$I$16*periods_per_year,start_rate,IF('Rental Calculator'!$I$20&gt;=0,MIN('Rental Calculator'!$I$17,start_rate+'Rental Calculator'!$I$20*ROUNDUP((A27-'Rental Calculator'!$I$16*periods_per_year)/'Rental Calculator'!$I$19,0)),MAX('Rental Calculator'!$I$18,start_rate+'Rental Calculator'!$I$20*ROUNDUP((A27-'Rental Calculator'!$I$16*periods_per_year)/'Rental Calculator'!$I$19,0)))),start_rate))</f>
        <v>4.3749999999999997E-2</v>
      </c>
      <c r="D27" s="10">
        <f t="shared" si="5"/>
        <v>441.03</v>
      </c>
      <c r="E27" s="10">
        <f t="shared" si="2"/>
        <v>624.11</v>
      </c>
      <c r="F27" s="10">
        <f t="shared" si="3"/>
        <v>183.08000000000004</v>
      </c>
      <c r="G27" s="10">
        <f t="shared" si="4"/>
        <v>120784.79000000001</v>
      </c>
    </row>
    <row r="28" spans="1:7" x14ac:dyDescent="0.15">
      <c r="A28" s="7">
        <f t="shared" si="0"/>
        <v>25</v>
      </c>
      <c r="B28" s="8">
        <f t="shared" si="1"/>
        <v>42370</v>
      </c>
      <c r="C28" s="9">
        <f>IF(A28="","",IF(variable,IF(A28&lt;'Rental Calculator'!$I$16*periods_per_year,start_rate,IF('Rental Calculator'!$I$20&gt;=0,MIN('Rental Calculator'!$I$17,start_rate+'Rental Calculator'!$I$20*ROUNDUP((A28-'Rental Calculator'!$I$16*periods_per_year)/'Rental Calculator'!$I$19,0)),MAX('Rental Calculator'!$I$18,start_rate+'Rental Calculator'!$I$20*ROUNDUP((A28-'Rental Calculator'!$I$16*periods_per_year)/'Rental Calculator'!$I$19,0)))),start_rate))</f>
        <v>4.3749999999999997E-2</v>
      </c>
      <c r="D28" s="10">
        <f t="shared" si="5"/>
        <v>440.36</v>
      </c>
      <c r="E28" s="10">
        <f t="shared" si="2"/>
        <v>624.11</v>
      </c>
      <c r="F28" s="10">
        <f t="shared" si="3"/>
        <v>183.75</v>
      </c>
      <c r="G28" s="10">
        <f t="shared" si="4"/>
        <v>120601.04000000001</v>
      </c>
    </row>
    <row r="29" spans="1:7" x14ac:dyDescent="0.15">
      <c r="A29" s="7">
        <f t="shared" si="0"/>
        <v>26</v>
      </c>
      <c r="B29" s="8">
        <f t="shared" si="1"/>
        <v>42401</v>
      </c>
      <c r="C29" s="9">
        <f>IF(A29="","",IF(variable,IF(A29&lt;'Rental Calculator'!$I$16*periods_per_year,start_rate,IF('Rental Calculator'!$I$20&gt;=0,MIN('Rental Calculator'!$I$17,start_rate+'Rental Calculator'!$I$20*ROUNDUP((A29-'Rental Calculator'!$I$16*periods_per_year)/'Rental Calculator'!$I$19,0)),MAX('Rental Calculator'!$I$18,start_rate+'Rental Calculator'!$I$20*ROUNDUP((A29-'Rental Calculator'!$I$16*periods_per_year)/'Rental Calculator'!$I$19,0)))),start_rate))</f>
        <v>4.3749999999999997E-2</v>
      </c>
      <c r="D29" s="10">
        <f t="shared" si="5"/>
        <v>439.69</v>
      </c>
      <c r="E29" s="10">
        <f t="shared" si="2"/>
        <v>624.11</v>
      </c>
      <c r="F29" s="10">
        <f t="shared" si="3"/>
        <v>184.42000000000002</v>
      </c>
      <c r="G29" s="10">
        <f t="shared" si="4"/>
        <v>120416.62000000001</v>
      </c>
    </row>
    <row r="30" spans="1:7" x14ac:dyDescent="0.15">
      <c r="A30" s="7">
        <f t="shared" si="0"/>
        <v>27</v>
      </c>
      <c r="B30" s="8">
        <f t="shared" si="1"/>
        <v>42430</v>
      </c>
      <c r="C30" s="9">
        <f>IF(A30="","",IF(variable,IF(A30&lt;'Rental Calculator'!$I$16*periods_per_year,start_rate,IF('Rental Calculator'!$I$20&gt;=0,MIN('Rental Calculator'!$I$17,start_rate+'Rental Calculator'!$I$20*ROUNDUP((A30-'Rental Calculator'!$I$16*periods_per_year)/'Rental Calculator'!$I$19,0)),MAX('Rental Calculator'!$I$18,start_rate+'Rental Calculator'!$I$20*ROUNDUP((A30-'Rental Calculator'!$I$16*periods_per_year)/'Rental Calculator'!$I$19,0)))),start_rate))</f>
        <v>4.3749999999999997E-2</v>
      </c>
      <c r="D30" s="10">
        <f t="shared" si="5"/>
        <v>439.02</v>
      </c>
      <c r="E30" s="10">
        <f t="shared" si="2"/>
        <v>624.11</v>
      </c>
      <c r="F30" s="10">
        <f t="shared" si="3"/>
        <v>185.09000000000003</v>
      </c>
      <c r="G30" s="10">
        <f t="shared" si="4"/>
        <v>120231.53000000001</v>
      </c>
    </row>
    <row r="31" spans="1:7" x14ac:dyDescent="0.15">
      <c r="A31" s="7">
        <f t="shared" si="0"/>
        <v>28</v>
      </c>
      <c r="B31" s="8">
        <f t="shared" si="1"/>
        <v>42461</v>
      </c>
      <c r="C31" s="9">
        <f>IF(A31="","",IF(variable,IF(A31&lt;'Rental Calculator'!$I$16*periods_per_year,start_rate,IF('Rental Calculator'!$I$20&gt;=0,MIN('Rental Calculator'!$I$17,start_rate+'Rental Calculator'!$I$20*ROUNDUP((A31-'Rental Calculator'!$I$16*periods_per_year)/'Rental Calculator'!$I$19,0)),MAX('Rental Calculator'!$I$18,start_rate+'Rental Calculator'!$I$20*ROUNDUP((A31-'Rental Calculator'!$I$16*periods_per_year)/'Rental Calculator'!$I$19,0)))),start_rate))</f>
        <v>4.3749999999999997E-2</v>
      </c>
      <c r="D31" s="10">
        <f t="shared" si="5"/>
        <v>438.34</v>
      </c>
      <c r="E31" s="10">
        <f t="shared" si="2"/>
        <v>624.11</v>
      </c>
      <c r="F31" s="10">
        <f t="shared" si="3"/>
        <v>185.77000000000004</v>
      </c>
      <c r="G31" s="10">
        <f t="shared" si="4"/>
        <v>120045.76000000001</v>
      </c>
    </row>
    <row r="32" spans="1:7" x14ac:dyDescent="0.15">
      <c r="A32" s="7">
        <f t="shared" si="0"/>
        <v>29</v>
      </c>
      <c r="B32" s="8">
        <f t="shared" si="1"/>
        <v>42491</v>
      </c>
      <c r="C32" s="9">
        <f>IF(A32="","",IF(variable,IF(A32&lt;'Rental Calculator'!$I$16*periods_per_year,start_rate,IF('Rental Calculator'!$I$20&gt;=0,MIN('Rental Calculator'!$I$17,start_rate+'Rental Calculator'!$I$20*ROUNDUP((A32-'Rental Calculator'!$I$16*periods_per_year)/'Rental Calculator'!$I$19,0)),MAX('Rental Calculator'!$I$18,start_rate+'Rental Calculator'!$I$20*ROUNDUP((A32-'Rental Calculator'!$I$16*periods_per_year)/'Rental Calculator'!$I$19,0)))),start_rate))</f>
        <v>4.3749999999999997E-2</v>
      </c>
      <c r="D32" s="10">
        <f t="shared" si="5"/>
        <v>437.67</v>
      </c>
      <c r="E32" s="10">
        <f t="shared" si="2"/>
        <v>624.11</v>
      </c>
      <c r="F32" s="10">
        <f t="shared" si="3"/>
        <v>186.44</v>
      </c>
      <c r="G32" s="10">
        <f t="shared" si="4"/>
        <v>119859.32</v>
      </c>
    </row>
    <row r="33" spans="1:7" x14ac:dyDescent="0.15">
      <c r="A33" s="7">
        <f t="shared" si="0"/>
        <v>30</v>
      </c>
      <c r="B33" s="8">
        <f t="shared" si="1"/>
        <v>42522</v>
      </c>
      <c r="C33" s="9">
        <f>IF(A33="","",IF(variable,IF(A33&lt;'Rental Calculator'!$I$16*periods_per_year,start_rate,IF('Rental Calculator'!$I$20&gt;=0,MIN('Rental Calculator'!$I$17,start_rate+'Rental Calculator'!$I$20*ROUNDUP((A33-'Rental Calculator'!$I$16*periods_per_year)/'Rental Calculator'!$I$19,0)),MAX('Rental Calculator'!$I$18,start_rate+'Rental Calculator'!$I$20*ROUNDUP((A33-'Rental Calculator'!$I$16*periods_per_year)/'Rental Calculator'!$I$19,0)))),start_rate))</f>
        <v>4.3749999999999997E-2</v>
      </c>
      <c r="D33" s="10">
        <f t="shared" si="5"/>
        <v>436.99</v>
      </c>
      <c r="E33" s="10">
        <f t="shared" si="2"/>
        <v>624.11</v>
      </c>
      <c r="F33" s="10">
        <f t="shared" si="3"/>
        <v>187.12</v>
      </c>
      <c r="G33" s="10">
        <f t="shared" si="4"/>
        <v>119672.20000000001</v>
      </c>
    </row>
    <row r="34" spans="1:7" x14ac:dyDescent="0.15">
      <c r="A34" s="7">
        <f t="shared" si="0"/>
        <v>31</v>
      </c>
      <c r="B34" s="8">
        <f t="shared" si="1"/>
        <v>42552</v>
      </c>
      <c r="C34" s="9">
        <f>IF(A34="","",IF(variable,IF(A34&lt;'Rental Calculator'!$I$16*periods_per_year,start_rate,IF('Rental Calculator'!$I$20&gt;=0,MIN('Rental Calculator'!$I$17,start_rate+'Rental Calculator'!$I$20*ROUNDUP((A34-'Rental Calculator'!$I$16*periods_per_year)/'Rental Calculator'!$I$19,0)),MAX('Rental Calculator'!$I$18,start_rate+'Rental Calculator'!$I$20*ROUNDUP((A34-'Rental Calculator'!$I$16*periods_per_year)/'Rental Calculator'!$I$19,0)))),start_rate))</f>
        <v>4.3749999999999997E-2</v>
      </c>
      <c r="D34" s="10">
        <f t="shared" si="5"/>
        <v>436.3</v>
      </c>
      <c r="E34" s="10">
        <f t="shared" si="2"/>
        <v>624.11</v>
      </c>
      <c r="F34" s="10">
        <f t="shared" si="3"/>
        <v>187.81</v>
      </c>
      <c r="G34" s="10">
        <f t="shared" si="4"/>
        <v>119484.39000000001</v>
      </c>
    </row>
    <row r="35" spans="1:7" x14ac:dyDescent="0.15">
      <c r="A35" s="7">
        <f t="shared" si="0"/>
        <v>32</v>
      </c>
      <c r="B35" s="8">
        <f t="shared" si="1"/>
        <v>42583</v>
      </c>
      <c r="C35" s="9">
        <f>IF(A35="","",IF(variable,IF(A35&lt;'Rental Calculator'!$I$16*periods_per_year,start_rate,IF('Rental Calculator'!$I$20&gt;=0,MIN('Rental Calculator'!$I$17,start_rate+'Rental Calculator'!$I$20*ROUNDUP((A35-'Rental Calculator'!$I$16*periods_per_year)/'Rental Calculator'!$I$19,0)),MAX('Rental Calculator'!$I$18,start_rate+'Rental Calculator'!$I$20*ROUNDUP((A35-'Rental Calculator'!$I$16*periods_per_year)/'Rental Calculator'!$I$19,0)))),start_rate))</f>
        <v>4.3749999999999997E-2</v>
      </c>
      <c r="D35" s="10">
        <f t="shared" si="5"/>
        <v>435.62</v>
      </c>
      <c r="E35" s="10">
        <f t="shared" si="2"/>
        <v>624.11</v>
      </c>
      <c r="F35" s="10">
        <f t="shared" si="3"/>
        <v>188.49</v>
      </c>
      <c r="G35" s="10">
        <f t="shared" si="4"/>
        <v>119295.90000000001</v>
      </c>
    </row>
    <row r="36" spans="1:7" x14ac:dyDescent="0.15">
      <c r="A36" s="7">
        <f t="shared" si="0"/>
        <v>33</v>
      </c>
      <c r="B36" s="8">
        <f t="shared" si="1"/>
        <v>42614</v>
      </c>
      <c r="C36" s="9">
        <f>IF(A36="","",IF(variable,IF(A36&lt;'Rental Calculator'!$I$16*periods_per_year,start_rate,IF('Rental Calculator'!$I$20&gt;=0,MIN('Rental Calculator'!$I$17,start_rate+'Rental Calculator'!$I$20*ROUNDUP((A36-'Rental Calculator'!$I$16*periods_per_year)/'Rental Calculator'!$I$19,0)),MAX('Rental Calculator'!$I$18,start_rate+'Rental Calculator'!$I$20*ROUNDUP((A36-'Rental Calculator'!$I$16*periods_per_year)/'Rental Calculator'!$I$19,0)))),start_rate))</f>
        <v>4.3749999999999997E-2</v>
      </c>
      <c r="D36" s="10">
        <f t="shared" si="5"/>
        <v>434.93</v>
      </c>
      <c r="E36" s="10">
        <f t="shared" si="2"/>
        <v>624.11</v>
      </c>
      <c r="F36" s="10">
        <f t="shared" si="3"/>
        <v>189.18</v>
      </c>
      <c r="G36" s="10">
        <f t="shared" si="4"/>
        <v>119106.72000000002</v>
      </c>
    </row>
    <row r="37" spans="1:7" x14ac:dyDescent="0.15">
      <c r="A37" s="7">
        <f t="shared" si="0"/>
        <v>34</v>
      </c>
      <c r="B37" s="8">
        <f t="shared" si="1"/>
        <v>42644</v>
      </c>
      <c r="C37" s="9">
        <f>IF(A37="","",IF(variable,IF(A37&lt;'Rental Calculator'!$I$16*periods_per_year,start_rate,IF('Rental Calculator'!$I$20&gt;=0,MIN('Rental Calculator'!$I$17,start_rate+'Rental Calculator'!$I$20*ROUNDUP((A37-'Rental Calculator'!$I$16*periods_per_year)/'Rental Calculator'!$I$19,0)),MAX('Rental Calculator'!$I$18,start_rate+'Rental Calculator'!$I$20*ROUNDUP((A37-'Rental Calculator'!$I$16*periods_per_year)/'Rental Calculator'!$I$19,0)))),start_rate))</f>
        <v>4.3749999999999997E-2</v>
      </c>
      <c r="D37" s="10">
        <f t="shared" si="5"/>
        <v>434.24</v>
      </c>
      <c r="E37" s="10">
        <f t="shared" si="2"/>
        <v>624.11</v>
      </c>
      <c r="F37" s="10">
        <f t="shared" si="3"/>
        <v>189.87</v>
      </c>
      <c r="G37" s="10">
        <f t="shared" si="4"/>
        <v>118916.85000000002</v>
      </c>
    </row>
    <row r="38" spans="1:7" x14ac:dyDescent="0.15">
      <c r="A38" s="7">
        <f t="shared" si="0"/>
        <v>35</v>
      </c>
      <c r="B38" s="8">
        <f t="shared" si="1"/>
        <v>42675</v>
      </c>
      <c r="C38" s="9">
        <f>IF(A38="","",IF(variable,IF(A38&lt;'Rental Calculator'!$I$16*periods_per_year,start_rate,IF('Rental Calculator'!$I$20&gt;=0,MIN('Rental Calculator'!$I$17,start_rate+'Rental Calculator'!$I$20*ROUNDUP((A38-'Rental Calculator'!$I$16*periods_per_year)/'Rental Calculator'!$I$19,0)),MAX('Rental Calculator'!$I$18,start_rate+'Rental Calculator'!$I$20*ROUNDUP((A38-'Rental Calculator'!$I$16*periods_per_year)/'Rental Calculator'!$I$19,0)))),start_rate))</f>
        <v>4.3749999999999997E-2</v>
      </c>
      <c r="D38" s="10">
        <f t="shared" si="5"/>
        <v>433.55</v>
      </c>
      <c r="E38" s="10">
        <f t="shared" si="2"/>
        <v>624.11</v>
      </c>
      <c r="F38" s="10">
        <f t="shared" si="3"/>
        <v>190.56</v>
      </c>
      <c r="G38" s="10">
        <f t="shared" si="4"/>
        <v>118726.29000000002</v>
      </c>
    </row>
    <row r="39" spans="1:7" x14ac:dyDescent="0.15">
      <c r="A39" s="7">
        <f t="shared" si="0"/>
        <v>36</v>
      </c>
      <c r="B39" s="8">
        <f t="shared" si="1"/>
        <v>42705</v>
      </c>
      <c r="C39" s="9">
        <f>IF(A39="","",IF(variable,IF(A39&lt;'Rental Calculator'!$I$16*periods_per_year,start_rate,IF('Rental Calculator'!$I$20&gt;=0,MIN('Rental Calculator'!$I$17,start_rate+'Rental Calculator'!$I$20*ROUNDUP((A39-'Rental Calculator'!$I$16*periods_per_year)/'Rental Calculator'!$I$19,0)),MAX('Rental Calculator'!$I$18,start_rate+'Rental Calculator'!$I$20*ROUNDUP((A39-'Rental Calculator'!$I$16*periods_per_year)/'Rental Calculator'!$I$19,0)))),start_rate))</f>
        <v>4.3749999999999997E-2</v>
      </c>
      <c r="D39" s="10">
        <f t="shared" si="5"/>
        <v>432.86</v>
      </c>
      <c r="E39" s="10">
        <f t="shared" si="2"/>
        <v>624.11</v>
      </c>
      <c r="F39" s="10">
        <f t="shared" si="3"/>
        <v>191.25</v>
      </c>
      <c r="G39" s="10">
        <f t="shared" si="4"/>
        <v>118535.04000000002</v>
      </c>
    </row>
    <row r="40" spans="1:7" x14ac:dyDescent="0.15">
      <c r="A40" s="7">
        <f t="shared" si="0"/>
        <v>37</v>
      </c>
      <c r="B40" s="8">
        <f t="shared" si="1"/>
        <v>42736</v>
      </c>
      <c r="C40" s="9">
        <f>IF(A40="","",IF(variable,IF(A40&lt;'Rental Calculator'!$I$16*periods_per_year,start_rate,IF('Rental Calculator'!$I$20&gt;=0,MIN('Rental Calculator'!$I$17,start_rate+'Rental Calculator'!$I$20*ROUNDUP((A40-'Rental Calculator'!$I$16*periods_per_year)/'Rental Calculator'!$I$19,0)),MAX('Rental Calculator'!$I$18,start_rate+'Rental Calculator'!$I$20*ROUNDUP((A40-'Rental Calculator'!$I$16*periods_per_year)/'Rental Calculator'!$I$19,0)))),start_rate))</f>
        <v>4.3749999999999997E-2</v>
      </c>
      <c r="D40" s="10">
        <f t="shared" si="5"/>
        <v>432.16</v>
      </c>
      <c r="E40" s="10">
        <f t="shared" si="2"/>
        <v>624.11</v>
      </c>
      <c r="F40" s="10">
        <f t="shared" si="3"/>
        <v>191.95</v>
      </c>
      <c r="G40" s="10">
        <f t="shared" si="4"/>
        <v>118343.09000000003</v>
      </c>
    </row>
    <row r="41" spans="1:7" x14ac:dyDescent="0.15">
      <c r="A41" s="7">
        <f t="shared" si="0"/>
        <v>38</v>
      </c>
      <c r="B41" s="8">
        <f t="shared" si="1"/>
        <v>42767</v>
      </c>
      <c r="C41" s="9">
        <f>IF(A41="","",IF(variable,IF(A41&lt;'Rental Calculator'!$I$16*periods_per_year,start_rate,IF('Rental Calculator'!$I$20&gt;=0,MIN('Rental Calculator'!$I$17,start_rate+'Rental Calculator'!$I$20*ROUNDUP((A41-'Rental Calculator'!$I$16*periods_per_year)/'Rental Calculator'!$I$19,0)),MAX('Rental Calculator'!$I$18,start_rate+'Rental Calculator'!$I$20*ROUNDUP((A41-'Rental Calculator'!$I$16*periods_per_year)/'Rental Calculator'!$I$19,0)))),start_rate))</f>
        <v>4.3749999999999997E-2</v>
      </c>
      <c r="D41" s="10">
        <f t="shared" si="5"/>
        <v>431.46</v>
      </c>
      <c r="E41" s="10">
        <f t="shared" si="2"/>
        <v>624.11</v>
      </c>
      <c r="F41" s="10">
        <f t="shared" si="3"/>
        <v>192.65000000000003</v>
      </c>
      <c r="G41" s="10">
        <f t="shared" si="4"/>
        <v>118150.44000000003</v>
      </c>
    </row>
    <row r="42" spans="1:7" x14ac:dyDescent="0.15">
      <c r="A42" s="7">
        <f t="shared" si="0"/>
        <v>39</v>
      </c>
      <c r="B42" s="8">
        <f t="shared" si="1"/>
        <v>42795</v>
      </c>
      <c r="C42" s="9">
        <f>IF(A42="","",IF(variable,IF(A42&lt;'Rental Calculator'!$I$16*periods_per_year,start_rate,IF('Rental Calculator'!$I$20&gt;=0,MIN('Rental Calculator'!$I$17,start_rate+'Rental Calculator'!$I$20*ROUNDUP((A42-'Rental Calculator'!$I$16*periods_per_year)/'Rental Calculator'!$I$19,0)),MAX('Rental Calculator'!$I$18,start_rate+'Rental Calculator'!$I$20*ROUNDUP((A42-'Rental Calculator'!$I$16*periods_per_year)/'Rental Calculator'!$I$19,0)))),start_rate))</f>
        <v>4.3749999999999997E-2</v>
      </c>
      <c r="D42" s="10">
        <f t="shared" si="5"/>
        <v>430.76</v>
      </c>
      <c r="E42" s="10">
        <f t="shared" si="2"/>
        <v>624.11</v>
      </c>
      <c r="F42" s="10">
        <f t="shared" si="3"/>
        <v>193.35000000000002</v>
      </c>
      <c r="G42" s="10">
        <f t="shared" si="4"/>
        <v>117957.09000000003</v>
      </c>
    </row>
    <row r="43" spans="1:7" x14ac:dyDescent="0.15">
      <c r="A43" s="7">
        <f t="shared" si="0"/>
        <v>40</v>
      </c>
      <c r="B43" s="8">
        <f t="shared" si="1"/>
        <v>42826</v>
      </c>
      <c r="C43" s="9">
        <f>IF(A43="","",IF(variable,IF(A43&lt;'Rental Calculator'!$I$16*periods_per_year,start_rate,IF('Rental Calculator'!$I$20&gt;=0,MIN('Rental Calculator'!$I$17,start_rate+'Rental Calculator'!$I$20*ROUNDUP((A43-'Rental Calculator'!$I$16*periods_per_year)/'Rental Calculator'!$I$19,0)),MAX('Rental Calculator'!$I$18,start_rate+'Rental Calculator'!$I$20*ROUNDUP((A43-'Rental Calculator'!$I$16*periods_per_year)/'Rental Calculator'!$I$19,0)))),start_rate))</f>
        <v>4.3749999999999997E-2</v>
      </c>
      <c r="D43" s="10">
        <f t="shared" si="5"/>
        <v>430.05</v>
      </c>
      <c r="E43" s="10">
        <f t="shared" si="2"/>
        <v>624.11</v>
      </c>
      <c r="F43" s="10">
        <f t="shared" si="3"/>
        <v>194.06</v>
      </c>
      <c r="G43" s="10">
        <f t="shared" si="4"/>
        <v>117763.03000000003</v>
      </c>
    </row>
    <row r="44" spans="1:7" x14ac:dyDescent="0.15">
      <c r="A44" s="7">
        <f t="shared" si="0"/>
        <v>41</v>
      </c>
      <c r="B44" s="8">
        <f t="shared" si="1"/>
        <v>42856</v>
      </c>
      <c r="C44" s="9">
        <f>IF(A44="","",IF(variable,IF(A44&lt;'Rental Calculator'!$I$16*periods_per_year,start_rate,IF('Rental Calculator'!$I$20&gt;=0,MIN('Rental Calculator'!$I$17,start_rate+'Rental Calculator'!$I$20*ROUNDUP((A44-'Rental Calculator'!$I$16*periods_per_year)/'Rental Calculator'!$I$19,0)),MAX('Rental Calculator'!$I$18,start_rate+'Rental Calculator'!$I$20*ROUNDUP((A44-'Rental Calculator'!$I$16*periods_per_year)/'Rental Calculator'!$I$19,0)))),start_rate))</f>
        <v>4.3749999999999997E-2</v>
      </c>
      <c r="D44" s="10">
        <f t="shared" si="5"/>
        <v>429.34</v>
      </c>
      <c r="E44" s="10">
        <f t="shared" si="2"/>
        <v>624.11</v>
      </c>
      <c r="F44" s="10">
        <f t="shared" si="3"/>
        <v>194.77000000000004</v>
      </c>
      <c r="G44" s="10">
        <f t="shared" si="4"/>
        <v>117568.26000000002</v>
      </c>
    </row>
    <row r="45" spans="1:7" x14ac:dyDescent="0.15">
      <c r="A45" s="7">
        <f t="shared" si="0"/>
        <v>42</v>
      </c>
      <c r="B45" s="8">
        <f t="shared" si="1"/>
        <v>42887</v>
      </c>
      <c r="C45" s="9">
        <f>IF(A45="","",IF(variable,IF(A45&lt;'Rental Calculator'!$I$16*periods_per_year,start_rate,IF('Rental Calculator'!$I$20&gt;=0,MIN('Rental Calculator'!$I$17,start_rate+'Rental Calculator'!$I$20*ROUNDUP((A45-'Rental Calculator'!$I$16*periods_per_year)/'Rental Calculator'!$I$19,0)),MAX('Rental Calculator'!$I$18,start_rate+'Rental Calculator'!$I$20*ROUNDUP((A45-'Rental Calculator'!$I$16*periods_per_year)/'Rental Calculator'!$I$19,0)))),start_rate))</f>
        <v>4.3749999999999997E-2</v>
      </c>
      <c r="D45" s="10">
        <f t="shared" si="5"/>
        <v>428.63</v>
      </c>
      <c r="E45" s="10">
        <f t="shared" si="2"/>
        <v>624.11</v>
      </c>
      <c r="F45" s="10">
        <f t="shared" si="3"/>
        <v>195.48000000000002</v>
      </c>
      <c r="G45" s="10">
        <f t="shared" si="4"/>
        <v>117372.78000000003</v>
      </c>
    </row>
    <row r="46" spans="1:7" x14ac:dyDescent="0.15">
      <c r="A46" s="7">
        <f t="shared" si="0"/>
        <v>43</v>
      </c>
      <c r="B46" s="8">
        <f t="shared" si="1"/>
        <v>42917</v>
      </c>
      <c r="C46" s="9">
        <f>IF(A46="","",IF(variable,IF(A46&lt;'Rental Calculator'!$I$16*periods_per_year,start_rate,IF('Rental Calculator'!$I$20&gt;=0,MIN('Rental Calculator'!$I$17,start_rate+'Rental Calculator'!$I$20*ROUNDUP((A46-'Rental Calculator'!$I$16*periods_per_year)/'Rental Calculator'!$I$19,0)),MAX('Rental Calculator'!$I$18,start_rate+'Rental Calculator'!$I$20*ROUNDUP((A46-'Rental Calculator'!$I$16*periods_per_year)/'Rental Calculator'!$I$19,0)))),start_rate))</f>
        <v>4.3749999999999997E-2</v>
      </c>
      <c r="D46" s="10">
        <f t="shared" si="5"/>
        <v>427.92</v>
      </c>
      <c r="E46" s="10">
        <f t="shared" si="2"/>
        <v>624.11</v>
      </c>
      <c r="F46" s="10">
        <f t="shared" si="3"/>
        <v>196.19</v>
      </c>
      <c r="G46" s="10">
        <f t="shared" si="4"/>
        <v>117176.59000000003</v>
      </c>
    </row>
    <row r="47" spans="1:7" x14ac:dyDescent="0.15">
      <c r="A47" s="7">
        <f t="shared" si="0"/>
        <v>44</v>
      </c>
      <c r="B47" s="8">
        <f t="shared" si="1"/>
        <v>42948</v>
      </c>
      <c r="C47" s="9">
        <f>IF(A47="","",IF(variable,IF(A47&lt;'Rental Calculator'!$I$16*periods_per_year,start_rate,IF('Rental Calculator'!$I$20&gt;=0,MIN('Rental Calculator'!$I$17,start_rate+'Rental Calculator'!$I$20*ROUNDUP((A47-'Rental Calculator'!$I$16*periods_per_year)/'Rental Calculator'!$I$19,0)),MAX('Rental Calculator'!$I$18,start_rate+'Rental Calculator'!$I$20*ROUNDUP((A47-'Rental Calculator'!$I$16*periods_per_year)/'Rental Calculator'!$I$19,0)))),start_rate))</f>
        <v>4.3749999999999997E-2</v>
      </c>
      <c r="D47" s="10">
        <f t="shared" si="5"/>
        <v>427.21</v>
      </c>
      <c r="E47" s="10">
        <f t="shared" si="2"/>
        <v>624.11</v>
      </c>
      <c r="F47" s="10">
        <f t="shared" si="3"/>
        <v>196.90000000000003</v>
      </c>
      <c r="G47" s="10">
        <f t="shared" si="4"/>
        <v>116979.69000000003</v>
      </c>
    </row>
    <row r="48" spans="1:7" x14ac:dyDescent="0.15">
      <c r="A48" s="7">
        <f t="shared" si="0"/>
        <v>45</v>
      </c>
      <c r="B48" s="8">
        <f t="shared" si="1"/>
        <v>42979</v>
      </c>
      <c r="C48" s="9">
        <f>IF(A48="","",IF(variable,IF(A48&lt;'Rental Calculator'!$I$16*periods_per_year,start_rate,IF('Rental Calculator'!$I$20&gt;=0,MIN('Rental Calculator'!$I$17,start_rate+'Rental Calculator'!$I$20*ROUNDUP((A48-'Rental Calculator'!$I$16*periods_per_year)/'Rental Calculator'!$I$19,0)),MAX('Rental Calculator'!$I$18,start_rate+'Rental Calculator'!$I$20*ROUNDUP((A48-'Rental Calculator'!$I$16*periods_per_year)/'Rental Calculator'!$I$19,0)))),start_rate))</f>
        <v>4.3749999999999997E-2</v>
      </c>
      <c r="D48" s="10">
        <f t="shared" si="5"/>
        <v>426.49</v>
      </c>
      <c r="E48" s="10">
        <f t="shared" si="2"/>
        <v>624.11</v>
      </c>
      <c r="F48" s="10">
        <f t="shared" si="3"/>
        <v>197.62</v>
      </c>
      <c r="G48" s="10">
        <f t="shared" si="4"/>
        <v>116782.07000000004</v>
      </c>
    </row>
    <row r="49" spans="1:7" x14ac:dyDescent="0.15">
      <c r="A49" s="7">
        <f t="shared" si="0"/>
        <v>46</v>
      </c>
      <c r="B49" s="8">
        <f t="shared" si="1"/>
        <v>43009</v>
      </c>
      <c r="C49" s="9">
        <f>IF(A49="","",IF(variable,IF(A49&lt;'Rental Calculator'!$I$16*periods_per_year,start_rate,IF('Rental Calculator'!$I$20&gt;=0,MIN('Rental Calculator'!$I$17,start_rate+'Rental Calculator'!$I$20*ROUNDUP((A49-'Rental Calculator'!$I$16*periods_per_year)/'Rental Calculator'!$I$19,0)),MAX('Rental Calculator'!$I$18,start_rate+'Rental Calculator'!$I$20*ROUNDUP((A49-'Rental Calculator'!$I$16*periods_per_year)/'Rental Calculator'!$I$19,0)))),start_rate))</f>
        <v>4.3749999999999997E-2</v>
      </c>
      <c r="D49" s="10">
        <f t="shared" si="5"/>
        <v>425.77</v>
      </c>
      <c r="E49" s="10">
        <f t="shared" si="2"/>
        <v>624.11</v>
      </c>
      <c r="F49" s="10">
        <f t="shared" si="3"/>
        <v>198.34000000000003</v>
      </c>
      <c r="G49" s="10">
        <f t="shared" si="4"/>
        <v>116583.73000000004</v>
      </c>
    </row>
    <row r="50" spans="1:7" x14ac:dyDescent="0.15">
      <c r="A50" s="7">
        <f t="shared" si="0"/>
        <v>47</v>
      </c>
      <c r="B50" s="8">
        <f t="shared" si="1"/>
        <v>43040</v>
      </c>
      <c r="C50" s="9">
        <f>IF(A50="","",IF(variable,IF(A50&lt;'Rental Calculator'!$I$16*periods_per_year,start_rate,IF('Rental Calculator'!$I$20&gt;=0,MIN('Rental Calculator'!$I$17,start_rate+'Rental Calculator'!$I$20*ROUNDUP((A50-'Rental Calculator'!$I$16*periods_per_year)/'Rental Calculator'!$I$19,0)),MAX('Rental Calculator'!$I$18,start_rate+'Rental Calculator'!$I$20*ROUNDUP((A50-'Rental Calculator'!$I$16*periods_per_year)/'Rental Calculator'!$I$19,0)))),start_rate))</f>
        <v>4.3749999999999997E-2</v>
      </c>
      <c r="D50" s="10">
        <f t="shared" si="5"/>
        <v>425.04</v>
      </c>
      <c r="E50" s="10">
        <f t="shared" si="2"/>
        <v>624.11</v>
      </c>
      <c r="F50" s="10">
        <f t="shared" si="3"/>
        <v>199.07</v>
      </c>
      <c r="G50" s="10">
        <f t="shared" si="4"/>
        <v>116384.66000000003</v>
      </c>
    </row>
    <row r="51" spans="1:7" x14ac:dyDescent="0.15">
      <c r="A51" s="7">
        <f t="shared" si="0"/>
        <v>48</v>
      </c>
      <c r="B51" s="8">
        <f t="shared" si="1"/>
        <v>43070</v>
      </c>
      <c r="C51" s="9">
        <f>IF(A51="","",IF(variable,IF(A51&lt;'Rental Calculator'!$I$16*periods_per_year,start_rate,IF('Rental Calculator'!$I$20&gt;=0,MIN('Rental Calculator'!$I$17,start_rate+'Rental Calculator'!$I$20*ROUNDUP((A51-'Rental Calculator'!$I$16*periods_per_year)/'Rental Calculator'!$I$19,0)),MAX('Rental Calculator'!$I$18,start_rate+'Rental Calculator'!$I$20*ROUNDUP((A51-'Rental Calculator'!$I$16*periods_per_year)/'Rental Calculator'!$I$19,0)))),start_rate))</f>
        <v>4.3749999999999997E-2</v>
      </c>
      <c r="D51" s="10">
        <f t="shared" si="5"/>
        <v>424.32</v>
      </c>
      <c r="E51" s="10">
        <f t="shared" si="2"/>
        <v>624.11</v>
      </c>
      <c r="F51" s="10">
        <f t="shared" si="3"/>
        <v>199.79000000000002</v>
      </c>
      <c r="G51" s="10">
        <f t="shared" si="4"/>
        <v>116184.87000000004</v>
      </c>
    </row>
    <row r="52" spans="1:7" x14ac:dyDescent="0.15">
      <c r="A52" s="7">
        <f t="shared" si="0"/>
        <v>49</v>
      </c>
      <c r="B52" s="8">
        <f t="shared" si="1"/>
        <v>43101</v>
      </c>
      <c r="C52" s="9">
        <f>IF(A52="","",IF(variable,IF(A52&lt;'Rental Calculator'!$I$16*periods_per_year,start_rate,IF('Rental Calculator'!$I$20&gt;=0,MIN('Rental Calculator'!$I$17,start_rate+'Rental Calculator'!$I$20*ROUNDUP((A52-'Rental Calculator'!$I$16*periods_per_year)/'Rental Calculator'!$I$19,0)),MAX('Rental Calculator'!$I$18,start_rate+'Rental Calculator'!$I$20*ROUNDUP((A52-'Rental Calculator'!$I$16*periods_per_year)/'Rental Calculator'!$I$19,0)))),start_rate))</f>
        <v>4.3749999999999997E-2</v>
      </c>
      <c r="D52" s="10">
        <f t="shared" si="5"/>
        <v>423.59</v>
      </c>
      <c r="E52" s="10">
        <f t="shared" si="2"/>
        <v>624.11</v>
      </c>
      <c r="F52" s="10">
        <f t="shared" si="3"/>
        <v>200.52000000000004</v>
      </c>
      <c r="G52" s="10">
        <f t="shared" si="4"/>
        <v>115984.35000000003</v>
      </c>
    </row>
    <row r="53" spans="1:7" x14ac:dyDescent="0.15">
      <c r="A53" s="7">
        <f t="shared" si="0"/>
        <v>50</v>
      </c>
      <c r="B53" s="8">
        <f t="shared" si="1"/>
        <v>43132</v>
      </c>
      <c r="C53" s="9">
        <f>IF(A53="","",IF(variable,IF(A53&lt;'Rental Calculator'!$I$16*periods_per_year,start_rate,IF('Rental Calculator'!$I$20&gt;=0,MIN('Rental Calculator'!$I$17,start_rate+'Rental Calculator'!$I$20*ROUNDUP((A53-'Rental Calculator'!$I$16*periods_per_year)/'Rental Calculator'!$I$19,0)),MAX('Rental Calculator'!$I$18,start_rate+'Rental Calculator'!$I$20*ROUNDUP((A53-'Rental Calculator'!$I$16*periods_per_year)/'Rental Calculator'!$I$19,0)))),start_rate))</f>
        <v>4.3749999999999997E-2</v>
      </c>
      <c r="D53" s="10">
        <f t="shared" si="5"/>
        <v>422.86</v>
      </c>
      <c r="E53" s="10">
        <f t="shared" si="2"/>
        <v>624.11</v>
      </c>
      <c r="F53" s="10">
        <f t="shared" si="3"/>
        <v>201.25</v>
      </c>
      <c r="G53" s="10">
        <f t="shared" si="4"/>
        <v>115783.10000000003</v>
      </c>
    </row>
    <row r="54" spans="1:7" x14ac:dyDescent="0.15">
      <c r="A54" s="7">
        <f t="shared" si="0"/>
        <v>51</v>
      </c>
      <c r="B54" s="8">
        <f t="shared" si="1"/>
        <v>43160</v>
      </c>
      <c r="C54" s="9">
        <f>IF(A54="","",IF(variable,IF(A54&lt;'Rental Calculator'!$I$16*periods_per_year,start_rate,IF('Rental Calculator'!$I$20&gt;=0,MIN('Rental Calculator'!$I$17,start_rate+'Rental Calculator'!$I$20*ROUNDUP((A54-'Rental Calculator'!$I$16*periods_per_year)/'Rental Calculator'!$I$19,0)),MAX('Rental Calculator'!$I$18,start_rate+'Rental Calculator'!$I$20*ROUNDUP((A54-'Rental Calculator'!$I$16*periods_per_year)/'Rental Calculator'!$I$19,0)))),start_rate))</f>
        <v>4.3749999999999997E-2</v>
      </c>
      <c r="D54" s="10">
        <f t="shared" si="5"/>
        <v>422.13</v>
      </c>
      <c r="E54" s="10">
        <f t="shared" si="2"/>
        <v>624.11</v>
      </c>
      <c r="F54" s="10">
        <f t="shared" si="3"/>
        <v>201.98000000000002</v>
      </c>
      <c r="G54" s="10">
        <f t="shared" si="4"/>
        <v>115581.12000000004</v>
      </c>
    </row>
    <row r="55" spans="1:7" x14ac:dyDescent="0.15">
      <c r="A55" s="7">
        <f t="shared" si="0"/>
        <v>52</v>
      </c>
      <c r="B55" s="8">
        <f t="shared" si="1"/>
        <v>43191</v>
      </c>
      <c r="C55" s="9">
        <f>IF(A55="","",IF(variable,IF(A55&lt;'Rental Calculator'!$I$16*periods_per_year,start_rate,IF('Rental Calculator'!$I$20&gt;=0,MIN('Rental Calculator'!$I$17,start_rate+'Rental Calculator'!$I$20*ROUNDUP((A55-'Rental Calculator'!$I$16*periods_per_year)/'Rental Calculator'!$I$19,0)),MAX('Rental Calculator'!$I$18,start_rate+'Rental Calculator'!$I$20*ROUNDUP((A55-'Rental Calculator'!$I$16*periods_per_year)/'Rental Calculator'!$I$19,0)))),start_rate))</f>
        <v>4.3749999999999997E-2</v>
      </c>
      <c r="D55" s="10">
        <f t="shared" si="5"/>
        <v>421.39</v>
      </c>
      <c r="E55" s="10">
        <f t="shared" si="2"/>
        <v>624.11</v>
      </c>
      <c r="F55" s="10">
        <f t="shared" si="3"/>
        <v>202.72000000000003</v>
      </c>
      <c r="G55" s="10">
        <f t="shared" si="4"/>
        <v>115378.40000000004</v>
      </c>
    </row>
    <row r="56" spans="1:7" x14ac:dyDescent="0.15">
      <c r="A56" s="7">
        <f t="shared" si="0"/>
        <v>53</v>
      </c>
      <c r="B56" s="8">
        <f t="shared" si="1"/>
        <v>43221</v>
      </c>
      <c r="C56" s="9">
        <f>IF(A56="","",IF(variable,IF(A56&lt;'Rental Calculator'!$I$16*periods_per_year,start_rate,IF('Rental Calculator'!$I$20&gt;=0,MIN('Rental Calculator'!$I$17,start_rate+'Rental Calculator'!$I$20*ROUNDUP((A56-'Rental Calculator'!$I$16*periods_per_year)/'Rental Calculator'!$I$19,0)),MAX('Rental Calculator'!$I$18,start_rate+'Rental Calculator'!$I$20*ROUNDUP((A56-'Rental Calculator'!$I$16*periods_per_year)/'Rental Calculator'!$I$19,0)))),start_rate))</f>
        <v>4.3749999999999997E-2</v>
      </c>
      <c r="D56" s="10">
        <f t="shared" si="5"/>
        <v>420.65</v>
      </c>
      <c r="E56" s="10">
        <f t="shared" si="2"/>
        <v>624.11</v>
      </c>
      <c r="F56" s="10">
        <f t="shared" si="3"/>
        <v>203.46000000000004</v>
      </c>
      <c r="G56" s="10">
        <f t="shared" si="4"/>
        <v>115174.94000000003</v>
      </c>
    </row>
    <row r="57" spans="1:7" x14ac:dyDescent="0.15">
      <c r="A57" s="7">
        <f t="shared" si="0"/>
        <v>54</v>
      </c>
      <c r="B57" s="8">
        <f t="shared" si="1"/>
        <v>43252</v>
      </c>
      <c r="C57" s="9">
        <f>IF(A57="","",IF(variable,IF(A57&lt;'Rental Calculator'!$I$16*periods_per_year,start_rate,IF('Rental Calculator'!$I$20&gt;=0,MIN('Rental Calculator'!$I$17,start_rate+'Rental Calculator'!$I$20*ROUNDUP((A57-'Rental Calculator'!$I$16*periods_per_year)/'Rental Calculator'!$I$19,0)),MAX('Rental Calculator'!$I$18,start_rate+'Rental Calculator'!$I$20*ROUNDUP((A57-'Rental Calculator'!$I$16*periods_per_year)/'Rental Calculator'!$I$19,0)))),start_rate))</f>
        <v>4.3749999999999997E-2</v>
      </c>
      <c r="D57" s="10">
        <f t="shared" si="5"/>
        <v>419.91</v>
      </c>
      <c r="E57" s="10">
        <f t="shared" si="2"/>
        <v>624.11</v>
      </c>
      <c r="F57" s="10">
        <f t="shared" si="3"/>
        <v>204.2</v>
      </c>
      <c r="G57" s="10">
        <f t="shared" si="4"/>
        <v>114970.74000000003</v>
      </c>
    </row>
    <row r="58" spans="1:7" x14ac:dyDescent="0.15">
      <c r="A58" s="7">
        <f t="shared" si="0"/>
        <v>55</v>
      </c>
      <c r="B58" s="8">
        <f t="shared" si="1"/>
        <v>43282</v>
      </c>
      <c r="C58" s="9">
        <f>IF(A58="","",IF(variable,IF(A58&lt;'Rental Calculator'!$I$16*periods_per_year,start_rate,IF('Rental Calculator'!$I$20&gt;=0,MIN('Rental Calculator'!$I$17,start_rate+'Rental Calculator'!$I$20*ROUNDUP((A58-'Rental Calculator'!$I$16*periods_per_year)/'Rental Calculator'!$I$19,0)),MAX('Rental Calculator'!$I$18,start_rate+'Rental Calculator'!$I$20*ROUNDUP((A58-'Rental Calculator'!$I$16*periods_per_year)/'Rental Calculator'!$I$19,0)))),start_rate))</f>
        <v>4.3749999999999997E-2</v>
      </c>
      <c r="D58" s="10">
        <f t="shared" si="5"/>
        <v>419.16</v>
      </c>
      <c r="E58" s="10">
        <f t="shared" si="2"/>
        <v>624.11</v>
      </c>
      <c r="F58" s="10">
        <f t="shared" si="3"/>
        <v>204.95</v>
      </c>
      <c r="G58" s="10">
        <f t="shared" si="4"/>
        <v>114765.79000000004</v>
      </c>
    </row>
    <row r="59" spans="1:7" x14ac:dyDescent="0.15">
      <c r="A59" s="7">
        <f t="shared" si="0"/>
        <v>56</v>
      </c>
      <c r="B59" s="8">
        <f t="shared" si="1"/>
        <v>43313</v>
      </c>
      <c r="C59" s="9">
        <f>IF(A59="","",IF(variable,IF(A59&lt;'Rental Calculator'!$I$16*periods_per_year,start_rate,IF('Rental Calculator'!$I$20&gt;=0,MIN('Rental Calculator'!$I$17,start_rate+'Rental Calculator'!$I$20*ROUNDUP((A59-'Rental Calculator'!$I$16*periods_per_year)/'Rental Calculator'!$I$19,0)),MAX('Rental Calculator'!$I$18,start_rate+'Rental Calculator'!$I$20*ROUNDUP((A59-'Rental Calculator'!$I$16*periods_per_year)/'Rental Calculator'!$I$19,0)))),start_rate))</f>
        <v>4.3749999999999997E-2</v>
      </c>
      <c r="D59" s="10">
        <f t="shared" si="5"/>
        <v>418.42</v>
      </c>
      <c r="E59" s="10">
        <f t="shared" si="2"/>
        <v>624.11</v>
      </c>
      <c r="F59" s="10">
        <f t="shared" si="3"/>
        <v>205.69</v>
      </c>
      <c r="G59" s="10">
        <f t="shared" si="4"/>
        <v>114560.10000000003</v>
      </c>
    </row>
    <row r="60" spans="1:7" x14ac:dyDescent="0.15">
      <c r="A60" s="7">
        <f t="shared" si="0"/>
        <v>57</v>
      </c>
      <c r="B60" s="8">
        <f t="shared" si="1"/>
        <v>43344</v>
      </c>
      <c r="C60" s="9">
        <f>IF(A60="","",IF(variable,IF(A60&lt;'Rental Calculator'!$I$16*periods_per_year,start_rate,IF('Rental Calculator'!$I$20&gt;=0,MIN('Rental Calculator'!$I$17,start_rate+'Rental Calculator'!$I$20*ROUNDUP((A60-'Rental Calculator'!$I$16*periods_per_year)/'Rental Calculator'!$I$19,0)),MAX('Rental Calculator'!$I$18,start_rate+'Rental Calculator'!$I$20*ROUNDUP((A60-'Rental Calculator'!$I$16*periods_per_year)/'Rental Calculator'!$I$19,0)))),start_rate))</f>
        <v>4.3749999999999997E-2</v>
      </c>
      <c r="D60" s="10">
        <f t="shared" si="5"/>
        <v>417.67</v>
      </c>
      <c r="E60" s="10">
        <f t="shared" si="2"/>
        <v>624.11</v>
      </c>
      <c r="F60" s="10">
        <f t="shared" si="3"/>
        <v>206.44</v>
      </c>
      <c r="G60" s="10">
        <f t="shared" si="4"/>
        <v>114353.66000000003</v>
      </c>
    </row>
    <row r="61" spans="1:7" x14ac:dyDescent="0.15">
      <c r="A61" s="7">
        <f t="shared" si="0"/>
        <v>58</v>
      </c>
      <c r="B61" s="8">
        <f t="shared" si="1"/>
        <v>43374</v>
      </c>
      <c r="C61" s="9">
        <f>IF(A61="","",IF(variable,IF(A61&lt;'Rental Calculator'!$I$16*periods_per_year,start_rate,IF('Rental Calculator'!$I$20&gt;=0,MIN('Rental Calculator'!$I$17,start_rate+'Rental Calculator'!$I$20*ROUNDUP((A61-'Rental Calculator'!$I$16*periods_per_year)/'Rental Calculator'!$I$19,0)),MAX('Rental Calculator'!$I$18,start_rate+'Rental Calculator'!$I$20*ROUNDUP((A61-'Rental Calculator'!$I$16*periods_per_year)/'Rental Calculator'!$I$19,0)))),start_rate))</f>
        <v>4.3749999999999997E-2</v>
      </c>
      <c r="D61" s="10">
        <f t="shared" si="5"/>
        <v>416.91</v>
      </c>
      <c r="E61" s="10">
        <f t="shared" si="2"/>
        <v>624.11</v>
      </c>
      <c r="F61" s="10">
        <f t="shared" si="3"/>
        <v>207.2</v>
      </c>
      <c r="G61" s="10">
        <f t="shared" si="4"/>
        <v>114146.46000000004</v>
      </c>
    </row>
    <row r="62" spans="1:7" x14ac:dyDescent="0.15">
      <c r="A62" s="7">
        <f t="shared" si="0"/>
        <v>59</v>
      </c>
      <c r="B62" s="8">
        <f t="shared" si="1"/>
        <v>43405</v>
      </c>
      <c r="C62" s="9">
        <f>IF(A62="","",IF(variable,IF(A62&lt;'Rental Calculator'!$I$16*periods_per_year,start_rate,IF('Rental Calculator'!$I$20&gt;=0,MIN('Rental Calculator'!$I$17,start_rate+'Rental Calculator'!$I$20*ROUNDUP((A62-'Rental Calculator'!$I$16*periods_per_year)/'Rental Calculator'!$I$19,0)),MAX('Rental Calculator'!$I$18,start_rate+'Rental Calculator'!$I$20*ROUNDUP((A62-'Rental Calculator'!$I$16*periods_per_year)/'Rental Calculator'!$I$19,0)))),start_rate))</f>
        <v>4.3749999999999997E-2</v>
      </c>
      <c r="D62" s="10">
        <f t="shared" si="5"/>
        <v>416.16</v>
      </c>
      <c r="E62" s="10">
        <f t="shared" si="2"/>
        <v>624.11</v>
      </c>
      <c r="F62" s="10">
        <f t="shared" si="3"/>
        <v>207.95</v>
      </c>
      <c r="G62" s="10">
        <f t="shared" si="4"/>
        <v>113938.51000000004</v>
      </c>
    </row>
    <row r="63" spans="1:7" x14ac:dyDescent="0.15">
      <c r="A63" s="7">
        <f t="shared" si="0"/>
        <v>60</v>
      </c>
      <c r="B63" s="8">
        <f t="shared" si="1"/>
        <v>43435</v>
      </c>
      <c r="C63" s="9">
        <f>IF(A63="","",IF(variable,IF(A63&lt;'Rental Calculator'!$I$16*periods_per_year,start_rate,IF('Rental Calculator'!$I$20&gt;=0,MIN('Rental Calculator'!$I$17,start_rate+'Rental Calculator'!$I$20*ROUNDUP((A63-'Rental Calculator'!$I$16*periods_per_year)/'Rental Calculator'!$I$19,0)),MAX('Rental Calculator'!$I$18,start_rate+'Rental Calculator'!$I$20*ROUNDUP((A63-'Rental Calculator'!$I$16*periods_per_year)/'Rental Calculator'!$I$19,0)))),start_rate))</f>
        <v>4.3749999999999997E-2</v>
      </c>
      <c r="D63" s="10">
        <f t="shared" si="5"/>
        <v>415.4</v>
      </c>
      <c r="E63" s="10">
        <f t="shared" si="2"/>
        <v>624.11</v>
      </c>
      <c r="F63" s="10">
        <f t="shared" si="3"/>
        <v>208.71000000000004</v>
      </c>
      <c r="G63" s="10">
        <f t="shared" si="4"/>
        <v>113729.80000000003</v>
      </c>
    </row>
    <row r="64" spans="1:7" x14ac:dyDescent="0.15">
      <c r="A64" s="7">
        <f t="shared" si="0"/>
        <v>61</v>
      </c>
      <c r="B64" s="8">
        <f t="shared" si="1"/>
        <v>43466</v>
      </c>
      <c r="C64" s="9">
        <f>IF(A64="","",IF(variable,IF(A64&lt;'Rental Calculator'!$I$16*periods_per_year,start_rate,IF('Rental Calculator'!$I$20&gt;=0,MIN('Rental Calculator'!$I$17,start_rate+'Rental Calculator'!$I$20*ROUNDUP((A64-'Rental Calculator'!$I$16*periods_per_year)/'Rental Calculator'!$I$19,0)),MAX('Rental Calculator'!$I$18,start_rate+'Rental Calculator'!$I$20*ROUNDUP((A64-'Rental Calculator'!$I$16*periods_per_year)/'Rental Calculator'!$I$19,0)))),start_rate))</f>
        <v>4.3749999999999997E-2</v>
      </c>
      <c r="D64" s="10">
        <f t="shared" si="5"/>
        <v>414.64</v>
      </c>
      <c r="E64" s="10">
        <f t="shared" si="2"/>
        <v>624.11</v>
      </c>
      <c r="F64" s="10">
        <f t="shared" si="3"/>
        <v>209.47000000000003</v>
      </c>
      <c r="G64" s="10">
        <f t="shared" si="4"/>
        <v>113520.33000000003</v>
      </c>
    </row>
    <row r="65" spans="1:7" x14ac:dyDescent="0.15">
      <c r="A65" s="7">
        <f t="shared" si="0"/>
        <v>62</v>
      </c>
      <c r="B65" s="8">
        <f t="shared" si="1"/>
        <v>43497</v>
      </c>
      <c r="C65" s="9">
        <f>IF(A65="","",IF(variable,IF(A65&lt;'Rental Calculator'!$I$16*periods_per_year,start_rate,IF('Rental Calculator'!$I$20&gt;=0,MIN('Rental Calculator'!$I$17,start_rate+'Rental Calculator'!$I$20*ROUNDUP((A65-'Rental Calculator'!$I$16*periods_per_year)/'Rental Calculator'!$I$19,0)),MAX('Rental Calculator'!$I$18,start_rate+'Rental Calculator'!$I$20*ROUNDUP((A65-'Rental Calculator'!$I$16*periods_per_year)/'Rental Calculator'!$I$19,0)))),start_rate))</f>
        <v>4.3749999999999997E-2</v>
      </c>
      <c r="D65" s="10">
        <f t="shared" si="5"/>
        <v>413.88</v>
      </c>
      <c r="E65" s="10">
        <f t="shared" si="2"/>
        <v>624.11</v>
      </c>
      <c r="F65" s="10">
        <f t="shared" si="3"/>
        <v>210.23000000000002</v>
      </c>
      <c r="G65" s="10">
        <f t="shared" si="4"/>
        <v>113310.10000000003</v>
      </c>
    </row>
    <row r="66" spans="1:7" x14ac:dyDescent="0.15">
      <c r="A66" s="7">
        <f t="shared" si="0"/>
        <v>63</v>
      </c>
      <c r="B66" s="8">
        <f t="shared" si="1"/>
        <v>43525</v>
      </c>
      <c r="C66" s="9">
        <f>IF(A66="","",IF(variable,IF(A66&lt;'Rental Calculator'!$I$16*periods_per_year,start_rate,IF('Rental Calculator'!$I$20&gt;=0,MIN('Rental Calculator'!$I$17,start_rate+'Rental Calculator'!$I$20*ROUNDUP((A66-'Rental Calculator'!$I$16*periods_per_year)/'Rental Calculator'!$I$19,0)),MAX('Rental Calculator'!$I$18,start_rate+'Rental Calculator'!$I$20*ROUNDUP((A66-'Rental Calculator'!$I$16*periods_per_year)/'Rental Calculator'!$I$19,0)))),start_rate))</f>
        <v>4.3749999999999997E-2</v>
      </c>
      <c r="D66" s="10">
        <f t="shared" si="5"/>
        <v>413.11</v>
      </c>
      <c r="E66" s="10">
        <f t="shared" si="2"/>
        <v>624.11</v>
      </c>
      <c r="F66" s="10">
        <f t="shared" si="3"/>
        <v>211</v>
      </c>
      <c r="G66" s="10">
        <f t="shared" si="4"/>
        <v>113099.10000000003</v>
      </c>
    </row>
    <row r="67" spans="1:7" x14ac:dyDescent="0.15">
      <c r="A67" s="7">
        <f t="shared" si="0"/>
        <v>64</v>
      </c>
      <c r="B67" s="8">
        <f t="shared" si="1"/>
        <v>43556</v>
      </c>
      <c r="C67" s="9">
        <f>IF(A67="","",IF(variable,IF(A67&lt;'Rental Calculator'!$I$16*periods_per_year,start_rate,IF('Rental Calculator'!$I$20&gt;=0,MIN('Rental Calculator'!$I$17,start_rate+'Rental Calculator'!$I$20*ROUNDUP((A67-'Rental Calculator'!$I$16*periods_per_year)/'Rental Calculator'!$I$19,0)),MAX('Rental Calculator'!$I$18,start_rate+'Rental Calculator'!$I$20*ROUNDUP((A67-'Rental Calculator'!$I$16*periods_per_year)/'Rental Calculator'!$I$19,0)))),start_rate))</f>
        <v>4.3749999999999997E-2</v>
      </c>
      <c r="D67" s="10">
        <f t="shared" si="5"/>
        <v>412.34</v>
      </c>
      <c r="E67" s="10">
        <f t="shared" si="2"/>
        <v>624.11</v>
      </c>
      <c r="F67" s="10">
        <f t="shared" si="3"/>
        <v>211.77000000000004</v>
      </c>
      <c r="G67" s="10">
        <f t="shared" si="4"/>
        <v>112887.33000000003</v>
      </c>
    </row>
    <row r="68" spans="1:7" x14ac:dyDescent="0.15">
      <c r="A68" s="7">
        <f t="shared" ref="A68:A131" si="6">IF(G67="","",IF(OR(A67&gt;=nper,ROUND(G67,2)&lt;=0),"",A67+1))</f>
        <v>65</v>
      </c>
      <c r="B68" s="8">
        <f t="shared" ref="B68:B131" si="7">IF(A68="","",IF(OR(periods_per_year=26,periods_per_year=52),IF(periods_per_year=26,IF(A68=1,fpdate,B67+14),IF(periods_per_year=52,IF(A68=1,fpdate,B67+7),"n/a")),IF(periods_per_year=24,DATE(YEAR(fpdate),MONTH(fpdate)+(A68-1)/2+IF(AND(DAY(fpdate)&gt;=15,MOD(A68,2)=0),1,0),IF(MOD(A68,2)=0,IF(DAY(fpdate)&gt;=15,DAY(fpdate)-14,DAY(fpdate)+14),DAY(fpdate))),IF(DAY(DATE(YEAR(fpdate),MONTH(fpdate)+A68-1,DAY(fpdate)))&lt;&gt;DAY(fpdate),DATE(YEAR(fpdate),MONTH(fpdate)+A68,0),DATE(YEAR(fpdate),MONTH(fpdate)+A68-1,DAY(fpdate))))))</f>
        <v>43586</v>
      </c>
      <c r="C68" s="9">
        <f>IF(A68="","",IF(variable,IF(A68&lt;'Rental Calculator'!$I$16*periods_per_year,start_rate,IF('Rental Calculator'!$I$20&gt;=0,MIN('Rental Calculator'!$I$17,start_rate+'Rental Calculator'!$I$20*ROUNDUP((A68-'Rental Calculator'!$I$16*periods_per_year)/'Rental Calculator'!$I$19,0)),MAX('Rental Calculator'!$I$18,start_rate+'Rental Calculator'!$I$20*ROUNDUP((A68-'Rental Calculator'!$I$16*periods_per_year)/'Rental Calculator'!$I$19,0)))),start_rate))</f>
        <v>4.3749999999999997E-2</v>
      </c>
      <c r="D68" s="10">
        <f t="shared" si="5"/>
        <v>411.57</v>
      </c>
      <c r="E68" s="10">
        <f t="shared" ref="E68:E131" si="8">IF(A68="","",IF(A68=nper,G67+D68,MIN(G67+D68,IF(C68=C67,E67,ROUND(-PMT(((1+C68/CP)^(CP/periods_per_year))-1,nper-A68+1,G67),2)))))</f>
        <v>624.11</v>
      </c>
      <c r="F68" s="10">
        <f t="shared" ref="F68:F131" si="9">IF(A68="","",E68-D68)</f>
        <v>212.54000000000002</v>
      </c>
      <c r="G68" s="10">
        <f t="shared" ref="G68:G131" si="10">IF(A68="","",G67-F68)</f>
        <v>112674.79000000004</v>
      </c>
    </row>
    <row r="69" spans="1:7" x14ac:dyDescent="0.15">
      <c r="A69" s="7">
        <f t="shared" si="6"/>
        <v>66</v>
      </c>
      <c r="B69" s="8">
        <f t="shared" si="7"/>
        <v>43617</v>
      </c>
      <c r="C69" s="9">
        <f>IF(A69="","",IF(variable,IF(A69&lt;'Rental Calculator'!$I$16*periods_per_year,start_rate,IF('Rental Calculator'!$I$20&gt;=0,MIN('Rental Calculator'!$I$17,start_rate+'Rental Calculator'!$I$20*ROUNDUP((A69-'Rental Calculator'!$I$16*periods_per_year)/'Rental Calculator'!$I$19,0)),MAX('Rental Calculator'!$I$18,start_rate+'Rental Calculator'!$I$20*ROUNDUP((A69-'Rental Calculator'!$I$16*periods_per_year)/'Rental Calculator'!$I$19,0)))),start_rate))</f>
        <v>4.3749999999999997E-2</v>
      </c>
      <c r="D69" s="10">
        <f t="shared" ref="D69:D132" si="11">IF(A69="","",ROUND((((1+C69/CP)^(CP/periods_per_year))-1)*G68,2))</f>
        <v>410.79</v>
      </c>
      <c r="E69" s="10">
        <f t="shared" si="8"/>
        <v>624.11</v>
      </c>
      <c r="F69" s="10">
        <f t="shared" si="9"/>
        <v>213.32</v>
      </c>
      <c r="G69" s="10">
        <f t="shared" si="10"/>
        <v>112461.47000000003</v>
      </c>
    </row>
    <row r="70" spans="1:7" x14ac:dyDescent="0.15">
      <c r="A70" s="7">
        <f t="shared" si="6"/>
        <v>67</v>
      </c>
      <c r="B70" s="8">
        <f t="shared" si="7"/>
        <v>43647</v>
      </c>
      <c r="C70" s="9">
        <f>IF(A70="","",IF(variable,IF(A70&lt;'Rental Calculator'!$I$16*periods_per_year,start_rate,IF('Rental Calculator'!$I$20&gt;=0,MIN('Rental Calculator'!$I$17,start_rate+'Rental Calculator'!$I$20*ROUNDUP((A70-'Rental Calculator'!$I$16*periods_per_year)/'Rental Calculator'!$I$19,0)),MAX('Rental Calculator'!$I$18,start_rate+'Rental Calculator'!$I$20*ROUNDUP((A70-'Rental Calculator'!$I$16*periods_per_year)/'Rental Calculator'!$I$19,0)))),start_rate))</f>
        <v>4.3749999999999997E-2</v>
      </c>
      <c r="D70" s="10">
        <f t="shared" si="11"/>
        <v>410.02</v>
      </c>
      <c r="E70" s="10">
        <f t="shared" si="8"/>
        <v>624.11</v>
      </c>
      <c r="F70" s="10">
        <f t="shared" si="9"/>
        <v>214.09000000000003</v>
      </c>
      <c r="G70" s="10">
        <f t="shared" si="10"/>
        <v>112247.38000000003</v>
      </c>
    </row>
    <row r="71" spans="1:7" x14ac:dyDescent="0.15">
      <c r="A71" s="7">
        <f t="shared" si="6"/>
        <v>68</v>
      </c>
      <c r="B71" s="8">
        <f t="shared" si="7"/>
        <v>43678</v>
      </c>
      <c r="C71" s="9">
        <f>IF(A71="","",IF(variable,IF(A71&lt;'Rental Calculator'!$I$16*periods_per_year,start_rate,IF('Rental Calculator'!$I$20&gt;=0,MIN('Rental Calculator'!$I$17,start_rate+'Rental Calculator'!$I$20*ROUNDUP((A71-'Rental Calculator'!$I$16*periods_per_year)/'Rental Calculator'!$I$19,0)),MAX('Rental Calculator'!$I$18,start_rate+'Rental Calculator'!$I$20*ROUNDUP((A71-'Rental Calculator'!$I$16*periods_per_year)/'Rental Calculator'!$I$19,0)))),start_rate))</f>
        <v>4.3749999999999997E-2</v>
      </c>
      <c r="D71" s="10">
        <f t="shared" si="11"/>
        <v>409.24</v>
      </c>
      <c r="E71" s="10">
        <f t="shared" si="8"/>
        <v>624.11</v>
      </c>
      <c r="F71" s="10">
        <f t="shared" si="9"/>
        <v>214.87</v>
      </c>
      <c r="G71" s="10">
        <f t="shared" si="10"/>
        <v>112032.51000000004</v>
      </c>
    </row>
    <row r="72" spans="1:7" x14ac:dyDescent="0.15">
      <c r="A72" s="7">
        <f t="shared" si="6"/>
        <v>69</v>
      </c>
      <c r="B72" s="8">
        <f t="shared" si="7"/>
        <v>43709</v>
      </c>
      <c r="C72" s="9">
        <f>IF(A72="","",IF(variable,IF(A72&lt;'Rental Calculator'!$I$16*periods_per_year,start_rate,IF('Rental Calculator'!$I$20&gt;=0,MIN('Rental Calculator'!$I$17,start_rate+'Rental Calculator'!$I$20*ROUNDUP((A72-'Rental Calculator'!$I$16*periods_per_year)/'Rental Calculator'!$I$19,0)),MAX('Rental Calculator'!$I$18,start_rate+'Rental Calculator'!$I$20*ROUNDUP((A72-'Rental Calculator'!$I$16*periods_per_year)/'Rental Calculator'!$I$19,0)))),start_rate))</f>
        <v>4.3749999999999997E-2</v>
      </c>
      <c r="D72" s="10">
        <f t="shared" si="11"/>
        <v>408.45</v>
      </c>
      <c r="E72" s="10">
        <f t="shared" si="8"/>
        <v>624.11</v>
      </c>
      <c r="F72" s="10">
        <f t="shared" si="9"/>
        <v>215.66000000000003</v>
      </c>
      <c r="G72" s="10">
        <f t="shared" si="10"/>
        <v>111816.85000000003</v>
      </c>
    </row>
    <row r="73" spans="1:7" x14ac:dyDescent="0.15">
      <c r="A73" s="7">
        <f t="shared" si="6"/>
        <v>70</v>
      </c>
      <c r="B73" s="8">
        <f t="shared" si="7"/>
        <v>43739</v>
      </c>
      <c r="C73" s="9">
        <f>IF(A73="","",IF(variable,IF(A73&lt;'Rental Calculator'!$I$16*periods_per_year,start_rate,IF('Rental Calculator'!$I$20&gt;=0,MIN('Rental Calculator'!$I$17,start_rate+'Rental Calculator'!$I$20*ROUNDUP((A73-'Rental Calculator'!$I$16*periods_per_year)/'Rental Calculator'!$I$19,0)),MAX('Rental Calculator'!$I$18,start_rate+'Rental Calculator'!$I$20*ROUNDUP((A73-'Rental Calculator'!$I$16*periods_per_year)/'Rental Calculator'!$I$19,0)))),start_rate))</f>
        <v>4.3749999999999997E-2</v>
      </c>
      <c r="D73" s="10">
        <f t="shared" si="11"/>
        <v>407.67</v>
      </c>
      <c r="E73" s="10">
        <f t="shared" si="8"/>
        <v>624.11</v>
      </c>
      <c r="F73" s="10">
        <f t="shared" si="9"/>
        <v>216.44</v>
      </c>
      <c r="G73" s="10">
        <f t="shared" si="10"/>
        <v>111600.41000000003</v>
      </c>
    </row>
    <row r="74" spans="1:7" x14ac:dyDescent="0.15">
      <c r="A74" s="7">
        <f t="shared" si="6"/>
        <v>71</v>
      </c>
      <c r="B74" s="8">
        <f t="shared" si="7"/>
        <v>43770</v>
      </c>
      <c r="C74" s="9">
        <f>IF(A74="","",IF(variable,IF(A74&lt;'Rental Calculator'!$I$16*periods_per_year,start_rate,IF('Rental Calculator'!$I$20&gt;=0,MIN('Rental Calculator'!$I$17,start_rate+'Rental Calculator'!$I$20*ROUNDUP((A74-'Rental Calculator'!$I$16*periods_per_year)/'Rental Calculator'!$I$19,0)),MAX('Rental Calculator'!$I$18,start_rate+'Rental Calculator'!$I$20*ROUNDUP((A74-'Rental Calculator'!$I$16*periods_per_year)/'Rental Calculator'!$I$19,0)))),start_rate))</f>
        <v>4.3749999999999997E-2</v>
      </c>
      <c r="D74" s="10">
        <f t="shared" si="11"/>
        <v>406.88</v>
      </c>
      <c r="E74" s="10">
        <f t="shared" si="8"/>
        <v>624.11</v>
      </c>
      <c r="F74" s="10">
        <f t="shared" si="9"/>
        <v>217.23000000000002</v>
      </c>
      <c r="G74" s="10">
        <f t="shared" si="10"/>
        <v>111383.18000000004</v>
      </c>
    </row>
    <row r="75" spans="1:7" x14ac:dyDescent="0.15">
      <c r="A75" s="7">
        <f t="shared" si="6"/>
        <v>72</v>
      </c>
      <c r="B75" s="8">
        <f t="shared" si="7"/>
        <v>43800</v>
      </c>
      <c r="C75" s="9">
        <f>IF(A75="","",IF(variable,IF(A75&lt;'Rental Calculator'!$I$16*periods_per_year,start_rate,IF('Rental Calculator'!$I$20&gt;=0,MIN('Rental Calculator'!$I$17,start_rate+'Rental Calculator'!$I$20*ROUNDUP((A75-'Rental Calculator'!$I$16*periods_per_year)/'Rental Calculator'!$I$19,0)),MAX('Rental Calculator'!$I$18,start_rate+'Rental Calculator'!$I$20*ROUNDUP((A75-'Rental Calculator'!$I$16*periods_per_year)/'Rental Calculator'!$I$19,0)))),start_rate))</f>
        <v>4.3749999999999997E-2</v>
      </c>
      <c r="D75" s="10">
        <f t="shared" si="11"/>
        <v>406.08</v>
      </c>
      <c r="E75" s="10">
        <f t="shared" si="8"/>
        <v>624.11</v>
      </c>
      <c r="F75" s="10">
        <f t="shared" si="9"/>
        <v>218.03000000000003</v>
      </c>
      <c r="G75" s="10">
        <f t="shared" si="10"/>
        <v>111165.15000000004</v>
      </c>
    </row>
    <row r="76" spans="1:7" x14ac:dyDescent="0.15">
      <c r="A76" s="7">
        <f t="shared" si="6"/>
        <v>73</v>
      </c>
      <c r="B76" s="8">
        <f t="shared" si="7"/>
        <v>43831</v>
      </c>
      <c r="C76" s="9">
        <f>IF(A76="","",IF(variable,IF(A76&lt;'Rental Calculator'!$I$16*periods_per_year,start_rate,IF('Rental Calculator'!$I$20&gt;=0,MIN('Rental Calculator'!$I$17,start_rate+'Rental Calculator'!$I$20*ROUNDUP((A76-'Rental Calculator'!$I$16*periods_per_year)/'Rental Calculator'!$I$19,0)),MAX('Rental Calculator'!$I$18,start_rate+'Rental Calculator'!$I$20*ROUNDUP((A76-'Rental Calculator'!$I$16*periods_per_year)/'Rental Calculator'!$I$19,0)))),start_rate))</f>
        <v>4.3749999999999997E-2</v>
      </c>
      <c r="D76" s="10">
        <f t="shared" si="11"/>
        <v>405.29</v>
      </c>
      <c r="E76" s="10">
        <f t="shared" si="8"/>
        <v>624.11</v>
      </c>
      <c r="F76" s="10">
        <f t="shared" si="9"/>
        <v>218.82</v>
      </c>
      <c r="G76" s="10">
        <f t="shared" si="10"/>
        <v>110946.33000000003</v>
      </c>
    </row>
    <row r="77" spans="1:7" x14ac:dyDescent="0.15">
      <c r="A77" s="7">
        <f t="shared" si="6"/>
        <v>74</v>
      </c>
      <c r="B77" s="8">
        <f t="shared" si="7"/>
        <v>43862</v>
      </c>
      <c r="C77" s="9">
        <f>IF(A77="","",IF(variable,IF(A77&lt;'Rental Calculator'!$I$16*periods_per_year,start_rate,IF('Rental Calculator'!$I$20&gt;=0,MIN('Rental Calculator'!$I$17,start_rate+'Rental Calculator'!$I$20*ROUNDUP((A77-'Rental Calculator'!$I$16*periods_per_year)/'Rental Calculator'!$I$19,0)),MAX('Rental Calculator'!$I$18,start_rate+'Rental Calculator'!$I$20*ROUNDUP((A77-'Rental Calculator'!$I$16*periods_per_year)/'Rental Calculator'!$I$19,0)))),start_rate))</f>
        <v>4.3749999999999997E-2</v>
      </c>
      <c r="D77" s="10">
        <f t="shared" si="11"/>
        <v>404.49</v>
      </c>
      <c r="E77" s="10">
        <f t="shared" si="8"/>
        <v>624.11</v>
      </c>
      <c r="F77" s="10">
        <f t="shared" si="9"/>
        <v>219.62</v>
      </c>
      <c r="G77" s="10">
        <f t="shared" si="10"/>
        <v>110726.71000000004</v>
      </c>
    </row>
    <row r="78" spans="1:7" x14ac:dyDescent="0.15">
      <c r="A78" s="7">
        <f t="shared" si="6"/>
        <v>75</v>
      </c>
      <c r="B78" s="8">
        <f t="shared" si="7"/>
        <v>43891</v>
      </c>
      <c r="C78" s="9">
        <f>IF(A78="","",IF(variable,IF(A78&lt;'Rental Calculator'!$I$16*periods_per_year,start_rate,IF('Rental Calculator'!$I$20&gt;=0,MIN('Rental Calculator'!$I$17,start_rate+'Rental Calculator'!$I$20*ROUNDUP((A78-'Rental Calculator'!$I$16*periods_per_year)/'Rental Calculator'!$I$19,0)),MAX('Rental Calculator'!$I$18,start_rate+'Rental Calculator'!$I$20*ROUNDUP((A78-'Rental Calculator'!$I$16*periods_per_year)/'Rental Calculator'!$I$19,0)))),start_rate))</f>
        <v>4.3749999999999997E-2</v>
      </c>
      <c r="D78" s="10">
        <f t="shared" si="11"/>
        <v>403.69</v>
      </c>
      <c r="E78" s="10">
        <f t="shared" si="8"/>
        <v>624.11</v>
      </c>
      <c r="F78" s="10">
        <f t="shared" si="9"/>
        <v>220.42000000000002</v>
      </c>
      <c r="G78" s="10">
        <f t="shared" si="10"/>
        <v>110506.29000000004</v>
      </c>
    </row>
    <row r="79" spans="1:7" x14ac:dyDescent="0.15">
      <c r="A79" s="7">
        <f t="shared" si="6"/>
        <v>76</v>
      </c>
      <c r="B79" s="8">
        <f t="shared" si="7"/>
        <v>43922</v>
      </c>
      <c r="C79" s="9">
        <f>IF(A79="","",IF(variable,IF(A79&lt;'Rental Calculator'!$I$16*periods_per_year,start_rate,IF('Rental Calculator'!$I$20&gt;=0,MIN('Rental Calculator'!$I$17,start_rate+'Rental Calculator'!$I$20*ROUNDUP((A79-'Rental Calculator'!$I$16*periods_per_year)/'Rental Calculator'!$I$19,0)),MAX('Rental Calculator'!$I$18,start_rate+'Rental Calculator'!$I$20*ROUNDUP((A79-'Rental Calculator'!$I$16*periods_per_year)/'Rental Calculator'!$I$19,0)))),start_rate))</f>
        <v>4.3749999999999997E-2</v>
      </c>
      <c r="D79" s="10">
        <f t="shared" si="11"/>
        <v>402.89</v>
      </c>
      <c r="E79" s="10">
        <f t="shared" si="8"/>
        <v>624.11</v>
      </c>
      <c r="F79" s="10">
        <f t="shared" si="9"/>
        <v>221.22000000000003</v>
      </c>
      <c r="G79" s="10">
        <f t="shared" si="10"/>
        <v>110285.07000000004</v>
      </c>
    </row>
    <row r="80" spans="1:7" x14ac:dyDescent="0.15">
      <c r="A80" s="7">
        <f t="shared" si="6"/>
        <v>77</v>
      </c>
      <c r="B80" s="8">
        <f t="shared" si="7"/>
        <v>43952</v>
      </c>
      <c r="C80" s="9">
        <f>IF(A80="","",IF(variable,IF(A80&lt;'Rental Calculator'!$I$16*periods_per_year,start_rate,IF('Rental Calculator'!$I$20&gt;=0,MIN('Rental Calculator'!$I$17,start_rate+'Rental Calculator'!$I$20*ROUNDUP((A80-'Rental Calculator'!$I$16*periods_per_year)/'Rental Calculator'!$I$19,0)),MAX('Rental Calculator'!$I$18,start_rate+'Rental Calculator'!$I$20*ROUNDUP((A80-'Rental Calculator'!$I$16*periods_per_year)/'Rental Calculator'!$I$19,0)))),start_rate))</f>
        <v>4.3749999999999997E-2</v>
      </c>
      <c r="D80" s="10">
        <f t="shared" si="11"/>
        <v>402.08</v>
      </c>
      <c r="E80" s="10">
        <f t="shared" si="8"/>
        <v>624.11</v>
      </c>
      <c r="F80" s="10">
        <f t="shared" si="9"/>
        <v>222.03000000000003</v>
      </c>
      <c r="G80" s="10">
        <f t="shared" si="10"/>
        <v>110063.04000000004</v>
      </c>
    </row>
    <row r="81" spans="1:7" x14ac:dyDescent="0.15">
      <c r="A81" s="7">
        <f t="shared" si="6"/>
        <v>78</v>
      </c>
      <c r="B81" s="8">
        <f t="shared" si="7"/>
        <v>43983</v>
      </c>
      <c r="C81" s="9">
        <f>IF(A81="","",IF(variable,IF(A81&lt;'Rental Calculator'!$I$16*periods_per_year,start_rate,IF('Rental Calculator'!$I$20&gt;=0,MIN('Rental Calculator'!$I$17,start_rate+'Rental Calculator'!$I$20*ROUNDUP((A81-'Rental Calculator'!$I$16*periods_per_year)/'Rental Calculator'!$I$19,0)),MAX('Rental Calculator'!$I$18,start_rate+'Rental Calculator'!$I$20*ROUNDUP((A81-'Rental Calculator'!$I$16*periods_per_year)/'Rental Calculator'!$I$19,0)))),start_rate))</f>
        <v>4.3749999999999997E-2</v>
      </c>
      <c r="D81" s="10">
        <f t="shared" si="11"/>
        <v>401.27</v>
      </c>
      <c r="E81" s="10">
        <f t="shared" si="8"/>
        <v>624.11</v>
      </c>
      <c r="F81" s="10">
        <f t="shared" si="9"/>
        <v>222.84000000000003</v>
      </c>
      <c r="G81" s="10">
        <f t="shared" si="10"/>
        <v>109840.20000000004</v>
      </c>
    </row>
    <row r="82" spans="1:7" x14ac:dyDescent="0.15">
      <c r="A82" s="7">
        <f t="shared" si="6"/>
        <v>79</v>
      </c>
      <c r="B82" s="8">
        <f t="shared" si="7"/>
        <v>44013</v>
      </c>
      <c r="C82" s="9">
        <f>IF(A82="","",IF(variable,IF(A82&lt;'Rental Calculator'!$I$16*periods_per_year,start_rate,IF('Rental Calculator'!$I$20&gt;=0,MIN('Rental Calculator'!$I$17,start_rate+'Rental Calculator'!$I$20*ROUNDUP((A82-'Rental Calculator'!$I$16*periods_per_year)/'Rental Calculator'!$I$19,0)),MAX('Rental Calculator'!$I$18,start_rate+'Rental Calculator'!$I$20*ROUNDUP((A82-'Rental Calculator'!$I$16*periods_per_year)/'Rental Calculator'!$I$19,0)))),start_rate))</f>
        <v>4.3749999999999997E-2</v>
      </c>
      <c r="D82" s="10">
        <f t="shared" si="11"/>
        <v>400.46</v>
      </c>
      <c r="E82" s="10">
        <f t="shared" si="8"/>
        <v>624.11</v>
      </c>
      <c r="F82" s="10">
        <f t="shared" si="9"/>
        <v>223.65000000000003</v>
      </c>
      <c r="G82" s="10">
        <f t="shared" si="10"/>
        <v>109616.55000000005</v>
      </c>
    </row>
    <row r="83" spans="1:7" x14ac:dyDescent="0.15">
      <c r="A83" s="7">
        <f t="shared" si="6"/>
        <v>80</v>
      </c>
      <c r="B83" s="8">
        <f t="shared" si="7"/>
        <v>44044</v>
      </c>
      <c r="C83" s="9">
        <f>IF(A83="","",IF(variable,IF(A83&lt;'Rental Calculator'!$I$16*periods_per_year,start_rate,IF('Rental Calculator'!$I$20&gt;=0,MIN('Rental Calculator'!$I$17,start_rate+'Rental Calculator'!$I$20*ROUNDUP((A83-'Rental Calculator'!$I$16*periods_per_year)/'Rental Calculator'!$I$19,0)),MAX('Rental Calculator'!$I$18,start_rate+'Rental Calculator'!$I$20*ROUNDUP((A83-'Rental Calculator'!$I$16*periods_per_year)/'Rental Calculator'!$I$19,0)))),start_rate))</f>
        <v>4.3749999999999997E-2</v>
      </c>
      <c r="D83" s="10">
        <f t="shared" si="11"/>
        <v>399.64</v>
      </c>
      <c r="E83" s="10">
        <f t="shared" si="8"/>
        <v>624.11</v>
      </c>
      <c r="F83" s="10">
        <f t="shared" si="9"/>
        <v>224.47000000000003</v>
      </c>
      <c r="G83" s="10">
        <f t="shared" si="10"/>
        <v>109392.08000000005</v>
      </c>
    </row>
    <row r="84" spans="1:7" x14ac:dyDescent="0.15">
      <c r="A84" s="7">
        <f t="shared" si="6"/>
        <v>81</v>
      </c>
      <c r="B84" s="8">
        <f t="shared" si="7"/>
        <v>44075</v>
      </c>
      <c r="C84" s="9">
        <f>IF(A84="","",IF(variable,IF(A84&lt;'Rental Calculator'!$I$16*periods_per_year,start_rate,IF('Rental Calculator'!$I$20&gt;=0,MIN('Rental Calculator'!$I$17,start_rate+'Rental Calculator'!$I$20*ROUNDUP((A84-'Rental Calculator'!$I$16*periods_per_year)/'Rental Calculator'!$I$19,0)),MAX('Rental Calculator'!$I$18,start_rate+'Rental Calculator'!$I$20*ROUNDUP((A84-'Rental Calculator'!$I$16*periods_per_year)/'Rental Calculator'!$I$19,0)))),start_rate))</f>
        <v>4.3749999999999997E-2</v>
      </c>
      <c r="D84" s="10">
        <f t="shared" si="11"/>
        <v>398.83</v>
      </c>
      <c r="E84" s="10">
        <f t="shared" si="8"/>
        <v>624.11</v>
      </c>
      <c r="F84" s="10">
        <f t="shared" si="9"/>
        <v>225.28000000000003</v>
      </c>
      <c r="G84" s="10">
        <f t="shared" si="10"/>
        <v>109166.80000000005</v>
      </c>
    </row>
    <row r="85" spans="1:7" x14ac:dyDescent="0.15">
      <c r="A85" s="7">
        <f t="shared" si="6"/>
        <v>82</v>
      </c>
      <c r="B85" s="8">
        <f t="shared" si="7"/>
        <v>44105</v>
      </c>
      <c r="C85" s="9">
        <f>IF(A85="","",IF(variable,IF(A85&lt;'Rental Calculator'!$I$16*periods_per_year,start_rate,IF('Rental Calculator'!$I$20&gt;=0,MIN('Rental Calculator'!$I$17,start_rate+'Rental Calculator'!$I$20*ROUNDUP((A85-'Rental Calculator'!$I$16*periods_per_year)/'Rental Calculator'!$I$19,0)),MAX('Rental Calculator'!$I$18,start_rate+'Rental Calculator'!$I$20*ROUNDUP((A85-'Rental Calculator'!$I$16*periods_per_year)/'Rental Calculator'!$I$19,0)))),start_rate))</f>
        <v>4.3749999999999997E-2</v>
      </c>
      <c r="D85" s="10">
        <f t="shared" si="11"/>
        <v>398</v>
      </c>
      <c r="E85" s="10">
        <f t="shared" si="8"/>
        <v>624.11</v>
      </c>
      <c r="F85" s="10">
        <f t="shared" si="9"/>
        <v>226.11</v>
      </c>
      <c r="G85" s="10">
        <f t="shared" si="10"/>
        <v>108940.69000000005</v>
      </c>
    </row>
    <row r="86" spans="1:7" x14ac:dyDescent="0.15">
      <c r="A86" s="7">
        <f t="shared" si="6"/>
        <v>83</v>
      </c>
      <c r="B86" s="8">
        <f t="shared" si="7"/>
        <v>44136</v>
      </c>
      <c r="C86" s="9">
        <f>IF(A86="","",IF(variable,IF(A86&lt;'Rental Calculator'!$I$16*periods_per_year,start_rate,IF('Rental Calculator'!$I$20&gt;=0,MIN('Rental Calculator'!$I$17,start_rate+'Rental Calculator'!$I$20*ROUNDUP((A86-'Rental Calculator'!$I$16*periods_per_year)/'Rental Calculator'!$I$19,0)),MAX('Rental Calculator'!$I$18,start_rate+'Rental Calculator'!$I$20*ROUNDUP((A86-'Rental Calculator'!$I$16*periods_per_year)/'Rental Calculator'!$I$19,0)))),start_rate))</f>
        <v>4.3749999999999997E-2</v>
      </c>
      <c r="D86" s="10">
        <f t="shared" si="11"/>
        <v>397.18</v>
      </c>
      <c r="E86" s="10">
        <f t="shared" si="8"/>
        <v>624.11</v>
      </c>
      <c r="F86" s="10">
        <f t="shared" si="9"/>
        <v>226.93</v>
      </c>
      <c r="G86" s="10">
        <f t="shared" si="10"/>
        <v>108713.76000000005</v>
      </c>
    </row>
    <row r="87" spans="1:7" x14ac:dyDescent="0.15">
      <c r="A87" s="7">
        <f t="shared" si="6"/>
        <v>84</v>
      </c>
      <c r="B87" s="8">
        <f t="shared" si="7"/>
        <v>44166</v>
      </c>
      <c r="C87" s="9">
        <f>IF(A87="","",IF(variable,IF(A87&lt;'Rental Calculator'!$I$16*periods_per_year,start_rate,IF('Rental Calculator'!$I$20&gt;=0,MIN('Rental Calculator'!$I$17,start_rate+'Rental Calculator'!$I$20*ROUNDUP((A87-'Rental Calculator'!$I$16*periods_per_year)/'Rental Calculator'!$I$19,0)),MAX('Rental Calculator'!$I$18,start_rate+'Rental Calculator'!$I$20*ROUNDUP((A87-'Rental Calculator'!$I$16*periods_per_year)/'Rental Calculator'!$I$19,0)))),start_rate))</f>
        <v>4.3749999999999997E-2</v>
      </c>
      <c r="D87" s="10">
        <f t="shared" si="11"/>
        <v>396.35</v>
      </c>
      <c r="E87" s="10">
        <f t="shared" si="8"/>
        <v>624.11</v>
      </c>
      <c r="F87" s="10">
        <f t="shared" si="9"/>
        <v>227.76</v>
      </c>
      <c r="G87" s="10">
        <f t="shared" si="10"/>
        <v>108486.00000000006</v>
      </c>
    </row>
    <row r="88" spans="1:7" x14ac:dyDescent="0.15">
      <c r="A88" s="7">
        <f t="shared" si="6"/>
        <v>85</v>
      </c>
      <c r="B88" s="8">
        <f t="shared" si="7"/>
        <v>44197</v>
      </c>
      <c r="C88" s="9">
        <f>IF(A88="","",IF(variable,IF(A88&lt;'Rental Calculator'!$I$16*periods_per_year,start_rate,IF('Rental Calculator'!$I$20&gt;=0,MIN('Rental Calculator'!$I$17,start_rate+'Rental Calculator'!$I$20*ROUNDUP((A88-'Rental Calculator'!$I$16*periods_per_year)/'Rental Calculator'!$I$19,0)),MAX('Rental Calculator'!$I$18,start_rate+'Rental Calculator'!$I$20*ROUNDUP((A88-'Rental Calculator'!$I$16*periods_per_year)/'Rental Calculator'!$I$19,0)))),start_rate))</f>
        <v>4.3749999999999997E-2</v>
      </c>
      <c r="D88" s="10">
        <f t="shared" si="11"/>
        <v>395.52</v>
      </c>
      <c r="E88" s="10">
        <f t="shared" si="8"/>
        <v>624.11</v>
      </c>
      <c r="F88" s="10">
        <f t="shared" si="9"/>
        <v>228.59000000000003</v>
      </c>
      <c r="G88" s="10">
        <f t="shared" si="10"/>
        <v>108257.41000000006</v>
      </c>
    </row>
    <row r="89" spans="1:7" x14ac:dyDescent="0.15">
      <c r="A89" s="7">
        <f t="shared" si="6"/>
        <v>86</v>
      </c>
      <c r="B89" s="8">
        <f t="shared" si="7"/>
        <v>44228</v>
      </c>
      <c r="C89" s="9">
        <f>IF(A89="","",IF(variable,IF(A89&lt;'Rental Calculator'!$I$16*periods_per_year,start_rate,IF('Rental Calculator'!$I$20&gt;=0,MIN('Rental Calculator'!$I$17,start_rate+'Rental Calculator'!$I$20*ROUNDUP((A89-'Rental Calculator'!$I$16*periods_per_year)/'Rental Calculator'!$I$19,0)),MAX('Rental Calculator'!$I$18,start_rate+'Rental Calculator'!$I$20*ROUNDUP((A89-'Rental Calculator'!$I$16*periods_per_year)/'Rental Calculator'!$I$19,0)))),start_rate))</f>
        <v>4.3749999999999997E-2</v>
      </c>
      <c r="D89" s="10">
        <f t="shared" si="11"/>
        <v>394.69</v>
      </c>
      <c r="E89" s="10">
        <f t="shared" si="8"/>
        <v>624.11</v>
      </c>
      <c r="F89" s="10">
        <f t="shared" si="9"/>
        <v>229.42000000000002</v>
      </c>
      <c r="G89" s="10">
        <f t="shared" si="10"/>
        <v>108027.99000000006</v>
      </c>
    </row>
    <row r="90" spans="1:7" x14ac:dyDescent="0.15">
      <c r="A90" s="7">
        <f t="shared" si="6"/>
        <v>87</v>
      </c>
      <c r="B90" s="8">
        <f t="shared" si="7"/>
        <v>44256</v>
      </c>
      <c r="C90" s="9">
        <f>IF(A90="","",IF(variable,IF(A90&lt;'Rental Calculator'!$I$16*periods_per_year,start_rate,IF('Rental Calculator'!$I$20&gt;=0,MIN('Rental Calculator'!$I$17,start_rate+'Rental Calculator'!$I$20*ROUNDUP((A90-'Rental Calculator'!$I$16*periods_per_year)/'Rental Calculator'!$I$19,0)),MAX('Rental Calculator'!$I$18,start_rate+'Rental Calculator'!$I$20*ROUNDUP((A90-'Rental Calculator'!$I$16*periods_per_year)/'Rental Calculator'!$I$19,0)))),start_rate))</f>
        <v>4.3749999999999997E-2</v>
      </c>
      <c r="D90" s="10">
        <f t="shared" si="11"/>
        <v>393.85</v>
      </c>
      <c r="E90" s="10">
        <f t="shared" si="8"/>
        <v>624.11</v>
      </c>
      <c r="F90" s="10">
        <f t="shared" si="9"/>
        <v>230.26</v>
      </c>
      <c r="G90" s="10">
        <f t="shared" si="10"/>
        <v>107797.73000000007</v>
      </c>
    </row>
    <row r="91" spans="1:7" x14ac:dyDescent="0.15">
      <c r="A91" s="7">
        <f t="shared" si="6"/>
        <v>88</v>
      </c>
      <c r="B91" s="8">
        <f t="shared" si="7"/>
        <v>44287</v>
      </c>
      <c r="C91" s="9">
        <f>IF(A91="","",IF(variable,IF(A91&lt;'Rental Calculator'!$I$16*periods_per_year,start_rate,IF('Rental Calculator'!$I$20&gt;=0,MIN('Rental Calculator'!$I$17,start_rate+'Rental Calculator'!$I$20*ROUNDUP((A91-'Rental Calculator'!$I$16*periods_per_year)/'Rental Calculator'!$I$19,0)),MAX('Rental Calculator'!$I$18,start_rate+'Rental Calculator'!$I$20*ROUNDUP((A91-'Rental Calculator'!$I$16*periods_per_year)/'Rental Calculator'!$I$19,0)))),start_rate))</f>
        <v>4.3749999999999997E-2</v>
      </c>
      <c r="D91" s="10">
        <f t="shared" si="11"/>
        <v>393.01</v>
      </c>
      <c r="E91" s="10">
        <f t="shared" si="8"/>
        <v>624.11</v>
      </c>
      <c r="F91" s="10">
        <f t="shared" si="9"/>
        <v>231.10000000000002</v>
      </c>
      <c r="G91" s="10">
        <f t="shared" si="10"/>
        <v>107566.63000000006</v>
      </c>
    </row>
    <row r="92" spans="1:7" x14ac:dyDescent="0.15">
      <c r="A92" s="7">
        <f t="shared" si="6"/>
        <v>89</v>
      </c>
      <c r="B92" s="8">
        <f t="shared" si="7"/>
        <v>44317</v>
      </c>
      <c r="C92" s="9">
        <f>IF(A92="","",IF(variable,IF(A92&lt;'Rental Calculator'!$I$16*periods_per_year,start_rate,IF('Rental Calculator'!$I$20&gt;=0,MIN('Rental Calculator'!$I$17,start_rate+'Rental Calculator'!$I$20*ROUNDUP((A92-'Rental Calculator'!$I$16*periods_per_year)/'Rental Calculator'!$I$19,0)),MAX('Rental Calculator'!$I$18,start_rate+'Rental Calculator'!$I$20*ROUNDUP((A92-'Rental Calculator'!$I$16*periods_per_year)/'Rental Calculator'!$I$19,0)))),start_rate))</f>
        <v>4.3749999999999997E-2</v>
      </c>
      <c r="D92" s="10">
        <f t="shared" si="11"/>
        <v>392.17</v>
      </c>
      <c r="E92" s="10">
        <f t="shared" si="8"/>
        <v>624.11</v>
      </c>
      <c r="F92" s="10">
        <f t="shared" si="9"/>
        <v>231.94</v>
      </c>
      <c r="G92" s="10">
        <f t="shared" si="10"/>
        <v>107334.69000000006</v>
      </c>
    </row>
    <row r="93" spans="1:7" x14ac:dyDescent="0.15">
      <c r="A93" s="7">
        <f t="shared" si="6"/>
        <v>90</v>
      </c>
      <c r="B93" s="8">
        <f t="shared" si="7"/>
        <v>44348</v>
      </c>
      <c r="C93" s="9">
        <f>IF(A93="","",IF(variable,IF(A93&lt;'Rental Calculator'!$I$16*periods_per_year,start_rate,IF('Rental Calculator'!$I$20&gt;=0,MIN('Rental Calculator'!$I$17,start_rate+'Rental Calculator'!$I$20*ROUNDUP((A93-'Rental Calculator'!$I$16*periods_per_year)/'Rental Calculator'!$I$19,0)),MAX('Rental Calculator'!$I$18,start_rate+'Rental Calculator'!$I$20*ROUNDUP((A93-'Rental Calculator'!$I$16*periods_per_year)/'Rental Calculator'!$I$19,0)))),start_rate))</f>
        <v>4.3749999999999997E-2</v>
      </c>
      <c r="D93" s="10">
        <f t="shared" si="11"/>
        <v>391.32</v>
      </c>
      <c r="E93" s="10">
        <f t="shared" si="8"/>
        <v>624.11</v>
      </c>
      <c r="F93" s="10">
        <f t="shared" si="9"/>
        <v>232.79000000000002</v>
      </c>
      <c r="G93" s="10">
        <f t="shared" si="10"/>
        <v>107101.90000000007</v>
      </c>
    </row>
    <row r="94" spans="1:7" x14ac:dyDescent="0.15">
      <c r="A94" s="7">
        <f t="shared" si="6"/>
        <v>91</v>
      </c>
      <c r="B94" s="8">
        <f t="shared" si="7"/>
        <v>44378</v>
      </c>
      <c r="C94" s="9">
        <f>IF(A94="","",IF(variable,IF(A94&lt;'Rental Calculator'!$I$16*periods_per_year,start_rate,IF('Rental Calculator'!$I$20&gt;=0,MIN('Rental Calculator'!$I$17,start_rate+'Rental Calculator'!$I$20*ROUNDUP((A94-'Rental Calculator'!$I$16*periods_per_year)/'Rental Calculator'!$I$19,0)),MAX('Rental Calculator'!$I$18,start_rate+'Rental Calculator'!$I$20*ROUNDUP((A94-'Rental Calculator'!$I$16*periods_per_year)/'Rental Calculator'!$I$19,0)))),start_rate))</f>
        <v>4.3749999999999997E-2</v>
      </c>
      <c r="D94" s="10">
        <f t="shared" si="11"/>
        <v>390.48</v>
      </c>
      <c r="E94" s="10">
        <f t="shared" si="8"/>
        <v>624.11</v>
      </c>
      <c r="F94" s="10">
        <f t="shared" si="9"/>
        <v>233.63</v>
      </c>
      <c r="G94" s="10">
        <f t="shared" si="10"/>
        <v>106868.27000000006</v>
      </c>
    </row>
    <row r="95" spans="1:7" x14ac:dyDescent="0.15">
      <c r="A95" s="7">
        <f t="shared" si="6"/>
        <v>92</v>
      </c>
      <c r="B95" s="8">
        <f t="shared" si="7"/>
        <v>44409</v>
      </c>
      <c r="C95" s="9">
        <f>IF(A95="","",IF(variable,IF(A95&lt;'Rental Calculator'!$I$16*periods_per_year,start_rate,IF('Rental Calculator'!$I$20&gt;=0,MIN('Rental Calculator'!$I$17,start_rate+'Rental Calculator'!$I$20*ROUNDUP((A95-'Rental Calculator'!$I$16*periods_per_year)/'Rental Calculator'!$I$19,0)),MAX('Rental Calculator'!$I$18,start_rate+'Rental Calculator'!$I$20*ROUNDUP((A95-'Rental Calculator'!$I$16*periods_per_year)/'Rental Calculator'!$I$19,0)))),start_rate))</f>
        <v>4.3749999999999997E-2</v>
      </c>
      <c r="D95" s="10">
        <f t="shared" si="11"/>
        <v>389.62</v>
      </c>
      <c r="E95" s="10">
        <f t="shared" si="8"/>
        <v>624.11</v>
      </c>
      <c r="F95" s="10">
        <f t="shared" si="9"/>
        <v>234.49</v>
      </c>
      <c r="G95" s="10">
        <f t="shared" si="10"/>
        <v>106633.78000000006</v>
      </c>
    </row>
    <row r="96" spans="1:7" x14ac:dyDescent="0.15">
      <c r="A96" s="7">
        <f t="shared" si="6"/>
        <v>93</v>
      </c>
      <c r="B96" s="8">
        <f t="shared" si="7"/>
        <v>44440</v>
      </c>
      <c r="C96" s="9">
        <f>IF(A96="","",IF(variable,IF(A96&lt;'Rental Calculator'!$I$16*periods_per_year,start_rate,IF('Rental Calculator'!$I$20&gt;=0,MIN('Rental Calculator'!$I$17,start_rate+'Rental Calculator'!$I$20*ROUNDUP((A96-'Rental Calculator'!$I$16*periods_per_year)/'Rental Calculator'!$I$19,0)),MAX('Rental Calculator'!$I$18,start_rate+'Rental Calculator'!$I$20*ROUNDUP((A96-'Rental Calculator'!$I$16*periods_per_year)/'Rental Calculator'!$I$19,0)))),start_rate))</f>
        <v>4.3749999999999997E-2</v>
      </c>
      <c r="D96" s="10">
        <f t="shared" si="11"/>
        <v>388.77</v>
      </c>
      <c r="E96" s="10">
        <f t="shared" si="8"/>
        <v>624.11</v>
      </c>
      <c r="F96" s="10">
        <f t="shared" si="9"/>
        <v>235.34000000000003</v>
      </c>
      <c r="G96" s="10">
        <f t="shared" si="10"/>
        <v>106398.44000000006</v>
      </c>
    </row>
    <row r="97" spans="1:7" x14ac:dyDescent="0.15">
      <c r="A97" s="7">
        <f t="shared" si="6"/>
        <v>94</v>
      </c>
      <c r="B97" s="8">
        <f t="shared" si="7"/>
        <v>44470</v>
      </c>
      <c r="C97" s="9">
        <f>IF(A97="","",IF(variable,IF(A97&lt;'Rental Calculator'!$I$16*periods_per_year,start_rate,IF('Rental Calculator'!$I$20&gt;=0,MIN('Rental Calculator'!$I$17,start_rate+'Rental Calculator'!$I$20*ROUNDUP((A97-'Rental Calculator'!$I$16*periods_per_year)/'Rental Calculator'!$I$19,0)),MAX('Rental Calculator'!$I$18,start_rate+'Rental Calculator'!$I$20*ROUNDUP((A97-'Rental Calculator'!$I$16*periods_per_year)/'Rental Calculator'!$I$19,0)))),start_rate))</f>
        <v>4.3749999999999997E-2</v>
      </c>
      <c r="D97" s="10">
        <f t="shared" si="11"/>
        <v>387.91</v>
      </c>
      <c r="E97" s="10">
        <f t="shared" si="8"/>
        <v>624.11</v>
      </c>
      <c r="F97" s="10">
        <f t="shared" si="9"/>
        <v>236.2</v>
      </c>
      <c r="G97" s="10">
        <f t="shared" si="10"/>
        <v>106162.24000000006</v>
      </c>
    </row>
    <row r="98" spans="1:7" x14ac:dyDescent="0.15">
      <c r="A98" s="7">
        <f t="shared" si="6"/>
        <v>95</v>
      </c>
      <c r="B98" s="8">
        <f t="shared" si="7"/>
        <v>44501</v>
      </c>
      <c r="C98" s="9">
        <f>IF(A98="","",IF(variable,IF(A98&lt;'Rental Calculator'!$I$16*periods_per_year,start_rate,IF('Rental Calculator'!$I$20&gt;=0,MIN('Rental Calculator'!$I$17,start_rate+'Rental Calculator'!$I$20*ROUNDUP((A98-'Rental Calculator'!$I$16*periods_per_year)/'Rental Calculator'!$I$19,0)),MAX('Rental Calculator'!$I$18,start_rate+'Rental Calculator'!$I$20*ROUNDUP((A98-'Rental Calculator'!$I$16*periods_per_year)/'Rental Calculator'!$I$19,0)))),start_rate))</f>
        <v>4.3749999999999997E-2</v>
      </c>
      <c r="D98" s="10">
        <f t="shared" si="11"/>
        <v>387.05</v>
      </c>
      <c r="E98" s="10">
        <f t="shared" si="8"/>
        <v>624.11</v>
      </c>
      <c r="F98" s="10">
        <f t="shared" si="9"/>
        <v>237.06</v>
      </c>
      <c r="G98" s="10">
        <f t="shared" si="10"/>
        <v>105925.18000000007</v>
      </c>
    </row>
    <row r="99" spans="1:7" x14ac:dyDescent="0.15">
      <c r="A99" s="7">
        <f t="shared" si="6"/>
        <v>96</v>
      </c>
      <c r="B99" s="8">
        <f t="shared" si="7"/>
        <v>44531</v>
      </c>
      <c r="C99" s="9">
        <f>IF(A99="","",IF(variable,IF(A99&lt;'Rental Calculator'!$I$16*periods_per_year,start_rate,IF('Rental Calculator'!$I$20&gt;=0,MIN('Rental Calculator'!$I$17,start_rate+'Rental Calculator'!$I$20*ROUNDUP((A99-'Rental Calculator'!$I$16*periods_per_year)/'Rental Calculator'!$I$19,0)),MAX('Rental Calculator'!$I$18,start_rate+'Rental Calculator'!$I$20*ROUNDUP((A99-'Rental Calculator'!$I$16*periods_per_year)/'Rental Calculator'!$I$19,0)))),start_rate))</f>
        <v>4.3749999999999997E-2</v>
      </c>
      <c r="D99" s="10">
        <f t="shared" si="11"/>
        <v>386.19</v>
      </c>
      <c r="E99" s="10">
        <f t="shared" si="8"/>
        <v>624.11</v>
      </c>
      <c r="F99" s="10">
        <f t="shared" si="9"/>
        <v>237.92000000000002</v>
      </c>
      <c r="G99" s="10">
        <f t="shared" si="10"/>
        <v>105687.26000000007</v>
      </c>
    </row>
    <row r="100" spans="1:7" x14ac:dyDescent="0.15">
      <c r="A100" s="7">
        <f t="shared" si="6"/>
        <v>97</v>
      </c>
      <c r="B100" s="8">
        <f t="shared" si="7"/>
        <v>44562</v>
      </c>
      <c r="C100" s="9">
        <f>IF(A100="","",IF(variable,IF(A100&lt;'Rental Calculator'!$I$16*periods_per_year,start_rate,IF('Rental Calculator'!$I$20&gt;=0,MIN('Rental Calculator'!$I$17,start_rate+'Rental Calculator'!$I$20*ROUNDUP((A100-'Rental Calculator'!$I$16*periods_per_year)/'Rental Calculator'!$I$19,0)),MAX('Rental Calculator'!$I$18,start_rate+'Rental Calculator'!$I$20*ROUNDUP((A100-'Rental Calculator'!$I$16*periods_per_year)/'Rental Calculator'!$I$19,0)))),start_rate))</f>
        <v>4.3749999999999997E-2</v>
      </c>
      <c r="D100" s="10">
        <f t="shared" si="11"/>
        <v>385.32</v>
      </c>
      <c r="E100" s="10">
        <f t="shared" si="8"/>
        <v>624.11</v>
      </c>
      <c r="F100" s="10">
        <f t="shared" si="9"/>
        <v>238.79000000000002</v>
      </c>
      <c r="G100" s="10">
        <f t="shared" si="10"/>
        <v>105448.47000000007</v>
      </c>
    </row>
    <row r="101" spans="1:7" x14ac:dyDescent="0.15">
      <c r="A101" s="7">
        <f t="shared" si="6"/>
        <v>98</v>
      </c>
      <c r="B101" s="8">
        <f t="shared" si="7"/>
        <v>44593</v>
      </c>
      <c r="C101" s="9">
        <f>IF(A101="","",IF(variable,IF(A101&lt;'Rental Calculator'!$I$16*periods_per_year,start_rate,IF('Rental Calculator'!$I$20&gt;=0,MIN('Rental Calculator'!$I$17,start_rate+'Rental Calculator'!$I$20*ROUNDUP((A101-'Rental Calculator'!$I$16*periods_per_year)/'Rental Calculator'!$I$19,0)),MAX('Rental Calculator'!$I$18,start_rate+'Rental Calculator'!$I$20*ROUNDUP((A101-'Rental Calculator'!$I$16*periods_per_year)/'Rental Calculator'!$I$19,0)))),start_rate))</f>
        <v>4.3749999999999997E-2</v>
      </c>
      <c r="D101" s="10">
        <f t="shared" si="11"/>
        <v>384.45</v>
      </c>
      <c r="E101" s="10">
        <f t="shared" si="8"/>
        <v>624.11</v>
      </c>
      <c r="F101" s="10">
        <f t="shared" si="9"/>
        <v>239.66000000000003</v>
      </c>
      <c r="G101" s="10">
        <f t="shared" si="10"/>
        <v>105208.81000000007</v>
      </c>
    </row>
    <row r="102" spans="1:7" x14ac:dyDescent="0.15">
      <c r="A102" s="7">
        <f t="shared" si="6"/>
        <v>99</v>
      </c>
      <c r="B102" s="8">
        <f t="shared" si="7"/>
        <v>44621</v>
      </c>
      <c r="C102" s="9">
        <f>IF(A102="","",IF(variable,IF(A102&lt;'Rental Calculator'!$I$16*periods_per_year,start_rate,IF('Rental Calculator'!$I$20&gt;=0,MIN('Rental Calculator'!$I$17,start_rate+'Rental Calculator'!$I$20*ROUNDUP((A102-'Rental Calculator'!$I$16*periods_per_year)/'Rental Calculator'!$I$19,0)),MAX('Rental Calculator'!$I$18,start_rate+'Rental Calculator'!$I$20*ROUNDUP((A102-'Rental Calculator'!$I$16*periods_per_year)/'Rental Calculator'!$I$19,0)))),start_rate))</f>
        <v>4.3749999999999997E-2</v>
      </c>
      <c r="D102" s="10">
        <f t="shared" si="11"/>
        <v>383.57</v>
      </c>
      <c r="E102" s="10">
        <f t="shared" si="8"/>
        <v>624.11</v>
      </c>
      <c r="F102" s="10">
        <f t="shared" si="9"/>
        <v>240.54000000000002</v>
      </c>
      <c r="G102" s="10">
        <f t="shared" si="10"/>
        <v>104968.27000000008</v>
      </c>
    </row>
    <row r="103" spans="1:7" x14ac:dyDescent="0.15">
      <c r="A103" s="7">
        <f t="shared" si="6"/>
        <v>100</v>
      </c>
      <c r="B103" s="8">
        <f t="shared" si="7"/>
        <v>44652</v>
      </c>
      <c r="C103" s="9">
        <f>IF(A103="","",IF(variable,IF(A103&lt;'Rental Calculator'!$I$16*periods_per_year,start_rate,IF('Rental Calculator'!$I$20&gt;=0,MIN('Rental Calculator'!$I$17,start_rate+'Rental Calculator'!$I$20*ROUNDUP((A103-'Rental Calculator'!$I$16*periods_per_year)/'Rental Calculator'!$I$19,0)),MAX('Rental Calculator'!$I$18,start_rate+'Rental Calculator'!$I$20*ROUNDUP((A103-'Rental Calculator'!$I$16*periods_per_year)/'Rental Calculator'!$I$19,0)))),start_rate))</f>
        <v>4.3749999999999997E-2</v>
      </c>
      <c r="D103" s="10">
        <f t="shared" si="11"/>
        <v>382.7</v>
      </c>
      <c r="E103" s="10">
        <f t="shared" si="8"/>
        <v>624.11</v>
      </c>
      <c r="F103" s="10">
        <f t="shared" si="9"/>
        <v>241.41000000000003</v>
      </c>
      <c r="G103" s="10">
        <f t="shared" si="10"/>
        <v>104726.86000000007</v>
      </c>
    </row>
    <row r="104" spans="1:7" x14ac:dyDescent="0.15">
      <c r="A104" s="7">
        <f t="shared" si="6"/>
        <v>101</v>
      </c>
      <c r="B104" s="8">
        <f t="shared" si="7"/>
        <v>44682</v>
      </c>
      <c r="C104" s="9">
        <f>IF(A104="","",IF(variable,IF(A104&lt;'Rental Calculator'!$I$16*periods_per_year,start_rate,IF('Rental Calculator'!$I$20&gt;=0,MIN('Rental Calculator'!$I$17,start_rate+'Rental Calculator'!$I$20*ROUNDUP((A104-'Rental Calculator'!$I$16*periods_per_year)/'Rental Calculator'!$I$19,0)),MAX('Rental Calculator'!$I$18,start_rate+'Rental Calculator'!$I$20*ROUNDUP((A104-'Rental Calculator'!$I$16*periods_per_year)/'Rental Calculator'!$I$19,0)))),start_rate))</f>
        <v>4.3749999999999997E-2</v>
      </c>
      <c r="D104" s="10">
        <f t="shared" si="11"/>
        <v>381.82</v>
      </c>
      <c r="E104" s="10">
        <f t="shared" si="8"/>
        <v>624.11</v>
      </c>
      <c r="F104" s="10">
        <f t="shared" si="9"/>
        <v>242.29000000000002</v>
      </c>
      <c r="G104" s="10">
        <f t="shared" si="10"/>
        <v>104484.57000000008</v>
      </c>
    </row>
    <row r="105" spans="1:7" x14ac:dyDescent="0.15">
      <c r="A105" s="7">
        <f t="shared" si="6"/>
        <v>102</v>
      </c>
      <c r="B105" s="8">
        <f t="shared" si="7"/>
        <v>44713</v>
      </c>
      <c r="C105" s="9">
        <f>IF(A105="","",IF(variable,IF(A105&lt;'Rental Calculator'!$I$16*periods_per_year,start_rate,IF('Rental Calculator'!$I$20&gt;=0,MIN('Rental Calculator'!$I$17,start_rate+'Rental Calculator'!$I$20*ROUNDUP((A105-'Rental Calculator'!$I$16*periods_per_year)/'Rental Calculator'!$I$19,0)),MAX('Rental Calculator'!$I$18,start_rate+'Rental Calculator'!$I$20*ROUNDUP((A105-'Rental Calculator'!$I$16*periods_per_year)/'Rental Calculator'!$I$19,0)))),start_rate))</f>
        <v>4.3749999999999997E-2</v>
      </c>
      <c r="D105" s="10">
        <f t="shared" si="11"/>
        <v>380.93</v>
      </c>
      <c r="E105" s="10">
        <f t="shared" si="8"/>
        <v>624.11</v>
      </c>
      <c r="F105" s="10">
        <f t="shared" si="9"/>
        <v>243.18</v>
      </c>
      <c r="G105" s="10">
        <f t="shared" si="10"/>
        <v>104241.39000000009</v>
      </c>
    </row>
    <row r="106" spans="1:7" x14ac:dyDescent="0.15">
      <c r="A106" s="7">
        <f t="shared" si="6"/>
        <v>103</v>
      </c>
      <c r="B106" s="8">
        <f t="shared" si="7"/>
        <v>44743</v>
      </c>
      <c r="C106" s="9">
        <f>IF(A106="","",IF(variable,IF(A106&lt;'Rental Calculator'!$I$16*periods_per_year,start_rate,IF('Rental Calculator'!$I$20&gt;=0,MIN('Rental Calculator'!$I$17,start_rate+'Rental Calculator'!$I$20*ROUNDUP((A106-'Rental Calculator'!$I$16*periods_per_year)/'Rental Calculator'!$I$19,0)),MAX('Rental Calculator'!$I$18,start_rate+'Rental Calculator'!$I$20*ROUNDUP((A106-'Rental Calculator'!$I$16*periods_per_year)/'Rental Calculator'!$I$19,0)))),start_rate))</f>
        <v>4.3749999999999997E-2</v>
      </c>
      <c r="D106" s="10">
        <f t="shared" si="11"/>
        <v>380.05</v>
      </c>
      <c r="E106" s="10">
        <f t="shared" si="8"/>
        <v>624.11</v>
      </c>
      <c r="F106" s="10">
        <f t="shared" si="9"/>
        <v>244.06</v>
      </c>
      <c r="G106" s="10">
        <f t="shared" si="10"/>
        <v>103997.33000000009</v>
      </c>
    </row>
    <row r="107" spans="1:7" x14ac:dyDescent="0.15">
      <c r="A107" s="7">
        <f t="shared" si="6"/>
        <v>104</v>
      </c>
      <c r="B107" s="8">
        <f t="shared" si="7"/>
        <v>44774</v>
      </c>
      <c r="C107" s="9">
        <f>IF(A107="","",IF(variable,IF(A107&lt;'Rental Calculator'!$I$16*periods_per_year,start_rate,IF('Rental Calculator'!$I$20&gt;=0,MIN('Rental Calculator'!$I$17,start_rate+'Rental Calculator'!$I$20*ROUNDUP((A107-'Rental Calculator'!$I$16*periods_per_year)/'Rental Calculator'!$I$19,0)),MAX('Rental Calculator'!$I$18,start_rate+'Rental Calculator'!$I$20*ROUNDUP((A107-'Rental Calculator'!$I$16*periods_per_year)/'Rental Calculator'!$I$19,0)))),start_rate))</f>
        <v>4.3749999999999997E-2</v>
      </c>
      <c r="D107" s="10">
        <f t="shared" si="11"/>
        <v>379.16</v>
      </c>
      <c r="E107" s="10">
        <f t="shared" si="8"/>
        <v>624.11</v>
      </c>
      <c r="F107" s="10">
        <f t="shared" si="9"/>
        <v>244.95</v>
      </c>
      <c r="G107" s="10">
        <f t="shared" si="10"/>
        <v>103752.38000000009</v>
      </c>
    </row>
    <row r="108" spans="1:7" x14ac:dyDescent="0.15">
      <c r="A108" s="7">
        <f t="shared" si="6"/>
        <v>105</v>
      </c>
      <c r="B108" s="8">
        <f t="shared" si="7"/>
        <v>44805</v>
      </c>
      <c r="C108" s="9">
        <f>IF(A108="","",IF(variable,IF(A108&lt;'Rental Calculator'!$I$16*periods_per_year,start_rate,IF('Rental Calculator'!$I$20&gt;=0,MIN('Rental Calculator'!$I$17,start_rate+'Rental Calculator'!$I$20*ROUNDUP((A108-'Rental Calculator'!$I$16*periods_per_year)/'Rental Calculator'!$I$19,0)),MAX('Rental Calculator'!$I$18,start_rate+'Rental Calculator'!$I$20*ROUNDUP((A108-'Rental Calculator'!$I$16*periods_per_year)/'Rental Calculator'!$I$19,0)))),start_rate))</f>
        <v>4.3749999999999997E-2</v>
      </c>
      <c r="D108" s="10">
        <f t="shared" si="11"/>
        <v>378.26</v>
      </c>
      <c r="E108" s="10">
        <f t="shared" si="8"/>
        <v>624.11</v>
      </c>
      <c r="F108" s="10">
        <f t="shared" si="9"/>
        <v>245.85000000000002</v>
      </c>
      <c r="G108" s="10">
        <f t="shared" si="10"/>
        <v>103506.53000000009</v>
      </c>
    </row>
    <row r="109" spans="1:7" x14ac:dyDescent="0.15">
      <c r="A109" s="7">
        <f t="shared" si="6"/>
        <v>106</v>
      </c>
      <c r="B109" s="8">
        <f t="shared" si="7"/>
        <v>44835</v>
      </c>
      <c r="C109" s="9">
        <f>IF(A109="","",IF(variable,IF(A109&lt;'Rental Calculator'!$I$16*periods_per_year,start_rate,IF('Rental Calculator'!$I$20&gt;=0,MIN('Rental Calculator'!$I$17,start_rate+'Rental Calculator'!$I$20*ROUNDUP((A109-'Rental Calculator'!$I$16*periods_per_year)/'Rental Calculator'!$I$19,0)),MAX('Rental Calculator'!$I$18,start_rate+'Rental Calculator'!$I$20*ROUNDUP((A109-'Rental Calculator'!$I$16*periods_per_year)/'Rental Calculator'!$I$19,0)))),start_rate))</f>
        <v>4.3749999999999997E-2</v>
      </c>
      <c r="D109" s="10">
        <f t="shared" si="11"/>
        <v>377.37</v>
      </c>
      <c r="E109" s="10">
        <f t="shared" si="8"/>
        <v>624.11</v>
      </c>
      <c r="F109" s="10">
        <f t="shared" si="9"/>
        <v>246.74</v>
      </c>
      <c r="G109" s="10">
        <f t="shared" si="10"/>
        <v>103259.79000000008</v>
      </c>
    </row>
    <row r="110" spans="1:7" x14ac:dyDescent="0.15">
      <c r="A110" s="7">
        <f t="shared" si="6"/>
        <v>107</v>
      </c>
      <c r="B110" s="8">
        <f t="shared" si="7"/>
        <v>44866</v>
      </c>
      <c r="C110" s="9">
        <f>IF(A110="","",IF(variable,IF(A110&lt;'Rental Calculator'!$I$16*periods_per_year,start_rate,IF('Rental Calculator'!$I$20&gt;=0,MIN('Rental Calculator'!$I$17,start_rate+'Rental Calculator'!$I$20*ROUNDUP((A110-'Rental Calculator'!$I$16*periods_per_year)/'Rental Calculator'!$I$19,0)),MAX('Rental Calculator'!$I$18,start_rate+'Rental Calculator'!$I$20*ROUNDUP((A110-'Rental Calculator'!$I$16*periods_per_year)/'Rental Calculator'!$I$19,0)))),start_rate))</f>
        <v>4.3749999999999997E-2</v>
      </c>
      <c r="D110" s="10">
        <f t="shared" si="11"/>
        <v>376.47</v>
      </c>
      <c r="E110" s="10">
        <f t="shared" si="8"/>
        <v>624.11</v>
      </c>
      <c r="F110" s="10">
        <f t="shared" si="9"/>
        <v>247.64</v>
      </c>
      <c r="G110" s="10">
        <f t="shared" si="10"/>
        <v>103012.15000000008</v>
      </c>
    </row>
    <row r="111" spans="1:7" x14ac:dyDescent="0.15">
      <c r="A111" s="7">
        <f t="shared" si="6"/>
        <v>108</v>
      </c>
      <c r="B111" s="8">
        <f t="shared" si="7"/>
        <v>44896</v>
      </c>
      <c r="C111" s="9">
        <f>IF(A111="","",IF(variable,IF(A111&lt;'Rental Calculator'!$I$16*periods_per_year,start_rate,IF('Rental Calculator'!$I$20&gt;=0,MIN('Rental Calculator'!$I$17,start_rate+'Rental Calculator'!$I$20*ROUNDUP((A111-'Rental Calculator'!$I$16*periods_per_year)/'Rental Calculator'!$I$19,0)),MAX('Rental Calculator'!$I$18,start_rate+'Rental Calculator'!$I$20*ROUNDUP((A111-'Rental Calculator'!$I$16*periods_per_year)/'Rental Calculator'!$I$19,0)))),start_rate))</f>
        <v>4.3749999999999997E-2</v>
      </c>
      <c r="D111" s="10">
        <f t="shared" si="11"/>
        <v>375.57</v>
      </c>
      <c r="E111" s="10">
        <f t="shared" si="8"/>
        <v>624.11</v>
      </c>
      <c r="F111" s="10">
        <f t="shared" si="9"/>
        <v>248.54000000000002</v>
      </c>
      <c r="G111" s="10">
        <f t="shared" si="10"/>
        <v>102763.61000000009</v>
      </c>
    </row>
    <row r="112" spans="1:7" x14ac:dyDescent="0.15">
      <c r="A112" s="7">
        <f t="shared" si="6"/>
        <v>109</v>
      </c>
      <c r="B112" s="8">
        <f t="shared" si="7"/>
        <v>44927</v>
      </c>
      <c r="C112" s="9">
        <f>IF(A112="","",IF(variable,IF(A112&lt;'Rental Calculator'!$I$16*periods_per_year,start_rate,IF('Rental Calculator'!$I$20&gt;=0,MIN('Rental Calculator'!$I$17,start_rate+'Rental Calculator'!$I$20*ROUNDUP((A112-'Rental Calculator'!$I$16*periods_per_year)/'Rental Calculator'!$I$19,0)),MAX('Rental Calculator'!$I$18,start_rate+'Rental Calculator'!$I$20*ROUNDUP((A112-'Rental Calculator'!$I$16*periods_per_year)/'Rental Calculator'!$I$19,0)))),start_rate))</f>
        <v>4.3749999999999997E-2</v>
      </c>
      <c r="D112" s="10">
        <f t="shared" si="11"/>
        <v>374.66</v>
      </c>
      <c r="E112" s="10">
        <f t="shared" si="8"/>
        <v>624.11</v>
      </c>
      <c r="F112" s="10">
        <f t="shared" si="9"/>
        <v>249.45</v>
      </c>
      <c r="G112" s="10">
        <f t="shared" si="10"/>
        <v>102514.16000000009</v>
      </c>
    </row>
    <row r="113" spans="1:7" x14ac:dyDescent="0.15">
      <c r="A113" s="7">
        <f t="shared" si="6"/>
        <v>110</v>
      </c>
      <c r="B113" s="8">
        <f t="shared" si="7"/>
        <v>44958</v>
      </c>
      <c r="C113" s="9">
        <f>IF(A113="","",IF(variable,IF(A113&lt;'Rental Calculator'!$I$16*periods_per_year,start_rate,IF('Rental Calculator'!$I$20&gt;=0,MIN('Rental Calculator'!$I$17,start_rate+'Rental Calculator'!$I$20*ROUNDUP((A113-'Rental Calculator'!$I$16*periods_per_year)/'Rental Calculator'!$I$19,0)),MAX('Rental Calculator'!$I$18,start_rate+'Rental Calculator'!$I$20*ROUNDUP((A113-'Rental Calculator'!$I$16*periods_per_year)/'Rental Calculator'!$I$19,0)))),start_rate))</f>
        <v>4.3749999999999997E-2</v>
      </c>
      <c r="D113" s="10">
        <f t="shared" si="11"/>
        <v>373.75</v>
      </c>
      <c r="E113" s="10">
        <f t="shared" si="8"/>
        <v>624.11</v>
      </c>
      <c r="F113" s="10">
        <f t="shared" si="9"/>
        <v>250.36</v>
      </c>
      <c r="G113" s="10">
        <f t="shared" si="10"/>
        <v>102263.80000000009</v>
      </c>
    </row>
    <row r="114" spans="1:7" x14ac:dyDescent="0.15">
      <c r="A114" s="7">
        <f t="shared" si="6"/>
        <v>111</v>
      </c>
      <c r="B114" s="8">
        <f t="shared" si="7"/>
        <v>44986</v>
      </c>
      <c r="C114" s="9">
        <f>IF(A114="","",IF(variable,IF(A114&lt;'Rental Calculator'!$I$16*periods_per_year,start_rate,IF('Rental Calculator'!$I$20&gt;=0,MIN('Rental Calculator'!$I$17,start_rate+'Rental Calculator'!$I$20*ROUNDUP((A114-'Rental Calculator'!$I$16*periods_per_year)/'Rental Calculator'!$I$19,0)),MAX('Rental Calculator'!$I$18,start_rate+'Rental Calculator'!$I$20*ROUNDUP((A114-'Rental Calculator'!$I$16*periods_per_year)/'Rental Calculator'!$I$19,0)))),start_rate))</f>
        <v>4.3749999999999997E-2</v>
      </c>
      <c r="D114" s="10">
        <f t="shared" si="11"/>
        <v>372.84</v>
      </c>
      <c r="E114" s="10">
        <f t="shared" si="8"/>
        <v>624.11</v>
      </c>
      <c r="F114" s="10">
        <f t="shared" si="9"/>
        <v>251.27000000000004</v>
      </c>
      <c r="G114" s="10">
        <f t="shared" si="10"/>
        <v>102012.53000000009</v>
      </c>
    </row>
    <row r="115" spans="1:7" x14ac:dyDescent="0.15">
      <c r="A115" s="7">
        <f t="shared" si="6"/>
        <v>112</v>
      </c>
      <c r="B115" s="8">
        <f t="shared" si="7"/>
        <v>45017</v>
      </c>
      <c r="C115" s="9">
        <f>IF(A115="","",IF(variable,IF(A115&lt;'Rental Calculator'!$I$16*periods_per_year,start_rate,IF('Rental Calculator'!$I$20&gt;=0,MIN('Rental Calculator'!$I$17,start_rate+'Rental Calculator'!$I$20*ROUNDUP((A115-'Rental Calculator'!$I$16*periods_per_year)/'Rental Calculator'!$I$19,0)),MAX('Rental Calculator'!$I$18,start_rate+'Rental Calculator'!$I$20*ROUNDUP((A115-'Rental Calculator'!$I$16*periods_per_year)/'Rental Calculator'!$I$19,0)))),start_rate))</f>
        <v>4.3749999999999997E-2</v>
      </c>
      <c r="D115" s="10">
        <f t="shared" si="11"/>
        <v>371.92</v>
      </c>
      <c r="E115" s="10">
        <f t="shared" si="8"/>
        <v>624.11</v>
      </c>
      <c r="F115" s="10">
        <f t="shared" si="9"/>
        <v>252.19</v>
      </c>
      <c r="G115" s="10">
        <f t="shared" si="10"/>
        <v>101760.34000000008</v>
      </c>
    </row>
    <row r="116" spans="1:7" x14ac:dyDescent="0.15">
      <c r="A116" s="7">
        <f t="shared" si="6"/>
        <v>113</v>
      </c>
      <c r="B116" s="8">
        <f t="shared" si="7"/>
        <v>45047</v>
      </c>
      <c r="C116" s="9">
        <f>IF(A116="","",IF(variable,IF(A116&lt;'Rental Calculator'!$I$16*periods_per_year,start_rate,IF('Rental Calculator'!$I$20&gt;=0,MIN('Rental Calculator'!$I$17,start_rate+'Rental Calculator'!$I$20*ROUNDUP((A116-'Rental Calculator'!$I$16*periods_per_year)/'Rental Calculator'!$I$19,0)),MAX('Rental Calculator'!$I$18,start_rate+'Rental Calculator'!$I$20*ROUNDUP((A116-'Rental Calculator'!$I$16*periods_per_year)/'Rental Calculator'!$I$19,0)))),start_rate))</f>
        <v>4.3749999999999997E-2</v>
      </c>
      <c r="D116" s="10">
        <f t="shared" si="11"/>
        <v>371</v>
      </c>
      <c r="E116" s="10">
        <f t="shared" si="8"/>
        <v>624.11</v>
      </c>
      <c r="F116" s="10">
        <f t="shared" si="9"/>
        <v>253.11</v>
      </c>
      <c r="G116" s="10">
        <f t="shared" si="10"/>
        <v>101507.23000000008</v>
      </c>
    </row>
    <row r="117" spans="1:7" x14ac:dyDescent="0.15">
      <c r="A117" s="7">
        <f t="shared" si="6"/>
        <v>114</v>
      </c>
      <c r="B117" s="8">
        <f t="shared" si="7"/>
        <v>45078</v>
      </c>
      <c r="C117" s="9">
        <f>IF(A117="","",IF(variable,IF(A117&lt;'Rental Calculator'!$I$16*periods_per_year,start_rate,IF('Rental Calculator'!$I$20&gt;=0,MIN('Rental Calculator'!$I$17,start_rate+'Rental Calculator'!$I$20*ROUNDUP((A117-'Rental Calculator'!$I$16*periods_per_year)/'Rental Calculator'!$I$19,0)),MAX('Rental Calculator'!$I$18,start_rate+'Rental Calculator'!$I$20*ROUNDUP((A117-'Rental Calculator'!$I$16*periods_per_year)/'Rental Calculator'!$I$19,0)))),start_rate))</f>
        <v>4.3749999999999997E-2</v>
      </c>
      <c r="D117" s="10">
        <f t="shared" si="11"/>
        <v>370.08</v>
      </c>
      <c r="E117" s="10">
        <f t="shared" si="8"/>
        <v>624.11</v>
      </c>
      <c r="F117" s="10">
        <f t="shared" si="9"/>
        <v>254.03000000000003</v>
      </c>
      <c r="G117" s="10">
        <f t="shared" si="10"/>
        <v>101253.20000000008</v>
      </c>
    </row>
    <row r="118" spans="1:7" x14ac:dyDescent="0.15">
      <c r="A118" s="7">
        <f t="shared" si="6"/>
        <v>115</v>
      </c>
      <c r="B118" s="8">
        <f t="shared" si="7"/>
        <v>45108</v>
      </c>
      <c r="C118" s="9">
        <f>IF(A118="","",IF(variable,IF(A118&lt;'Rental Calculator'!$I$16*periods_per_year,start_rate,IF('Rental Calculator'!$I$20&gt;=0,MIN('Rental Calculator'!$I$17,start_rate+'Rental Calculator'!$I$20*ROUNDUP((A118-'Rental Calculator'!$I$16*periods_per_year)/'Rental Calculator'!$I$19,0)),MAX('Rental Calculator'!$I$18,start_rate+'Rental Calculator'!$I$20*ROUNDUP((A118-'Rental Calculator'!$I$16*periods_per_year)/'Rental Calculator'!$I$19,0)))),start_rate))</f>
        <v>4.3749999999999997E-2</v>
      </c>
      <c r="D118" s="10">
        <f t="shared" si="11"/>
        <v>369.15</v>
      </c>
      <c r="E118" s="10">
        <f t="shared" si="8"/>
        <v>624.11</v>
      </c>
      <c r="F118" s="10">
        <f t="shared" si="9"/>
        <v>254.96000000000004</v>
      </c>
      <c r="G118" s="10">
        <f t="shared" si="10"/>
        <v>100998.24000000008</v>
      </c>
    </row>
    <row r="119" spans="1:7" x14ac:dyDescent="0.15">
      <c r="A119" s="7">
        <f t="shared" si="6"/>
        <v>116</v>
      </c>
      <c r="B119" s="8">
        <f t="shared" si="7"/>
        <v>45139</v>
      </c>
      <c r="C119" s="9">
        <f>IF(A119="","",IF(variable,IF(A119&lt;'Rental Calculator'!$I$16*periods_per_year,start_rate,IF('Rental Calculator'!$I$20&gt;=0,MIN('Rental Calculator'!$I$17,start_rate+'Rental Calculator'!$I$20*ROUNDUP((A119-'Rental Calculator'!$I$16*periods_per_year)/'Rental Calculator'!$I$19,0)),MAX('Rental Calculator'!$I$18,start_rate+'Rental Calculator'!$I$20*ROUNDUP((A119-'Rental Calculator'!$I$16*periods_per_year)/'Rental Calculator'!$I$19,0)))),start_rate))</f>
        <v>4.3749999999999997E-2</v>
      </c>
      <c r="D119" s="10">
        <f t="shared" si="11"/>
        <v>368.22</v>
      </c>
      <c r="E119" s="10">
        <f t="shared" si="8"/>
        <v>624.11</v>
      </c>
      <c r="F119" s="10">
        <f t="shared" si="9"/>
        <v>255.89</v>
      </c>
      <c r="G119" s="10">
        <f t="shared" si="10"/>
        <v>100742.35000000008</v>
      </c>
    </row>
    <row r="120" spans="1:7" x14ac:dyDescent="0.15">
      <c r="A120" s="7">
        <f t="shared" si="6"/>
        <v>117</v>
      </c>
      <c r="B120" s="8">
        <f t="shared" si="7"/>
        <v>45170</v>
      </c>
      <c r="C120" s="9">
        <f>IF(A120="","",IF(variable,IF(A120&lt;'Rental Calculator'!$I$16*periods_per_year,start_rate,IF('Rental Calculator'!$I$20&gt;=0,MIN('Rental Calculator'!$I$17,start_rate+'Rental Calculator'!$I$20*ROUNDUP((A120-'Rental Calculator'!$I$16*periods_per_year)/'Rental Calculator'!$I$19,0)),MAX('Rental Calculator'!$I$18,start_rate+'Rental Calculator'!$I$20*ROUNDUP((A120-'Rental Calculator'!$I$16*periods_per_year)/'Rental Calculator'!$I$19,0)))),start_rate))</f>
        <v>4.3749999999999997E-2</v>
      </c>
      <c r="D120" s="10">
        <f t="shared" si="11"/>
        <v>367.29</v>
      </c>
      <c r="E120" s="10">
        <f t="shared" si="8"/>
        <v>624.11</v>
      </c>
      <c r="F120" s="10">
        <f t="shared" si="9"/>
        <v>256.82</v>
      </c>
      <c r="G120" s="10">
        <f t="shared" si="10"/>
        <v>100485.53000000007</v>
      </c>
    </row>
    <row r="121" spans="1:7" x14ac:dyDescent="0.15">
      <c r="A121" s="7">
        <f t="shared" si="6"/>
        <v>118</v>
      </c>
      <c r="B121" s="8">
        <f t="shared" si="7"/>
        <v>45200</v>
      </c>
      <c r="C121" s="9">
        <f>IF(A121="","",IF(variable,IF(A121&lt;'Rental Calculator'!$I$16*periods_per_year,start_rate,IF('Rental Calculator'!$I$20&gt;=0,MIN('Rental Calculator'!$I$17,start_rate+'Rental Calculator'!$I$20*ROUNDUP((A121-'Rental Calculator'!$I$16*periods_per_year)/'Rental Calculator'!$I$19,0)),MAX('Rental Calculator'!$I$18,start_rate+'Rental Calculator'!$I$20*ROUNDUP((A121-'Rental Calculator'!$I$16*periods_per_year)/'Rental Calculator'!$I$19,0)))),start_rate))</f>
        <v>4.3749999999999997E-2</v>
      </c>
      <c r="D121" s="10">
        <f t="shared" si="11"/>
        <v>366.35</v>
      </c>
      <c r="E121" s="10">
        <f t="shared" si="8"/>
        <v>624.11</v>
      </c>
      <c r="F121" s="10">
        <f t="shared" si="9"/>
        <v>257.76</v>
      </c>
      <c r="G121" s="10">
        <f t="shared" si="10"/>
        <v>100227.77000000008</v>
      </c>
    </row>
    <row r="122" spans="1:7" x14ac:dyDescent="0.15">
      <c r="A122" s="7">
        <f t="shared" si="6"/>
        <v>119</v>
      </c>
      <c r="B122" s="8">
        <f t="shared" si="7"/>
        <v>45231</v>
      </c>
      <c r="C122" s="9">
        <f>IF(A122="","",IF(variable,IF(A122&lt;'Rental Calculator'!$I$16*periods_per_year,start_rate,IF('Rental Calculator'!$I$20&gt;=0,MIN('Rental Calculator'!$I$17,start_rate+'Rental Calculator'!$I$20*ROUNDUP((A122-'Rental Calculator'!$I$16*periods_per_year)/'Rental Calculator'!$I$19,0)),MAX('Rental Calculator'!$I$18,start_rate+'Rental Calculator'!$I$20*ROUNDUP((A122-'Rental Calculator'!$I$16*periods_per_year)/'Rental Calculator'!$I$19,0)))),start_rate))</f>
        <v>4.3749999999999997E-2</v>
      </c>
      <c r="D122" s="10">
        <f t="shared" si="11"/>
        <v>365.41</v>
      </c>
      <c r="E122" s="10">
        <f t="shared" si="8"/>
        <v>624.11</v>
      </c>
      <c r="F122" s="10">
        <f t="shared" si="9"/>
        <v>258.7</v>
      </c>
      <c r="G122" s="10">
        <f t="shared" si="10"/>
        <v>99969.07000000008</v>
      </c>
    </row>
    <row r="123" spans="1:7" x14ac:dyDescent="0.15">
      <c r="A123" s="7">
        <f t="shared" si="6"/>
        <v>120</v>
      </c>
      <c r="B123" s="8">
        <f t="shared" si="7"/>
        <v>45261</v>
      </c>
      <c r="C123" s="9">
        <f>IF(A123="","",IF(variable,IF(A123&lt;'Rental Calculator'!$I$16*periods_per_year,start_rate,IF('Rental Calculator'!$I$20&gt;=0,MIN('Rental Calculator'!$I$17,start_rate+'Rental Calculator'!$I$20*ROUNDUP((A123-'Rental Calculator'!$I$16*periods_per_year)/'Rental Calculator'!$I$19,0)),MAX('Rental Calculator'!$I$18,start_rate+'Rental Calculator'!$I$20*ROUNDUP((A123-'Rental Calculator'!$I$16*periods_per_year)/'Rental Calculator'!$I$19,0)))),start_rate))</f>
        <v>4.3749999999999997E-2</v>
      </c>
      <c r="D123" s="10">
        <f t="shared" si="11"/>
        <v>364.47</v>
      </c>
      <c r="E123" s="10">
        <f t="shared" si="8"/>
        <v>624.11</v>
      </c>
      <c r="F123" s="10">
        <f t="shared" si="9"/>
        <v>259.64</v>
      </c>
      <c r="G123" s="10">
        <f t="shared" si="10"/>
        <v>99709.43000000008</v>
      </c>
    </row>
    <row r="124" spans="1:7" x14ac:dyDescent="0.15">
      <c r="A124" s="7">
        <f t="shared" si="6"/>
        <v>121</v>
      </c>
      <c r="B124" s="8">
        <f t="shared" si="7"/>
        <v>45292</v>
      </c>
      <c r="C124" s="9">
        <f>IF(A124="","",IF(variable,IF(A124&lt;'Rental Calculator'!$I$16*periods_per_year,start_rate,IF('Rental Calculator'!$I$20&gt;=0,MIN('Rental Calculator'!$I$17,start_rate+'Rental Calculator'!$I$20*ROUNDUP((A124-'Rental Calculator'!$I$16*periods_per_year)/'Rental Calculator'!$I$19,0)),MAX('Rental Calculator'!$I$18,start_rate+'Rental Calculator'!$I$20*ROUNDUP((A124-'Rental Calculator'!$I$16*periods_per_year)/'Rental Calculator'!$I$19,0)))),start_rate))</f>
        <v>4.6249999999999999E-2</v>
      </c>
      <c r="D124" s="10">
        <f t="shared" si="11"/>
        <v>384.3</v>
      </c>
      <c r="E124" s="10">
        <f t="shared" si="8"/>
        <v>637.55999999999995</v>
      </c>
      <c r="F124" s="10">
        <f t="shared" si="9"/>
        <v>253.25999999999993</v>
      </c>
      <c r="G124" s="10">
        <f t="shared" si="10"/>
        <v>99456.170000000086</v>
      </c>
    </row>
    <row r="125" spans="1:7" x14ac:dyDescent="0.15">
      <c r="A125" s="7">
        <f t="shared" si="6"/>
        <v>122</v>
      </c>
      <c r="B125" s="8">
        <f t="shared" si="7"/>
        <v>45323</v>
      </c>
      <c r="C125" s="9">
        <f>IF(A125="","",IF(variable,IF(A125&lt;'Rental Calculator'!$I$16*periods_per_year,start_rate,IF('Rental Calculator'!$I$20&gt;=0,MIN('Rental Calculator'!$I$17,start_rate+'Rental Calculator'!$I$20*ROUNDUP((A125-'Rental Calculator'!$I$16*periods_per_year)/'Rental Calculator'!$I$19,0)),MAX('Rental Calculator'!$I$18,start_rate+'Rental Calculator'!$I$20*ROUNDUP((A125-'Rental Calculator'!$I$16*periods_per_year)/'Rental Calculator'!$I$19,0)))),start_rate))</f>
        <v>4.6249999999999999E-2</v>
      </c>
      <c r="D125" s="10">
        <f t="shared" si="11"/>
        <v>383.32</v>
      </c>
      <c r="E125" s="10">
        <f t="shared" si="8"/>
        <v>637.55999999999995</v>
      </c>
      <c r="F125" s="10">
        <f t="shared" si="9"/>
        <v>254.23999999999995</v>
      </c>
      <c r="G125" s="10">
        <f t="shared" si="10"/>
        <v>99201.93000000008</v>
      </c>
    </row>
    <row r="126" spans="1:7" x14ac:dyDescent="0.15">
      <c r="A126" s="7">
        <f t="shared" si="6"/>
        <v>123</v>
      </c>
      <c r="B126" s="8">
        <f t="shared" si="7"/>
        <v>45352</v>
      </c>
      <c r="C126" s="9">
        <f>IF(A126="","",IF(variable,IF(A126&lt;'Rental Calculator'!$I$16*periods_per_year,start_rate,IF('Rental Calculator'!$I$20&gt;=0,MIN('Rental Calculator'!$I$17,start_rate+'Rental Calculator'!$I$20*ROUNDUP((A126-'Rental Calculator'!$I$16*periods_per_year)/'Rental Calculator'!$I$19,0)),MAX('Rental Calculator'!$I$18,start_rate+'Rental Calculator'!$I$20*ROUNDUP((A126-'Rental Calculator'!$I$16*periods_per_year)/'Rental Calculator'!$I$19,0)))),start_rate))</f>
        <v>4.6249999999999999E-2</v>
      </c>
      <c r="D126" s="10">
        <f t="shared" si="11"/>
        <v>382.34</v>
      </c>
      <c r="E126" s="10">
        <f t="shared" si="8"/>
        <v>637.55999999999995</v>
      </c>
      <c r="F126" s="10">
        <f t="shared" si="9"/>
        <v>255.21999999999997</v>
      </c>
      <c r="G126" s="10">
        <f t="shared" si="10"/>
        <v>98946.710000000079</v>
      </c>
    </row>
    <row r="127" spans="1:7" x14ac:dyDescent="0.15">
      <c r="A127" s="7">
        <f t="shared" si="6"/>
        <v>124</v>
      </c>
      <c r="B127" s="8">
        <f t="shared" si="7"/>
        <v>45383</v>
      </c>
      <c r="C127" s="9">
        <f>IF(A127="","",IF(variable,IF(A127&lt;'Rental Calculator'!$I$16*periods_per_year,start_rate,IF('Rental Calculator'!$I$20&gt;=0,MIN('Rental Calculator'!$I$17,start_rate+'Rental Calculator'!$I$20*ROUNDUP((A127-'Rental Calculator'!$I$16*periods_per_year)/'Rental Calculator'!$I$19,0)),MAX('Rental Calculator'!$I$18,start_rate+'Rental Calculator'!$I$20*ROUNDUP((A127-'Rental Calculator'!$I$16*periods_per_year)/'Rental Calculator'!$I$19,0)))),start_rate))</f>
        <v>4.6249999999999999E-2</v>
      </c>
      <c r="D127" s="10">
        <f t="shared" si="11"/>
        <v>381.36</v>
      </c>
      <c r="E127" s="10">
        <f t="shared" si="8"/>
        <v>637.55999999999995</v>
      </c>
      <c r="F127" s="10">
        <f t="shared" si="9"/>
        <v>256.19999999999993</v>
      </c>
      <c r="G127" s="10">
        <f t="shared" si="10"/>
        <v>98690.510000000082</v>
      </c>
    </row>
    <row r="128" spans="1:7" x14ac:dyDescent="0.15">
      <c r="A128" s="7">
        <f t="shared" si="6"/>
        <v>125</v>
      </c>
      <c r="B128" s="8">
        <f t="shared" si="7"/>
        <v>45413</v>
      </c>
      <c r="C128" s="9">
        <f>IF(A128="","",IF(variable,IF(A128&lt;'Rental Calculator'!$I$16*periods_per_year,start_rate,IF('Rental Calculator'!$I$20&gt;=0,MIN('Rental Calculator'!$I$17,start_rate+'Rental Calculator'!$I$20*ROUNDUP((A128-'Rental Calculator'!$I$16*periods_per_year)/'Rental Calculator'!$I$19,0)),MAX('Rental Calculator'!$I$18,start_rate+'Rental Calculator'!$I$20*ROUNDUP((A128-'Rental Calculator'!$I$16*periods_per_year)/'Rental Calculator'!$I$19,0)))),start_rate))</f>
        <v>4.6249999999999999E-2</v>
      </c>
      <c r="D128" s="10">
        <f t="shared" si="11"/>
        <v>380.37</v>
      </c>
      <c r="E128" s="10">
        <f t="shared" si="8"/>
        <v>637.55999999999995</v>
      </c>
      <c r="F128" s="10">
        <f t="shared" si="9"/>
        <v>257.18999999999994</v>
      </c>
      <c r="G128" s="10">
        <f t="shared" si="10"/>
        <v>98433.32000000008</v>
      </c>
    </row>
    <row r="129" spans="1:7" x14ac:dyDescent="0.15">
      <c r="A129" s="7">
        <f t="shared" si="6"/>
        <v>126</v>
      </c>
      <c r="B129" s="8">
        <f t="shared" si="7"/>
        <v>45444</v>
      </c>
      <c r="C129" s="9">
        <f>IF(A129="","",IF(variable,IF(A129&lt;'Rental Calculator'!$I$16*periods_per_year,start_rate,IF('Rental Calculator'!$I$20&gt;=0,MIN('Rental Calculator'!$I$17,start_rate+'Rental Calculator'!$I$20*ROUNDUP((A129-'Rental Calculator'!$I$16*periods_per_year)/'Rental Calculator'!$I$19,0)),MAX('Rental Calculator'!$I$18,start_rate+'Rental Calculator'!$I$20*ROUNDUP((A129-'Rental Calculator'!$I$16*periods_per_year)/'Rental Calculator'!$I$19,0)))),start_rate))</f>
        <v>4.6249999999999999E-2</v>
      </c>
      <c r="D129" s="10">
        <f t="shared" si="11"/>
        <v>379.38</v>
      </c>
      <c r="E129" s="10">
        <f t="shared" si="8"/>
        <v>637.55999999999995</v>
      </c>
      <c r="F129" s="10">
        <f t="shared" si="9"/>
        <v>258.17999999999995</v>
      </c>
      <c r="G129" s="10">
        <f t="shared" si="10"/>
        <v>98175.140000000087</v>
      </c>
    </row>
    <row r="130" spans="1:7" x14ac:dyDescent="0.15">
      <c r="A130" s="7">
        <f t="shared" si="6"/>
        <v>127</v>
      </c>
      <c r="B130" s="8">
        <f t="shared" si="7"/>
        <v>45474</v>
      </c>
      <c r="C130" s="9">
        <f>IF(A130="","",IF(variable,IF(A130&lt;'Rental Calculator'!$I$16*periods_per_year,start_rate,IF('Rental Calculator'!$I$20&gt;=0,MIN('Rental Calculator'!$I$17,start_rate+'Rental Calculator'!$I$20*ROUNDUP((A130-'Rental Calculator'!$I$16*periods_per_year)/'Rental Calculator'!$I$19,0)),MAX('Rental Calculator'!$I$18,start_rate+'Rental Calculator'!$I$20*ROUNDUP((A130-'Rental Calculator'!$I$16*periods_per_year)/'Rental Calculator'!$I$19,0)))),start_rate))</f>
        <v>4.6249999999999999E-2</v>
      </c>
      <c r="D130" s="10">
        <f t="shared" si="11"/>
        <v>378.38</v>
      </c>
      <c r="E130" s="10">
        <f t="shared" si="8"/>
        <v>637.55999999999995</v>
      </c>
      <c r="F130" s="10">
        <f t="shared" si="9"/>
        <v>259.17999999999995</v>
      </c>
      <c r="G130" s="10">
        <f t="shared" si="10"/>
        <v>97915.960000000094</v>
      </c>
    </row>
    <row r="131" spans="1:7" x14ac:dyDescent="0.15">
      <c r="A131" s="7">
        <f t="shared" si="6"/>
        <v>128</v>
      </c>
      <c r="B131" s="8">
        <f t="shared" si="7"/>
        <v>45505</v>
      </c>
      <c r="C131" s="9">
        <f>IF(A131="","",IF(variable,IF(A131&lt;'Rental Calculator'!$I$16*periods_per_year,start_rate,IF('Rental Calculator'!$I$20&gt;=0,MIN('Rental Calculator'!$I$17,start_rate+'Rental Calculator'!$I$20*ROUNDUP((A131-'Rental Calculator'!$I$16*periods_per_year)/'Rental Calculator'!$I$19,0)),MAX('Rental Calculator'!$I$18,start_rate+'Rental Calculator'!$I$20*ROUNDUP((A131-'Rental Calculator'!$I$16*periods_per_year)/'Rental Calculator'!$I$19,0)))),start_rate))</f>
        <v>4.6249999999999999E-2</v>
      </c>
      <c r="D131" s="10">
        <f t="shared" si="11"/>
        <v>377.38</v>
      </c>
      <c r="E131" s="10">
        <f t="shared" si="8"/>
        <v>637.55999999999995</v>
      </c>
      <c r="F131" s="10">
        <f t="shared" si="9"/>
        <v>260.17999999999995</v>
      </c>
      <c r="G131" s="10">
        <f t="shared" si="10"/>
        <v>97655.780000000101</v>
      </c>
    </row>
    <row r="132" spans="1:7" x14ac:dyDescent="0.15">
      <c r="A132" s="7">
        <f t="shared" ref="A132:A195" si="12">IF(G131="","",IF(OR(A131&gt;=nper,ROUND(G131,2)&lt;=0),"",A131+1))</f>
        <v>129</v>
      </c>
      <c r="B132" s="8">
        <f t="shared" ref="B132:B195" si="13">IF(A132="","",IF(OR(periods_per_year=26,periods_per_year=52),IF(periods_per_year=26,IF(A132=1,fpdate,B131+14),IF(periods_per_year=52,IF(A132=1,fpdate,B131+7),"n/a")),IF(periods_per_year=24,DATE(YEAR(fpdate),MONTH(fpdate)+(A132-1)/2+IF(AND(DAY(fpdate)&gt;=15,MOD(A132,2)=0),1,0),IF(MOD(A132,2)=0,IF(DAY(fpdate)&gt;=15,DAY(fpdate)-14,DAY(fpdate)+14),DAY(fpdate))),IF(DAY(DATE(YEAR(fpdate),MONTH(fpdate)+A132-1,DAY(fpdate)))&lt;&gt;DAY(fpdate),DATE(YEAR(fpdate),MONTH(fpdate)+A132,0),DATE(YEAR(fpdate),MONTH(fpdate)+A132-1,DAY(fpdate))))))</f>
        <v>45536</v>
      </c>
      <c r="C132" s="9">
        <f>IF(A132="","",IF(variable,IF(A132&lt;'Rental Calculator'!$I$16*periods_per_year,start_rate,IF('Rental Calculator'!$I$20&gt;=0,MIN('Rental Calculator'!$I$17,start_rate+'Rental Calculator'!$I$20*ROUNDUP((A132-'Rental Calculator'!$I$16*periods_per_year)/'Rental Calculator'!$I$19,0)),MAX('Rental Calculator'!$I$18,start_rate+'Rental Calculator'!$I$20*ROUNDUP((A132-'Rental Calculator'!$I$16*periods_per_year)/'Rental Calculator'!$I$19,0)))),start_rate))</f>
        <v>4.6249999999999999E-2</v>
      </c>
      <c r="D132" s="10">
        <f t="shared" si="11"/>
        <v>376.38</v>
      </c>
      <c r="E132" s="10">
        <f t="shared" ref="E132:E195" si="14">IF(A132="","",IF(A132=nper,G131+D132,MIN(G131+D132,IF(C132=C131,E131,ROUND(-PMT(((1+C132/CP)^(CP/periods_per_year))-1,nper-A132+1,G131),2)))))</f>
        <v>637.55999999999995</v>
      </c>
      <c r="F132" s="10">
        <f t="shared" ref="F132:F195" si="15">IF(A132="","",E132-D132)</f>
        <v>261.17999999999995</v>
      </c>
      <c r="G132" s="10">
        <f t="shared" ref="G132:G195" si="16">IF(A132="","",G131-F132)</f>
        <v>97394.600000000108</v>
      </c>
    </row>
    <row r="133" spans="1:7" x14ac:dyDescent="0.15">
      <c r="A133" s="7">
        <f t="shared" si="12"/>
        <v>130</v>
      </c>
      <c r="B133" s="8">
        <f t="shared" si="13"/>
        <v>45566</v>
      </c>
      <c r="C133" s="9">
        <f>IF(A133="","",IF(variable,IF(A133&lt;'Rental Calculator'!$I$16*periods_per_year,start_rate,IF('Rental Calculator'!$I$20&gt;=0,MIN('Rental Calculator'!$I$17,start_rate+'Rental Calculator'!$I$20*ROUNDUP((A133-'Rental Calculator'!$I$16*periods_per_year)/'Rental Calculator'!$I$19,0)),MAX('Rental Calculator'!$I$18,start_rate+'Rental Calculator'!$I$20*ROUNDUP((A133-'Rental Calculator'!$I$16*periods_per_year)/'Rental Calculator'!$I$19,0)))),start_rate))</f>
        <v>4.6249999999999999E-2</v>
      </c>
      <c r="D133" s="10">
        <f t="shared" ref="D133:D196" si="17">IF(A133="","",ROUND((((1+C133/CP)^(CP/periods_per_year))-1)*G132,2))</f>
        <v>375.38</v>
      </c>
      <c r="E133" s="10">
        <f t="shared" si="14"/>
        <v>637.55999999999995</v>
      </c>
      <c r="F133" s="10">
        <f t="shared" si="15"/>
        <v>262.17999999999995</v>
      </c>
      <c r="G133" s="10">
        <f t="shared" si="16"/>
        <v>97132.420000000115</v>
      </c>
    </row>
    <row r="134" spans="1:7" x14ac:dyDescent="0.15">
      <c r="A134" s="7">
        <f t="shared" si="12"/>
        <v>131</v>
      </c>
      <c r="B134" s="8">
        <f t="shared" si="13"/>
        <v>45597</v>
      </c>
      <c r="C134" s="9">
        <f>IF(A134="","",IF(variable,IF(A134&lt;'Rental Calculator'!$I$16*periods_per_year,start_rate,IF('Rental Calculator'!$I$20&gt;=0,MIN('Rental Calculator'!$I$17,start_rate+'Rental Calculator'!$I$20*ROUNDUP((A134-'Rental Calculator'!$I$16*periods_per_year)/'Rental Calculator'!$I$19,0)),MAX('Rental Calculator'!$I$18,start_rate+'Rental Calculator'!$I$20*ROUNDUP((A134-'Rental Calculator'!$I$16*periods_per_year)/'Rental Calculator'!$I$19,0)))),start_rate))</f>
        <v>4.6249999999999999E-2</v>
      </c>
      <c r="D134" s="10">
        <f t="shared" si="17"/>
        <v>374.36</v>
      </c>
      <c r="E134" s="10">
        <f t="shared" si="14"/>
        <v>637.55999999999995</v>
      </c>
      <c r="F134" s="10">
        <f t="shared" si="15"/>
        <v>263.19999999999993</v>
      </c>
      <c r="G134" s="10">
        <f t="shared" si="16"/>
        <v>96869.220000000118</v>
      </c>
    </row>
    <row r="135" spans="1:7" x14ac:dyDescent="0.15">
      <c r="A135" s="7">
        <f t="shared" si="12"/>
        <v>132</v>
      </c>
      <c r="B135" s="8">
        <f t="shared" si="13"/>
        <v>45627</v>
      </c>
      <c r="C135" s="9">
        <f>IF(A135="","",IF(variable,IF(A135&lt;'Rental Calculator'!$I$16*periods_per_year,start_rate,IF('Rental Calculator'!$I$20&gt;=0,MIN('Rental Calculator'!$I$17,start_rate+'Rental Calculator'!$I$20*ROUNDUP((A135-'Rental Calculator'!$I$16*periods_per_year)/'Rental Calculator'!$I$19,0)),MAX('Rental Calculator'!$I$18,start_rate+'Rental Calculator'!$I$20*ROUNDUP((A135-'Rental Calculator'!$I$16*periods_per_year)/'Rental Calculator'!$I$19,0)))),start_rate))</f>
        <v>4.6249999999999999E-2</v>
      </c>
      <c r="D135" s="10">
        <f t="shared" si="17"/>
        <v>373.35</v>
      </c>
      <c r="E135" s="10">
        <f t="shared" si="14"/>
        <v>637.55999999999995</v>
      </c>
      <c r="F135" s="10">
        <f t="shared" si="15"/>
        <v>264.20999999999992</v>
      </c>
      <c r="G135" s="10">
        <f t="shared" si="16"/>
        <v>96605.010000000111</v>
      </c>
    </row>
    <row r="136" spans="1:7" x14ac:dyDescent="0.15">
      <c r="A136" s="7">
        <f t="shared" si="12"/>
        <v>133</v>
      </c>
      <c r="B136" s="8">
        <f t="shared" si="13"/>
        <v>45658</v>
      </c>
      <c r="C136" s="9">
        <f>IF(A136="","",IF(variable,IF(A136&lt;'Rental Calculator'!$I$16*periods_per_year,start_rate,IF('Rental Calculator'!$I$20&gt;=0,MIN('Rental Calculator'!$I$17,start_rate+'Rental Calculator'!$I$20*ROUNDUP((A136-'Rental Calculator'!$I$16*periods_per_year)/'Rental Calculator'!$I$19,0)),MAX('Rental Calculator'!$I$18,start_rate+'Rental Calculator'!$I$20*ROUNDUP((A136-'Rental Calculator'!$I$16*periods_per_year)/'Rental Calculator'!$I$19,0)))),start_rate))</f>
        <v>4.8749999999999995E-2</v>
      </c>
      <c r="D136" s="10">
        <f t="shared" si="17"/>
        <v>392.46</v>
      </c>
      <c r="E136" s="10">
        <f t="shared" si="14"/>
        <v>650.6</v>
      </c>
      <c r="F136" s="10">
        <f t="shared" si="15"/>
        <v>258.14000000000004</v>
      </c>
      <c r="G136" s="10">
        <f t="shared" si="16"/>
        <v>96346.870000000112</v>
      </c>
    </row>
    <row r="137" spans="1:7" x14ac:dyDescent="0.15">
      <c r="A137" s="7">
        <f t="shared" si="12"/>
        <v>134</v>
      </c>
      <c r="B137" s="8">
        <f t="shared" si="13"/>
        <v>45689</v>
      </c>
      <c r="C137" s="9">
        <f>IF(A137="","",IF(variable,IF(A137&lt;'Rental Calculator'!$I$16*periods_per_year,start_rate,IF('Rental Calculator'!$I$20&gt;=0,MIN('Rental Calculator'!$I$17,start_rate+'Rental Calculator'!$I$20*ROUNDUP((A137-'Rental Calculator'!$I$16*periods_per_year)/'Rental Calculator'!$I$19,0)),MAX('Rental Calculator'!$I$18,start_rate+'Rental Calculator'!$I$20*ROUNDUP((A137-'Rental Calculator'!$I$16*periods_per_year)/'Rental Calculator'!$I$19,0)))),start_rate))</f>
        <v>4.8749999999999995E-2</v>
      </c>
      <c r="D137" s="10">
        <f t="shared" si="17"/>
        <v>391.41</v>
      </c>
      <c r="E137" s="10">
        <f t="shared" si="14"/>
        <v>650.6</v>
      </c>
      <c r="F137" s="10">
        <f t="shared" si="15"/>
        <v>259.19</v>
      </c>
      <c r="G137" s="10">
        <f t="shared" si="16"/>
        <v>96087.680000000109</v>
      </c>
    </row>
    <row r="138" spans="1:7" x14ac:dyDescent="0.15">
      <c r="A138" s="7">
        <f t="shared" si="12"/>
        <v>135</v>
      </c>
      <c r="B138" s="8">
        <f t="shared" si="13"/>
        <v>45717</v>
      </c>
      <c r="C138" s="9">
        <f>IF(A138="","",IF(variable,IF(A138&lt;'Rental Calculator'!$I$16*periods_per_year,start_rate,IF('Rental Calculator'!$I$20&gt;=0,MIN('Rental Calculator'!$I$17,start_rate+'Rental Calculator'!$I$20*ROUNDUP((A138-'Rental Calculator'!$I$16*periods_per_year)/'Rental Calculator'!$I$19,0)),MAX('Rental Calculator'!$I$18,start_rate+'Rental Calculator'!$I$20*ROUNDUP((A138-'Rental Calculator'!$I$16*periods_per_year)/'Rental Calculator'!$I$19,0)))),start_rate))</f>
        <v>4.8749999999999995E-2</v>
      </c>
      <c r="D138" s="10">
        <f t="shared" si="17"/>
        <v>390.36</v>
      </c>
      <c r="E138" s="10">
        <f t="shared" si="14"/>
        <v>650.6</v>
      </c>
      <c r="F138" s="10">
        <f t="shared" si="15"/>
        <v>260.24</v>
      </c>
      <c r="G138" s="10">
        <f t="shared" si="16"/>
        <v>95827.440000000104</v>
      </c>
    </row>
    <row r="139" spans="1:7" x14ac:dyDescent="0.15">
      <c r="A139" s="7">
        <f t="shared" si="12"/>
        <v>136</v>
      </c>
      <c r="B139" s="8">
        <f t="shared" si="13"/>
        <v>45748</v>
      </c>
      <c r="C139" s="9">
        <f>IF(A139="","",IF(variable,IF(A139&lt;'Rental Calculator'!$I$16*periods_per_year,start_rate,IF('Rental Calculator'!$I$20&gt;=0,MIN('Rental Calculator'!$I$17,start_rate+'Rental Calculator'!$I$20*ROUNDUP((A139-'Rental Calculator'!$I$16*periods_per_year)/'Rental Calculator'!$I$19,0)),MAX('Rental Calculator'!$I$18,start_rate+'Rental Calculator'!$I$20*ROUNDUP((A139-'Rental Calculator'!$I$16*periods_per_year)/'Rental Calculator'!$I$19,0)))),start_rate))</f>
        <v>4.8749999999999995E-2</v>
      </c>
      <c r="D139" s="10">
        <f t="shared" si="17"/>
        <v>389.3</v>
      </c>
      <c r="E139" s="10">
        <f t="shared" si="14"/>
        <v>650.6</v>
      </c>
      <c r="F139" s="10">
        <f t="shared" si="15"/>
        <v>261.3</v>
      </c>
      <c r="G139" s="10">
        <f t="shared" si="16"/>
        <v>95566.140000000101</v>
      </c>
    </row>
    <row r="140" spans="1:7" x14ac:dyDescent="0.15">
      <c r="A140" s="7">
        <f t="shared" si="12"/>
        <v>137</v>
      </c>
      <c r="B140" s="8">
        <f t="shared" si="13"/>
        <v>45778</v>
      </c>
      <c r="C140" s="9">
        <f>IF(A140="","",IF(variable,IF(A140&lt;'Rental Calculator'!$I$16*periods_per_year,start_rate,IF('Rental Calculator'!$I$20&gt;=0,MIN('Rental Calculator'!$I$17,start_rate+'Rental Calculator'!$I$20*ROUNDUP((A140-'Rental Calculator'!$I$16*periods_per_year)/'Rental Calculator'!$I$19,0)),MAX('Rental Calculator'!$I$18,start_rate+'Rental Calculator'!$I$20*ROUNDUP((A140-'Rental Calculator'!$I$16*periods_per_year)/'Rental Calculator'!$I$19,0)))),start_rate))</f>
        <v>4.8749999999999995E-2</v>
      </c>
      <c r="D140" s="10">
        <f t="shared" si="17"/>
        <v>388.24</v>
      </c>
      <c r="E140" s="10">
        <f t="shared" si="14"/>
        <v>650.6</v>
      </c>
      <c r="F140" s="10">
        <f t="shared" si="15"/>
        <v>262.36</v>
      </c>
      <c r="G140" s="10">
        <f t="shared" si="16"/>
        <v>95303.780000000101</v>
      </c>
    </row>
    <row r="141" spans="1:7" x14ac:dyDescent="0.15">
      <c r="A141" s="7">
        <f t="shared" si="12"/>
        <v>138</v>
      </c>
      <c r="B141" s="8">
        <f t="shared" si="13"/>
        <v>45809</v>
      </c>
      <c r="C141" s="9">
        <f>IF(A141="","",IF(variable,IF(A141&lt;'Rental Calculator'!$I$16*periods_per_year,start_rate,IF('Rental Calculator'!$I$20&gt;=0,MIN('Rental Calculator'!$I$17,start_rate+'Rental Calculator'!$I$20*ROUNDUP((A141-'Rental Calculator'!$I$16*periods_per_year)/'Rental Calculator'!$I$19,0)),MAX('Rental Calculator'!$I$18,start_rate+'Rental Calculator'!$I$20*ROUNDUP((A141-'Rental Calculator'!$I$16*periods_per_year)/'Rental Calculator'!$I$19,0)))),start_rate))</f>
        <v>4.8749999999999995E-2</v>
      </c>
      <c r="D141" s="10">
        <f t="shared" si="17"/>
        <v>387.17</v>
      </c>
      <c r="E141" s="10">
        <f t="shared" si="14"/>
        <v>650.6</v>
      </c>
      <c r="F141" s="10">
        <f t="shared" si="15"/>
        <v>263.43</v>
      </c>
      <c r="G141" s="10">
        <f t="shared" si="16"/>
        <v>95040.350000000108</v>
      </c>
    </row>
    <row r="142" spans="1:7" x14ac:dyDescent="0.15">
      <c r="A142" s="7">
        <f t="shared" si="12"/>
        <v>139</v>
      </c>
      <c r="B142" s="8">
        <f t="shared" si="13"/>
        <v>45839</v>
      </c>
      <c r="C142" s="9">
        <f>IF(A142="","",IF(variable,IF(A142&lt;'Rental Calculator'!$I$16*periods_per_year,start_rate,IF('Rental Calculator'!$I$20&gt;=0,MIN('Rental Calculator'!$I$17,start_rate+'Rental Calculator'!$I$20*ROUNDUP((A142-'Rental Calculator'!$I$16*periods_per_year)/'Rental Calculator'!$I$19,0)),MAX('Rental Calculator'!$I$18,start_rate+'Rental Calculator'!$I$20*ROUNDUP((A142-'Rental Calculator'!$I$16*periods_per_year)/'Rental Calculator'!$I$19,0)))),start_rate))</f>
        <v>4.8749999999999995E-2</v>
      </c>
      <c r="D142" s="10">
        <f t="shared" si="17"/>
        <v>386.1</v>
      </c>
      <c r="E142" s="10">
        <f t="shared" si="14"/>
        <v>650.6</v>
      </c>
      <c r="F142" s="10">
        <f t="shared" si="15"/>
        <v>264.5</v>
      </c>
      <c r="G142" s="10">
        <f t="shared" si="16"/>
        <v>94775.850000000108</v>
      </c>
    </row>
    <row r="143" spans="1:7" x14ac:dyDescent="0.15">
      <c r="A143" s="7">
        <f t="shared" si="12"/>
        <v>140</v>
      </c>
      <c r="B143" s="8">
        <f t="shared" si="13"/>
        <v>45870</v>
      </c>
      <c r="C143" s="9">
        <f>IF(A143="","",IF(variable,IF(A143&lt;'Rental Calculator'!$I$16*periods_per_year,start_rate,IF('Rental Calculator'!$I$20&gt;=0,MIN('Rental Calculator'!$I$17,start_rate+'Rental Calculator'!$I$20*ROUNDUP((A143-'Rental Calculator'!$I$16*periods_per_year)/'Rental Calculator'!$I$19,0)),MAX('Rental Calculator'!$I$18,start_rate+'Rental Calculator'!$I$20*ROUNDUP((A143-'Rental Calculator'!$I$16*periods_per_year)/'Rental Calculator'!$I$19,0)))),start_rate))</f>
        <v>4.8749999999999995E-2</v>
      </c>
      <c r="D143" s="10">
        <f t="shared" si="17"/>
        <v>385.03</v>
      </c>
      <c r="E143" s="10">
        <f t="shared" si="14"/>
        <v>650.6</v>
      </c>
      <c r="F143" s="10">
        <f t="shared" si="15"/>
        <v>265.57000000000005</v>
      </c>
      <c r="G143" s="10">
        <f t="shared" si="16"/>
        <v>94510.280000000101</v>
      </c>
    </row>
    <row r="144" spans="1:7" x14ac:dyDescent="0.15">
      <c r="A144" s="7">
        <f t="shared" si="12"/>
        <v>141</v>
      </c>
      <c r="B144" s="8">
        <f t="shared" si="13"/>
        <v>45901</v>
      </c>
      <c r="C144" s="9">
        <f>IF(A144="","",IF(variable,IF(A144&lt;'Rental Calculator'!$I$16*periods_per_year,start_rate,IF('Rental Calculator'!$I$20&gt;=0,MIN('Rental Calculator'!$I$17,start_rate+'Rental Calculator'!$I$20*ROUNDUP((A144-'Rental Calculator'!$I$16*periods_per_year)/'Rental Calculator'!$I$19,0)),MAX('Rental Calculator'!$I$18,start_rate+'Rental Calculator'!$I$20*ROUNDUP((A144-'Rental Calculator'!$I$16*periods_per_year)/'Rental Calculator'!$I$19,0)))),start_rate))</f>
        <v>4.8749999999999995E-2</v>
      </c>
      <c r="D144" s="10">
        <f t="shared" si="17"/>
        <v>383.95</v>
      </c>
      <c r="E144" s="10">
        <f t="shared" si="14"/>
        <v>650.6</v>
      </c>
      <c r="F144" s="10">
        <f t="shared" si="15"/>
        <v>266.65000000000003</v>
      </c>
      <c r="G144" s="10">
        <f t="shared" si="16"/>
        <v>94243.630000000107</v>
      </c>
    </row>
    <row r="145" spans="1:7" x14ac:dyDescent="0.15">
      <c r="A145" s="7">
        <f t="shared" si="12"/>
        <v>142</v>
      </c>
      <c r="B145" s="8">
        <f t="shared" si="13"/>
        <v>45931</v>
      </c>
      <c r="C145" s="9">
        <f>IF(A145="","",IF(variable,IF(A145&lt;'Rental Calculator'!$I$16*periods_per_year,start_rate,IF('Rental Calculator'!$I$20&gt;=0,MIN('Rental Calculator'!$I$17,start_rate+'Rental Calculator'!$I$20*ROUNDUP((A145-'Rental Calculator'!$I$16*periods_per_year)/'Rental Calculator'!$I$19,0)),MAX('Rental Calculator'!$I$18,start_rate+'Rental Calculator'!$I$20*ROUNDUP((A145-'Rental Calculator'!$I$16*periods_per_year)/'Rental Calculator'!$I$19,0)))),start_rate))</f>
        <v>4.8749999999999995E-2</v>
      </c>
      <c r="D145" s="10">
        <f t="shared" si="17"/>
        <v>382.86</v>
      </c>
      <c r="E145" s="10">
        <f t="shared" si="14"/>
        <v>650.6</v>
      </c>
      <c r="F145" s="10">
        <f t="shared" si="15"/>
        <v>267.74</v>
      </c>
      <c r="G145" s="10">
        <f t="shared" si="16"/>
        <v>93975.890000000101</v>
      </c>
    </row>
    <row r="146" spans="1:7" x14ac:dyDescent="0.15">
      <c r="A146" s="7">
        <f t="shared" si="12"/>
        <v>143</v>
      </c>
      <c r="B146" s="8">
        <f t="shared" si="13"/>
        <v>45962</v>
      </c>
      <c r="C146" s="9">
        <f>IF(A146="","",IF(variable,IF(A146&lt;'Rental Calculator'!$I$16*periods_per_year,start_rate,IF('Rental Calculator'!$I$20&gt;=0,MIN('Rental Calculator'!$I$17,start_rate+'Rental Calculator'!$I$20*ROUNDUP((A146-'Rental Calculator'!$I$16*periods_per_year)/'Rental Calculator'!$I$19,0)),MAX('Rental Calculator'!$I$18,start_rate+'Rental Calculator'!$I$20*ROUNDUP((A146-'Rental Calculator'!$I$16*periods_per_year)/'Rental Calculator'!$I$19,0)))),start_rate))</f>
        <v>4.8749999999999995E-2</v>
      </c>
      <c r="D146" s="10">
        <f t="shared" si="17"/>
        <v>381.78</v>
      </c>
      <c r="E146" s="10">
        <f t="shared" si="14"/>
        <v>650.6</v>
      </c>
      <c r="F146" s="10">
        <f t="shared" si="15"/>
        <v>268.82000000000005</v>
      </c>
      <c r="G146" s="10">
        <f t="shared" si="16"/>
        <v>93707.070000000094</v>
      </c>
    </row>
    <row r="147" spans="1:7" x14ac:dyDescent="0.15">
      <c r="A147" s="7">
        <f t="shared" si="12"/>
        <v>144</v>
      </c>
      <c r="B147" s="8">
        <f t="shared" si="13"/>
        <v>45992</v>
      </c>
      <c r="C147" s="9">
        <f>IF(A147="","",IF(variable,IF(A147&lt;'Rental Calculator'!$I$16*periods_per_year,start_rate,IF('Rental Calculator'!$I$20&gt;=0,MIN('Rental Calculator'!$I$17,start_rate+'Rental Calculator'!$I$20*ROUNDUP((A147-'Rental Calculator'!$I$16*periods_per_year)/'Rental Calculator'!$I$19,0)),MAX('Rental Calculator'!$I$18,start_rate+'Rental Calculator'!$I$20*ROUNDUP((A147-'Rental Calculator'!$I$16*periods_per_year)/'Rental Calculator'!$I$19,0)))),start_rate))</f>
        <v>4.8749999999999995E-2</v>
      </c>
      <c r="D147" s="10">
        <f t="shared" si="17"/>
        <v>380.68</v>
      </c>
      <c r="E147" s="10">
        <f t="shared" si="14"/>
        <v>650.6</v>
      </c>
      <c r="F147" s="10">
        <f t="shared" si="15"/>
        <v>269.92</v>
      </c>
      <c r="G147" s="10">
        <f t="shared" si="16"/>
        <v>93437.150000000096</v>
      </c>
    </row>
    <row r="148" spans="1:7" x14ac:dyDescent="0.15">
      <c r="A148" s="7">
        <f t="shared" si="12"/>
        <v>145</v>
      </c>
      <c r="B148" s="8">
        <f t="shared" si="13"/>
        <v>46023</v>
      </c>
      <c r="C148" s="9">
        <f>IF(A148="","",IF(variable,IF(A148&lt;'Rental Calculator'!$I$16*periods_per_year,start_rate,IF('Rental Calculator'!$I$20&gt;=0,MIN('Rental Calculator'!$I$17,start_rate+'Rental Calculator'!$I$20*ROUNDUP((A148-'Rental Calculator'!$I$16*periods_per_year)/'Rental Calculator'!$I$19,0)),MAX('Rental Calculator'!$I$18,start_rate+'Rental Calculator'!$I$20*ROUNDUP((A148-'Rental Calculator'!$I$16*periods_per_year)/'Rental Calculator'!$I$19,0)))),start_rate))</f>
        <v>5.1249999999999997E-2</v>
      </c>
      <c r="D148" s="10">
        <f t="shared" si="17"/>
        <v>399.05</v>
      </c>
      <c r="E148" s="10">
        <f t="shared" si="14"/>
        <v>663.22</v>
      </c>
      <c r="F148" s="10">
        <f t="shared" si="15"/>
        <v>264.17</v>
      </c>
      <c r="G148" s="10">
        <f t="shared" si="16"/>
        <v>93172.980000000098</v>
      </c>
    </row>
    <row r="149" spans="1:7" x14ac:dyDescent="0.15">
      <c r="A149" s="7">
        <f t="shared" si="12"/>
        <v>146</v>
      </c>
      <c r="B149" s="8">
        <f t="shared" si="13"/>
        <v>46054</v>
      </c>
      <c r="C149" s="9">
        <f>IF(A149="","",IF(variable,IF(A149&lt;'Rental Calculator'!$I$16*periods_per_year,start_rate,IF('Rental Calculator'!$I$20&gt;=0,MIN('Rental Calculator'!$I$17,start_rate+'Rental Calculator'!$I$20*ROUNDUP((A149-'Rental Calculator'!$I$16*periods_per_year)/'Rental Calculator'!$I$19,0)),MAX('Rental Calculator'!$I$18,start_rate+'Rental Calculator'!$I$20*ROUNDUP((A149-'Rental Calculator'!$I$16*periods_per_year)/'Rental Calculator'!$I$19,0)))),start_rate))</f>
        <v>5.1249999999999997E-2</v>
      </c>
      <c r="D149" s="10">
        <f t="shared" si="17"/>
        <v>397.93</v>
      </c>
      <c r="E149" s="10">
        <f t="shared" si="14"/>
        <v>663.22</v>
      </c>
      <c r="F149" s="10">
        <f t="shared" si="15"/>
        <v>265.29000000000002</v>
      </c>
      <c r="G149" s="10">
        <f t="shared" si="16"/>
        <v>92907.690000000104</v>
      </c>
    </row>
    <row r="150" spans="1:7" x14ac:dyDescent="0.15">
      <c r="A150" s="7">
        <f t="shared" si="12"/>
        <v>147</v>
      </c>
      <c r="B150" s="8">
        <f t="shared" si="13"/>
        <v>46082</v>
      </c>
      <c r="C150" s="9">
        <f>IF(A150="","",IF(variable,IF(A150&lt;'Rental Calculator'!$I$16*periods_per_year,start_rate,IF('Rental Calculator'!$I$20&gt;=0,MIN('Rental Calculator'!$I$17,start_rate+'Rental Calculator'!$I$20*ROUNDUP((A150-'Rental Calculator'!$I$16*periods_per_year)/'Rental Calculator'!$I$19,0)),MAX('Rental Calculator'!$I$18,start_rate+'Rental Calculator'!$I$20*ROUNDUP((A150-'Rental Calculator'!$I$16*periods_per_year)/'Rental Calculator'!$I$19,0)))),start_rate))</f>
        <v>5.1249999999999997E-2</v>
      </c>
      <c r="D150" s="10">
        <f t="shared" si="17"/>
        <v>396.79</v>
      </c>
      <c r="E150" s="10">
        <f t="shared" si="14"/>
        <v>663.22</v>
      </c>
      <c r="F150" s="10">
        <f t="shared" si="15"/>
        <v>266.43</v>
      </c>
      <c r="G150" s="10">
        <f t="shared" si="16"/>
        <v>92641.260000000111</v>
      </c>
    </row>
    <row r="151" spans="1:7" x14ac:dyDescent="0.15">
      <c r="A151" s="7">
        <f t="shared" si="12"/>
        <v>148</v>
      </c>
      <c r="B151" s="8">
        <f t="shared" si="13"/>
        <v>46113</v>
      </c>
      <c r="C151" s="9">
        <f>IF(A151="","",IF(variable,IF(A151&lt;'Rental Calculator'!$I$16*periods_per_year,start_rate,IF('Rental Calculator'!$I$20&gt;=0,MIN('Rental Calculator'!$I$17,start_rate+'Rental Calculator'!$I$20*ROUNDUP((A151-'Rental Calculator'!$I$16*periods_per_year)/'Rental Calculator'!$I$19,0)),MAX('Rental Calculator'!$I$18,start_rate+'Rental Calculator'!$I$20*ROUNDUP((A151-'Rental Calculator'!$I$16*periods_per_year)/'Rental Calculator'!$I$19,0)))),start_rate))</f>
        <v>5.1249999999999997E-2</v>
      </c>
      <c r="D151" s="10">
        <f t="shared" si="17"/>
        <v>395.66</v>
      </c>
      <c r="E151" s="10">
        <f t="shared" si="14"/>
        <v>663.22</v>
      </c>
      <c r="F151" s="10">
        <f t="shared" si="15"/>
        <v>267.56</v>
      </c>
      <c r="G151" s="10">
        <f t="shared" si="16"/>
        <v>92373.700000000114</v>
      </c>
    </row>
    <row r="152" spans="1:7" x14ac:dyDescent="0.15">
      <c r="A152" s="7">
        <f t="shared" si="12"/>
        <v>149</v>
      </c>
      <c r="B152" s="8">
        <f t="shared" si="13"/>
        <v>46143</v>
      </c>
      <c r="C152" s="9">
        <f>IF(A152="","",IF(variable,IF(A152&lt;'Rental Calculator'!$I$16*periods_per_year,start_rate,IF('Rental Calculator'!$I$20&gt;=0,MIN('Rental Calculator'!$I$17,start_rate+'Rental Calculator'!$I$20*ROUNDUP((A152-'Rental Calculator'!$I$16*periods_per_year)/'Rental Calculator'!$I$19,0)),MAX('Rental Calculator'!$I$18,start_rate+'Rental Calculator'!$I$20*ROUNDUP((A152-'Rental Calculator'!$I$16*periods_per_year)/'Rental Calculator'!$I$19,0)))),start_rate))</f>
        <v>5.1249999999999997E-2</v>
      </c>
      <c r="D152" s="10">
        <f t="shared" si="17"/>
        <v>394.51</v>
      </c>
      <c r="E152" s="10">
        <f t="shared" si="14"/>
        <v>663.22</v>
      </c>
      <c r="F152" s="10">
        <f t="shared" si="15"/>
        <v>268.71000000000004</v>
      </c>
      <c r="G152" s="10">
        <f t="shared" si="16"/>
        <v>92104.990000000107</v>
      </c>
    </row>
    <row r="153" spans="1:7" x14ac:dyDescent="0.15">
      <c r="A153" s="7">
        <f t="shared" si="12"/>
        <v>150</v>
      </c>
      <c r="B153" s="8">
        <f t="shared" si="13"/>
        <v>46174</v>
      </c>
      <c r="C153" s="9">
        <f>IF(A153="","",IF(variable,IF(A153&lt;'Rental Calculator'!$I$16*periods_per_year,start_rate,IF('Rental Calculator'!$I$20&gt;=0,MIN('Rental Calculator'!$I$17,start_rate+'Rental Calculator'!$I$20*ROUNDUP((A153-'Rental Calculator'!$I$16*periods_per_year)/'Rental Calculator'!$I$19,0)),MAX('Rental Calculator'!$I$18,start_rate+'Rental Calculator'!$I$20*ROUNDUP((A153-'Rental Calculator'!$I$16*periods_per_year)/'Rental Calculator'!$I$19,0)))),start_rate))</f>
        <v>5.1249999999999997E-2</v>
      </c>
      <c r="D153" s="10">
        <f t="shared" si="17"/>
        <v>393.37</v>
      </c>
      <c r="E153" s="10">
        <f t="shared" si="14"/>
        <v>663.22</v>
      </c>
      <c r="F153" s="10">
        <f t="shared" si="15"/>
        <v>269.85000000000002</v>
      </c>
      <c r="G153" s="10">
        <f t="shared" si="16"/>
        <v>91835.140000000101</v>
      </c>
    </row>
    <row r="154" spans="1:7" x14ac:dyDescent="0.15">
      <c r="A154" s="7">
        <f t="shared" si="12"/>
        <v>151</v>
      </c>
      <c r="B154" s="8">
        <f t="shared" si="13"/>
        <v>46204</v>
      </c>
      <c r="C154" s="9">
        <f>IF(A154="","",IF(variable,IF(A154&lt;'Rental Calculator'!$I$16*periods_per_year,start_rate,IF('Rental Calculator'!$I$20&gt;=0,MIN('Rental Calculator'!$I$17,start_rate+'Rental Calculator'!$I$20*ROUNDUP((A154-'Rental Calculator'!$I$16*periods_per_year)/'Rental Calculator'!$I$19,0)),MAX('Rental Calculator'!$I$18,start_rate+'Rental Calculator'!$I$20*ROUNDUP((A154-'Rental Calculator'!$I$16*periods_per_year)/'Rental Calculator'!$I$19,0)))),start_rate))</f>
        <v>5.1249999999999997E-2</v>
      </c>
      <c r="D154" s="10">
        <f t="shared" si="17"/>
        <v>392.21</v>
      </c>
      <c r="E154" s="10">
        <f t="shared" si="14"/>
        <v>663.22</v>
      </c>
      <c r="F154" s="10">
        <f t="shared" si="15"/>
        <v>271.01000000000005</v>
      </c>
      <c r="G154" s="10">
        <f t="shared" si="16"/>
        <v>91564.130000000107</v>
      </c>
    </row>
    <row r="155" spans="1:7" x14ac:dyDescent="0.15">
      <c r="A155" s="7">
        <f t="shared" si="12"/>
        <v>152</v>
      </c>
      <c r="B155" s="8">
        <f t="shared" si="13"/>
        <v>46235</v>
      </c>
      <c r="C155" s="9">
        <f>IF(A155="","",IF(variable,IF(A155&lt;'Rental Calculator'!$I$16*periods_per_year,start_rate,IF('Rental Calculator'!$I$20&gt;=0,MIN('Rental Calculator'!$I$17,start_rate+'Rental Calculator'!$I$20*ROUNDUP((A155-'Rental Calculator'!$I$16*periods_per_year)/'Rental Calculator'!$I$19,0)),MAX('Rental Calculator'!$I$18,start_rate+'Rental Calculator'!$I$20*ROUNDUP((A155-'Rental Calculator'!$I$16*periods_per_year)/'Rental Calculator'!$I$19,0)))),start_rate))</f>
        <v>5.1249999999999997E-2</v>
      </c>
      <c r="D155" s="10">
        <f t="shared" si="17"/>
        <v>391.06</v>
      </c>
      <c r="E155" s="10">
        <f t="shared" si="14"/>
        <v>663.22</v>
      </c>
      <c r="F155" s="10">
        <f t="shared" si="15"/>
        <v>272.16000000000003</v>
      </c>
      <c r="G155" s="10">
        <f t="shared" si="16"/>
        <v>91291.970000000103</v>
      </c>
    </row>
    <row r="156" spans="1:7" x14ac:dyDescent="0.15">
      <c r="A156" s="7">
        <f t="shared" si="12"/>
        <v>153</v>
      </c>
      <c r="B156" s="8">
        <f t="shared" si="13"/>
        <v>46266</v>
      </c>
      <c r="C156" s="9">
        <f>IF(A156="","",IF(variable,IF(A156&lt;'Rental Calculator'!$I$16*periods_per_year,start_rate,IF('Rental Calculator'!$I$20&gt;=0,MIN('Rental Calculator'!$I$17,start_rate+'Rental Calculator'!$I$20*ROUNDUP((A156-'Rental Calculator'!$I$16*periods_per_year)/'Rental Calculator'!$I$19,0)),MAX('Rental Calculator'!$I$18,start_rate+'Rental Calculator'!$I$20*ROUNDUP((A156-'Rental Calculator'!$I$16*periods_per_year)/'Rental Calculator'!$I$19,0)))),start_rate))</f>
        <v>5.1249999999999997E-2</v>
      </c>
      <c r="D156" s="10">
        <f t="shared" si="17"/>
        <v>389.89</v>
      </c>
      <c r="E156" s="10">
        <f t="shared" si="14"/>
        <v>663.22</v>
      </c>
      <c r="F156" s="10">
        <f t="shared" si="15"/>
        <v>273.33000000000004</v>
      </c>
      <c r="G156" s="10">
        <f t="shared" si="16"/>
        <v>91018.640000000101</v>
      </c>
    </row>
    <row r="157" spans="1:7" x14ac:dyDescent="0.15">
      <c r="A157" s="7">
        <f t="shared" si="12"/>
        <v>154</v>
      </c>
      <c r="B157" s="8">
        <f t="shared" si="13"/>
        <v>46296</v>
      </c>
      <c r="C157" s="9">
        <f>IF(A157="","",IF(variable,IF(A157&lt;'Rental Calculator'!$I$16*periods_per_year,start_rate,IF('Rental Calculator'!$I$20&gt;=0,MIN('Rental Calculator'!$I$17,start_rate+'Rental Calculator'!$I$20*ROUNDUP((A157-'Rental Calculator'!$I$16*periods_per_year)/'Rental Calculator'!$I$19,0)),MAX('Rental Calculator'!$I$18,start_rate+'Rental Calculator'!$I$20*ROUNDUP((A157-'Rental Calculator'!$I$16*periods_per_year)/'Rental Calculator'!$I$19,0)))),start_rate))</f>
        <v>5.1249999999999997E-2</v>
      </c>
      <c r="D157" s="10">
        <f t="shared" si="17"/>
        <v>388.73</v>
      </c>
      <c r="E157" s="10">
        <f t="shared" si="14"/>
        <v>663.22</v>
      </c>
      <c r="F157" s="10">
        <f t="shared" si="15"/>
        <v>274.49</v>
      </c>
      <c r="G157" s="10">
        <f t="shared" si="16"/>
        <v>90744.150000000096</v>
      </c>
    </row>
    <row r="158" spans="1:7" x14ac:dyDescent="0.15">
      <c r="A158" s="7">
        <f t="shared" si="12"/>
        <v>155</v>
      </c>
      <c r="B158" s="8">
        <f t="shared" si="13"/>
        <v>46327</v>
      </c>
      <c r="C158" s="9">
        <f>IF(A158="","",IF(variable,IF(A158&lt;'Rental Calculator'!$I$16*periods_per_year,start_rate,IF('Rental Calculator'!$I$20&gt;=0,MIN('Rental Calculator'!$I$17,start_rate+'Rental Calculator'!$I$20*ROUNDUP((A158-'Rental Calculator'!$I$16*periods_per_year)/'Rental Calculator'!$I$19,0)),MAX('Rental Calculator'!$I$18,start_rate+'Rental Calculator'!$I$20*ROUNDUP((A158-'Rental Calculator'!$I$16*periods_per_year)/'Rental Calculator'!$I$19,0)))),start_rate))</f>
        <v>5.1249999999999997E-2</v>
      </c>
      <c r="D158" s="10">
        <f t="shared" si="17"/>
        <v>387.55</v>
      </c>
      <c r="E158" s="10">
        <f t="shared" si="14"/>
        <v>663.22</v>
      </c>
      <c r="F158" s="10">
        <f t="shared" si="15"/>
        <v>275.67</v>
      </c>
      <c r="G158" s="10">
        <f t="shared" si="16"/>
        <v>90468.480000000098</v>
      </c>
    </row>
    <row r="159" spans="1:7" x14ac:dyDescent="0.15">
      <c r="A159" s="7">
        <f t="shared" si="12"/>
        <v>156</v>
      </c>
      <c r="B159" s="8">
        <f t="shared" si="13"/>
        <v>46357</v>
      </c>
      <c r="C159" s="9">
        <f>IF(A159="","",IF(variable,IF(A159&lt;'Rental Calculator'!$I$16*periods_per_year,start_rate,IF('Rental Calculator'!$I$20&gt;=0,MIN('Rental Calculator'!$I$17,start_rate+'Rental Calculator'!$I$20*ROUNDUP((A159-'Rental Calculator'!$I$16*periods_per_year)/'Rental Calculator'!$I$19,0)),MAX('Rental Calculator'!$I$18,start_rate+'Rental Calculator'!$I$20*ROUNDUP((A159-'Rental Calculator'!$I$16*periods_per_year)/'Rental Calculator'!$I$19,0)))),start_rate))</f>
        <v>5.1249999999999997E-2</v>
      </c>
      <c r="D159" s="10">
        <f t="shared" si="17"/>
        <v>386.38</v>
      </c>
      <c r="E159" s="10">
        <f t="shared" si="14"/>
        <v>663.22</v>
      </c>
      <c r="F159" s="10">
        <f t="shared" si="15"/>
        <v>276.84000000000003</v>
      </c>
      <c r="G159" s="10">
        <f t="shared" si="16"/>
        <v>90191.640000000101</v>
      </c>
    </row>
    <row r="160" spans="1:7" x14ac:dyDescent="0.15">
      <c r="A160" s="7">
        <f t="shared" si="12"/>
        <v>157</v>
      </c>
      <c r="B160" s="8">
        <f t="shared" si="13"/>
        <v>46388</v>
      </c>
      <c r="C160" s="9">
        <f>IF(A160="","",IF(variable,IF(A160&lt;'Rental Calculator'!$I$16*periods_per_year,start_rate,IF('Rental Calculator'!$I$20&gt;=0,MIN('Rental Calculator'!$I$17,start_rate+'Rental Calculator'!$I$20*ROUNDUP((A160-'Rental Calculator'!$I$16*periods_per_year)/'Rental Calculator'!$I$19,0)),MAX('Rental Calculator'!$I$18,start_rate+'Rental Calculator'!$I$20*ROUNDUP((A160-'Rental Calculator'!$I$16*periods_per_year)/'Rental Calculator'!$I$19,0)))),start_rate))</f>
        <v>5.3749999999999999E-2</v>
      </c>
      <c r="D160" s="10">
        <f t="shared" si="17"/>
        <v>403.98</v>
      </c>
      <c r="E160" s="10">
        <f t="shared" si="14"/>
        <v>675.37</v>
      </c>
      <c r="F160" s="10">
        <f t="shared" si="15"/>
        <v>271.39</v>
      </c>
      <c r="G160" s="10">
        <f t="shared" si="16"/>
        <v>89920.250000000102</v>
      </c>
    </row>
    <row r="161" spans="1:7" x14ac:dyDescent="0.15">
      <c r="A161" s="7">
        <f t="shared" si="12"/>
        <v>158</v>
      </c>
      <c r="B161" s="8">
        <f t="shared" si="13"/>
        <v>46419</v>
      </c>
      <c r="C161" s="9">
        <f>IF(A161="","",IF(variable,IF(A161&lt;'Rental Calculator'!$I$16*periods_per_year,start_rate,IF('Rental Calculator'!$I$20&gt;=0,MIN('Rental Calculator'!$I$17,start_rate+'Rental Calculator'!$I$20*ROUNDUP((A161-'Rental Calculator'!$I$16*periods_per_year)/'Rental Calculator'!$I$19,0)),MAX('Rental Calculator'!$I$18,start_rate+'Rental Calculator'!$I$20*ROUNDUP((A161-'Rental Calculator'!$I$16*periods_per_year)/'Rental Calculator'!$I$19,0)))),start_rate))</f>
        <v>5.3749999999999999E-2</v>
      </c>
      <c r="D161" s="10">
        <f t="shared" si="17"/>
        <v>402.77</v>
      </c>
      <c r="E161" s="10">
        <f t="shared" si="14"/>
        <v>675.37</v>
      </c>
      <c r="F161" s="10">
        <f t="shared" si="15"/>
        <v>272.60000000000002</v>
      </c>
      <c r="G161" s="10">
        <f t="shared" si="16"/>
        <v>89647.650000000096</v>
      </c>
    </row>
    <row r="162" spans="1:7" x14ac:dyDescent="0.15">
      <c r="A162" s="7">
        <f t="shared" si="12"/>
        <v>159</v>
      </c>
      <c r="B162" s="8">
        <f t="shared" si="13"/>
        <v>46447</v>
      </c>
      <c r="C162" s="9">
        <f>IF(A162="","",IF(variable,IF(A162&lt;'Rental Calculator'!$I$16*periods_per_year,start_rate,IF('Rental Calculator'!$I$20&gt;=0,MIN('Rental Calculator'!$I$17,start_rate+'Rental Calculator'!$I$20*ROUNDUP((A162-'Rental Calculator'!$I$16*periods_per_year)/'Rental Calculator'!$I$19,0)),MAX('Rental Calculator'!$I$18,start_rate+'Rental Calculator'!$I$20*ROUNDUP((A162-'Rental Calculator'!$I$16*periods_per_year)/'Rental Calculator'!$I$19,0)))),start_rate))</f>
        <v>5.3749999999999999E-2</v>
      </c>
      <c r="D162" s="10">
        <f t="shared" si="17"/>
        <v>401.55</v>
      </c>
      <c r="E162" s="10">
        <f t="shared" si="14"/>
        <v>675.37</v>
      </c>
      <c r="F162" s="10">
        <f t="shared" si="15"/>
        <v>273.82</v>
      </c>
      <c r="G162" s="10">
        <f t="shared" si="16"/>
        <v>89373.830000000089</v>
      </c>
    </row>
    <row r="163" spans="1:7" x14ac:dyDescent="0.15">
      <c r="A163" s="7">
        <f t="shared" si="12"/>
        <v>160</v>
      </c>
      <c r="B163" s="8">
        <f t="shared" si="13"/>
        <v>46478</v>
      </c>
      <c r="C163" s="9">
        <f>IF(A163="","",IF(variable,IF(A163&lt;'Rental Calculator'!$I$16*periods_per_year,start_rate,IF('Rental Calculator'!$I$20&gt;=0,MIN('Rental Calculator'!$I$17,start_rate+'Rental Calculator'!$I$20*ROUNDUP((A163-'Rental Calculator'!$I$16*periods_per_year)/'Rental Calculator'!$I$19,0)),MAX('Rental Calculator'!$I$18,start_rate+'Rental Calculator'!$I$20*ROUNDUP((A163-'Rental Calculator'!$I$16*periods_per_year)/'Rental Calculator'!$I$19,0)))),start_rate))</f>
        <v>5.3749999999999999E-2</v>
      </c>
      <c r="D163" s="10">
        <f t="shared" si="17"/>
        <v>400.32</v>
      </c>
      <c r="E163" s="10">
        <f t="shared" si="14"/>
        <v>675.37</v>
      </c>
      <c r="F163" s="10">
        <f t="shared" si="15"/>
        <v>275.05</v>
      </c>
      <c r="G163" s="10">
        <f t="shared" si="16"/>
        <v>89098.780000000086</v>
      </c>
    </row>
    <row r="164" spans="1:7" x14ac:dyDescent="0.15">
      <c r="A164" s="7">
        <f t="shared" si="12"/>
        <v>161</v>
      </c>
      <c r="B164" s="8">
        <f t="shared" si="13"/>
        <v>46508</v>
      </c>
      <c r="C164" s="9">
        <f>IF(A164="","",IF(variable,IF(A164&lt;'Rental Calculator'!$I$16*periods_per_year,start_rate,IF('Rental Calculator'!$I$20&gt;=0,MIN('Rental Calculator'!$I$17,start_rate+'Rental Calculator'!$I$20*ROUNDUP((A164-'Rental Calculator'!$I$16*periods_per_year)/'Rental Calculator'!$I$19,0)),MAX('Rental Calculator'!$I$18,start_rate+'Rental Calculator'!$I$20*ROUNDUP((A164-'Rental Calculator'!$I$16*periods_per_year)/'Rental Calculator'!$I$19,0)))),start_rate))</f>
        <v>5.3749999999999999E-2</v>
      </c>
      <c r="D164" s="10">
        <f t="shared" si="17"/>
        <v>399.09</v>
      </c>
      <c r="E164" s="10">
        <f t="shared" si="14"/>
        <v>675.37</v>
      </c>
      <c r="F164" s="10">
        <f t="shared" si="15"/>
        <v>276.28000000000003</v>
      </c>
      <c r="G164" s="10">
        <f t="shared" si="16"/>
        <v>88822.500000000087</v>
      </c>
    </row>
    <row r="165" spans="1:7" x14ac:dyDescent="0.15">
      <c r="A165" s="7">
        <f t="shared" si="12"/>
        <v>162</v>
      </c>
      <c r="B165" s="8">
        <f t="shared" si="13"/>
        <v>46539</v>
      </c>
      <c r="C165" s="9">
        <f>IF(A165="","",IF(variable,IF(A165&lt;'Rental Calculator'!$I$16*periods_per_year,start_rate,IF('Rental Calculator'!$I$20&gt;=0,MIN('Rental Calculator'!$I$17,start_rate+'Rental Calculator'!$I$20*ROUNDUP((A165-'Rental Calculator'!$I$16*periods_per_year)/'Rental Calculator'!$I$19,0)),MAX('Rental Calculator'!$I$18,start_rate+'Rental Calculator'!$I$20*ROUNDUP((A165-'Rental Calculator'!$I$16*periods_per_year)/'Rental Calculator'!$I$19,0)))),start_rate))</f>
        <v>5.3749999999999999E-2</v>
      </c>
      <c r="D165" s="10">
        <f t="shared" si="17"/>
        <v>397.85</v>
      </c>
      <c r="E165" s="10">
        <f t="shared" si="14"/>
        <v>675.37</v>
      </c>
      <c r="F165" s="10">
        <f t="shared" si="15"/>
        <v>277.52</v>
      </c>
      <c r="G165" s="10">
        <f t="shared" si="16"/>
        <v>88544.980000000083</v>
      </c>
    </row>
    <row r="166" spans="1:7" x14ac:dyDescent="0.15">
      <c r="A166" s="7">
        <f t="shared" si="12"/>
        <v>163</v>
      </c>
      <c r="B166" s="8">
        <f t="shared" si="13"/>
        <v>46569</v>
      </c>
      <c r="C166" s="9">
        <f>IF(A166="","",IF(variable,IF(A166&lt;'Rental Calculator'!$I$16*periods_per_year,start_rate,IF('Rental Calculator'!$I$20&gt;=0,MIN('Rental Calculator'!$I$17,start_rate+'Rental Calculator'!$I$20*ROUNDUP((A166-'Rental Calculator'!$I$16*periods_per_year)/'Rental Calculator'!$I$19,0)),MAX('Rental Calculator'!$I$18,start_rate+'Rental Calculator'!$I$20*ROUNDUP((A166-'Rental Calculator'!$I$16*periods_per_year)/'Rental Calculator'!$I$19,0)))),start_rate))</f>
        <v>5.3749999999999999E-2</v>
      </c>
      <c r="D166" s="10">
        <f t="shared" si="17"/>
        <v>396.61</v>
      </c>
      <c r="E166" s="10">
        <f t="shared" si="14"/>
        <v>675.37</v>
      </c>
      <c r="F166" s="10">
        <f t="shared" si="15"/>
        <v>278.76</v>
      </c>
      <c r="G166" s="10">
        <f t="shared" si="16"/>
        <v>88266.220000000088</v>
      </c>
    </row>
    <row r="167" spans="1:7" x14ac:dyDescent="0.15">
      <c r="A167" s="7">
        <f t="shared" si="12"/>
        <v>164</v>
      </c>
      <c r="B167" s="8">
        <f t="shared" si="13"/>
        <v>46600</v>
      </c>
      <c r="C167" s="9">
        <f>IF(A167="","",IF(variable,IF(A167&lt;'Rental Calculator'!$I$16*periods_per_year,start_rate,IF('Rental Calculator'!$I$20&gt;=0,MIN('Rental Calculator'!$I$17,start_rate+'Rental Calculator'!$I$20*ROUNDUP((A167-'Rental Calculator'!$I$16*periods_per_year)/'Rental Calculator'!$I$19,0)),MAX('Rental Calculator'!$I$18,start_rate+'Rental Calculator'!$I$20*ROUNDUP((A167-'Rental Calculator'!$I$16*periods_per_year)/'Rental Calculator'!$I$19,0)))),start_rate))</f>
        <v>5.3749999999999999E-2</v>
      </c>
      <c r="D167" s="10">
        <f t="shared" si="17"/>
        <v>395.36</v>
      </c>
      <c r="E167" s="10">
        <f t="shared" si="14"/>
        <v>675.37</v>
      </c>
      <c r="F167" s="10">
        <f t="shared" si="15"/>
        <v>280.01</v>
      </c>
      <c r="G167" s="10">
        <f t="shared" si="16"/>
        <v>87986.210000000094</v>
      </c>
    </row>
    <row r="168" spans="1:7" x14ac:dyDescent="0.15">
      <c r="A168" s="7">
        <f t="shared" si="12"/>
        <v>165</v>
      </c>
      <c r="B168" s="8">
        <f t="shared" si="13"/>
        <v>46631</v>
      </c>
      <c r="C168" s="9">
        <f>IF(A168="","",IF(variable,IF(A168&lt;'Rental Calculator'!$I$16*periods_per_year,start_rate,IF('Rental Calculator'!$I$20&gt;=0,MIN('Rental Calculator'!$I$17,start_rate+'Rental Calculator'!$I$20*ROUNDUP((A168-'Rental Calculator'!$I$16*periods_per_year)/'Rental Calculator'!$I$19,0)),MAX('Rental Calculator'!$I$18,start_rate+'Rental Calculator'!$I$20*ROUNDUP((A168-'Rental Calculator'!$I$16*periods_per_year)/'Rental Calculator'!$I$19,0)))),start_rate))</f>
        <v>5.3749999999999999E-2</v>
      </c>
      <c r="D168" s="10">
        <f t="shared" si="17"/>
        <v>394.1</v>
      </c>
      <c r="E168" s="10">
        <f t="shared" si="14"/>
        <v>675.37</v>
      </c>
      <c r="F168" s="10">
        <f t="shared" si="15"/>
        <v>281.27</v>
      </c>
      <c r="G168" s="10">
        <f t="shared" si="16"/>
        <v>87704.94000000009</v>
      </c>
    </row>
    <row r="169" spans="1:7" x14ac:dyDescent="0.15">
      <c r="A169" s="7">
        <f t="shared" si="12"/>
        <v>166</v>
      </c>
      <c r="B169" s="8">
        <f t="shared" si="13"/>
        <v>46661</v>
      </c>
      <c r="C169" s="9">
        <f>IF(A169="","",IF(variable,IF(A169&lt;'Rental Calculator'!$I$16*periods_per_year,start_rate,IF('Rental Calculator'!$I$20&gt;=0,MIN('Rental Calculator'!$I$17,start_rate+'Rental Calculator'!$I$20*ROUNDUP((A169-'Rental Calculator'!$I$16*periods_per_year)/'Rental Calculator'!$I$19,0)),MAX('Rental Calculator'!$I$18,start_rate+'Rental Calculator'!$I$20*ROUNDUP((A169-'Rental Calculator'!$I$16*periods_per_year)/'Rental Calculator'!$I$19,0)))),start_rate))</f>
        <v>5.3749999999999999E-2</v>
      </c>
      <c r="D169" s="10">
        <f t="shared" si="17"/>
        <v>392.85</v>
      </c>
      <c r="E169" s="10">
        <f t="shared" si="14"/>
        <v>675.37</v>
      </c>
      <c r="F169" s="10">
        <f t="shared" si="15"/>
        <v>282.52</v>
      </c>
      <c r="G169" s="10">
        <f t="shared" si="16"/>
        <v>87422.420000000086</v>
      </c>
    </row>
    <row r="170" spans="1:7" x14ac:dyDescent="0.15">
      <c r="A170" s="7">
        <f t="shared" si="12"/>
        <v>167</v>
      </c>
      <c r="B170" s="8">
        <f t="shared" si="13"/>
        <v>46692</v>
      </c>
      <c r="C170" s="9">
        <f>IF(A170="","",IF(variable,IF(A170&lt;'Rental Calculator'!$I$16*periods_per_year,start_rate,IF('Rental Calculator'!$I$20&gt;=0,MIN('Rental Calculator'!$I$17,start_rate+'Rental Calculator'!$I$20*ROUNDUP((A170-'Rental Calculator'!$I$16*periods_per_year)/'Rental Calculator'!$I$19,0)),MAX('Rental Calculator'!$I$18,start_rate+'Rental Calculator'!$I$20*ROUNDUP((A170-'Rental Calculator'!$I$16*periods_per_year)/'Rental Calculator'!$I$19,0)))),start_rate))</f>
        <v>5.3749999999999999E-2</v>
      </c>
      <c r="D170" s="10">
        <f t="shared" si="17"/>
        <v>391.58</v>
      </c>
      <c r="E170" s="10">
        <f t="shared" si="14"/>
        <v>675.37</v>
      </c>
      <c r="F170" s="10">
        <f t="shared" si="15"/>
        <v>283.79000000000002</v>
      </c>
      <c r="G170" s="10">
        <f t="shared" si="16"/>
        <v>87138.630000000092</v>
      </c>
    </row>
    <row r="171" spans="1:7" x14ac:dyDescent="0.15">
      <c r="A171" s="7">
        <f t="shared" si="12"/>
        <v>168</v>
      </c>
      <c r="B171" s="8">
        <f t="shared" si="13"/>
        <v>46722</v>
      </c>
      <c r="C171" s="9">
        <f>IF(A171="","",IF(variable,IF(A171&lt;'Rental Calculator'!$I$16*periods_per_year,start_rate,IF('Rental Calculator'!$I$20&gt;=0,MIN('Rental Calculator'!$I$17,start_rate+'Rental Calculator'!$I$20*ROUNDUP((A171-'Rental Calculator'!$I$16*periods_per_year)/'Rental Calculator'!$I$19,0)),MAX('Rental Calculator'!$I$18,start_rate+'Rental Calculator'!$I$20*ROUNDUP((A171-'Rental Calculator'!$I$16*periods_per_year)/'Rental Calculator'!$I$19,0)))),start_rate))</f>
        <v>5.3749999999999999E-2</v>
      </c>
      <c r="D171" s="10">
        <f t="shared" si="17"/>
        <v>390.31</v>
      </c>
      <c r="E171" s="10">
        <f t="shared" si="14"/>
        <v>675.37</v>
      </c>
      <c r="F171" s="10">
        <f t="shared" si="15"/>
        <v>285.06</v>
      </c>
      <c r="G171" s="10">
        <f t="shared" si="16"/>
        <v>86853.570000000094</v>
      </c>
    </row>
    <row r="172" spans="1:7" x14ac:dyDescent="0.15">
      <c r="A172" s="7">
        <f t="shared" si="12"/>
        <v>169</v>
      </c>
      <c r="B172" s="8">
        <f t="shared" si="13"/>
        <v>46753</v>
      </c>
      <c r="C172" s="9">
        <f>IF(A172="","",IF(variable,IF(A172&lt;'Rental Calculator'!$I$16*periods_per_year,start_rate,IF('Rental Calculator'!$I$20&gt;=0,MIN('Rental Calculator'!$I$17,start_rate+'Rental Calculator'!$I$20*ROUNDUP((A172-'Rental Calculator'!$I$16*periods_per_year)/'Rental Calculator'!$I$19,0)),MAX('Rental Calculator'!$I$18,start_rate+'Rental Calculator'!$I$20*ROUNDUP((A172-'Rental Calculator'!$I$16*periods_per_year)/'Rental Calculator'!$I$19,0)))),start_rate))</f>
        <v>5.6249999999999994E-2</v>
      </c>
      <c r="D172" s="10">
        <f t="shared" si="17"/>
        <v>407.13</v>
      </c>
      <c r="E172" s="10">
        <f t="shared" si="14"/>
        <v>687.05</v>
      </c>
      <c r="F172" s="10">
        <f t="shared" si="15"/>
        <v>279.91999999999996</v>
      </c>
      <c r="G172" s="10">
        <f t="shared" si="16"/>
        <v>86573.650000000096</v>
      </c>
    </row>
    <row r="173" spans="1:7" x14ac:dyDescent="0.15">
      <c r="A173" s="7">
        <f t="shared" si="12"/>
        <v>170</v>
      </c>
      <c r="B173" s="8">
        <f t="shared" si="13"/>
        <v>46784</v>
      </c>
      <c r="C173" s="9">
        <f>IF(A173="","",IF(variable,IF(A173&lt;'Rental Calculator'!$I$16*periods_per_year,start_rate,IF('Rental Calculator'!$I$20&gt;=0,MIN('Rental Calculator'!$I$17,start_rate+'Rental Calculator'!$I$20*ROUNDUP((A173-'Rental Calculator'!$I$16*periods_per_year)/'Rental Calculator'!$I$19,0)),MAX('Rental Calculator'!$I$18,start_rate+'Rental Calculator'!$I$20*ROUNDUP((A173-'Rental Calculator'!$I$16*periods_per_year)/'Rental Calculator'!$I$19,0)))),start_rate))</f>
        <v>5.6249999999999994E-2</v>
      </c>
      <c r="D173" s="10">
        <f t="shared" si="17"/>
        <v>405.81</v>
      </c>
      <c r="E173" s="10">
        <f t="shared" si="14"/>
        <v>687.05</v>
      </c>
      <c r="F173" s="10">
        <f t="shared" si="15"/>
        <v>281.23999999999995</v>
      </c>
      <c r="G173" s="10">
        <f t="shared" si="16"/>
        <v>86292.410000000091</v>
      </c>
    </row>
    <row r="174" spans="1:7" x14ac:dyDescent="0.15">
      <c r="A174" s="7">
        <f t="shared" si="12"/>
        <v>171</v>
      </c>
      <c r="B174" s="8">
        <f t="shared" si="13"/>
        <v>46813</v>
      </c>
      <c r="C174" s="9">
        <f>IF(A174="","",IF(variable,IF(A174&lt;'Rental Calculator'!$I$16*periods_per_year,start_rate,IF('Rental Calculator'!$I$20&gt;=0,MIN('Rental Calculator'!$I$17,start_rate+'Rental Calculator'!$I$20*ROUNDUP((A174-'Rental Calculator'!$I$16*periods_per_year)/'Rental Calculator'!$I$19,0)),MAX('Rental Calculator'!$I$18,start_rate+'Rental Calculator'!$I$20*ROUNDUP((A174-'Rental Calculator'!$I$16*periods_per_year)/'Rental Calculator'!$I$19,0)))),start_rate))</f>
        <v>5.6249999999999994E-2</v>
      </c>
      <c r="D174" s="10">
        <f t="shared" si="17"/>
        <v>404.5</v>
      </c>
      <c r="E174" s="10">
        <f t="shared" si="14"/>
        <v>687.05</v>
      </c>
      <c r="F174" s="10">
        <f t="shared" si="15"/>
        <v>282.54999999999995</v>
      </c>
      <c r="G174" s="10">
        <f t="shared" si="16"/>
        <v>86009.860000000088</v>
      </c>
    </row>
    <row r="175" spans="1:7" x14ac:dyDescent="0.15">
      <c r="A175" s="7">
        <f t="shared" si="12"/>
        <v>172</v>
      </c>
      <c r="B175" s="8">
        <f t="shared" si="13"/>
        <v>46844</v>
      </c>
      <c r="C175" s="9">
        <f>IF(A175="","",IF(variable,IF(A175&lt;'Rental Calculator'!$I$16*periods_per_year,start_rate,IF('Rental Calculator'!$I$20&gt;=0,MIN('Rental Calculator'!$I$17,start_rate+'Rental Calculator'!$I$20*ROUNDUP((A175-'Rental Calculator'!$I$16*periods_per_year)/'Rental Calculator'!$I$19,0)),MAX('Rental Calculator'!$I$18,start_rate+'Rental Calculator'!$I$20*ROUNDUP((A175-'Rental Calculator'!$I$16*periods_per_year)/'Rental Calculator'!$I$19,0)))),start_rate))</f>
        <v>5.6249999999999994E-2</v>
      </c>
      <c r="D175" s="10">
        <f t="shared" si="17"/>
        <v>403.17</v>
      </c>
      <c r="E175" s="10">
        <f t="shared" si="14"/>
        <v>687.05</v>
      </c>
      <c r="F175" s="10">
        <f t="shared" si="15"/>
        <v>283.87999999999994</v>
      </c>
      <c r="G175" s="10">
        <f t="shared" si="16"/>
        <v>85725.980000000083</v>
      </c>
    </row>
    <row r="176" spans="1:7" x14ac:dyDescent="0.15">
      <c r="A176" s="7">
        <f t="shared" si="12"/>
        <v>173</v>
      </c>
      <c r="B176" s="8">
        <f t="shared" si="13"/>
        <v>46874</v>
      </c>
      <c r="C176" s="9">
        <f>IF(A176="","",IF(variable,IF(A176&lt;'Rental Calculator'!$I$16*periods_per_year,start_rate,IF('Rental Calculator'!$I$20&gt;=0,MIN('Rental Calculator'!$I$17,start_rate+'Rental Calculator'!$I$20*ROUNDUP((A176-'Rental Calculator'!$I$16*periods_per_year)/'Rental Calculator'!$I$19,0)),MAX('Rental Calculator'!$I$18,start_rate+'Rental Calculator'!$I$20*ROUNDUP((A176-'Rental Calculator'!$I$16*periods_per_year)/'Rental Calculator'!$I$19,0)))),start_rate))</f>
        <v>5.6249999999999994E-2</v>
      </c>
      <c r="D176" s="10">
        <f t="shared" si="17"/>
        <v>401.84</v>
      </c>
      <c r="E176" s="10">
        <f t="shared" si="14"/>
        <v>687.05</v>
      </c>
      <c r="F176" s="10">
        <f t="shared" si="15"/>
        <v>285.20999999999998</v>
      </c>
      <c r="G176" s="10">
        <f t="shared" si="16"/>
        <v>85440.770000000077</v>
      </c>
    </row>
    <row r="177" spans="1:7" x14ac:dyDescent="0.15">
      <c r="A177" s="7">
        <f t="shared" si="12"/>
        <v>174</v>
      </c>
      <c r="B177" s="8">
        <f t="shared" si="13"/>
        <v>46905</v>
      </c>
      <c r="C177" s="9">
        <f>IF(A177="","",IF(variable,IF(A177&lt;'Rental Calculator'!$I$16*periods_per_year,start_rate,IF('Rental Calculator'!$I$20&gt;=0,MIN('Rental Calculator'!$I$17,start_rate+'Rental Calculator'!$I$20*ROUNDUP((A177-'Rental Calculator'!$I$16*periods_per_year)/'Rental Calculator'!$I$19,0)),MAX('Rental Calculator'!$I$18,start_rate+'Rental Calculator'!$I$20*ROUNDUP((A177-'Rental Calculator'!$I$16*periods_per_year)/'Rental Calculator'!$I$19,0)))),start_rate))</f>
        <v>5.6249999999999994E-2</v>
      </c>
      <c r="D177" s="10">
        <f t="shared" si="17"/>
        <v>400.5</v>
      </c>
      <c r="E177" s="10">
        <f t="shared" si="14"/>
        <v>687.05</v>
      </c>
      <c r="F177" s="10">
        <f t="shared" si="15"/>
        <v>286.54999999999995</v>
      </c>
      <c r="G177" s="10">
        <f t="shared" si="16"/>
        <v>85154.220000000074</v>
      </c>
    </row>
    <row r="178" spans="1:7" x14ac:dyDescent="0.15">
      <c r="A178" s="7">
        <f t="shared" si="12"/>
        <v>175</v>
      </c>
      <c r="B178" s="8">
        <f t="shared" si="13"/>
        <v>46935</v>
      </c>
      <c r="C178" s="9">
        <f>IF(A178="","",IF(variable,IF(A178&lt;'Rental Calculator'!$I$16*periods_per_year,start_rate,IF('Rental Calculator'!$I$20&gt;=0,MIN('Rental Calculator'!$I$17,start_rate+'Rental Calculator'!$I$20*ROUNDUP((A178-'Rental Calculator'!$I$16*periods_per_year)/'Rental Calculator'!$I$19,0)),MAX('Rental Calculator'!$I$18,start_rate+'Rental Calculator'!$I$20*ROUNDUP((A178-'Rental Calculator'!$I$16*periods_per_year)/'Rental Calculator'!$I$19,0)))),start_rate))</f>
        <v>5.6249999999999994E-2</v>
      </c>
      <c r="D178" s="10">
        <f t="shared" si="17"/>
        <v>399.16</v>
      </c>
      <c r="E178" s="10">
        <f t="shared" si="14"/>
        <v>687.05</v>
      </c>
      <c r="F178" s="10">
        <f t="shared" si="15"/>
        <v>287.88999999999993</v>
      </c>
      <c r="G178" s="10">
        <f t="shared" si="16"/>
        <v>84866.330000000075</v>
      </c>
    </row>
    <row r="179" spans="1:7" x14ac:dyDescent="0.15">
      <c r="A179" s="7">
        <f t="shared" si="12"/>
        <v>176</v>
      </c>
      <c r="B179" s="8">
        <f t="shared" si="13"/>
        <v>46966</v>
      </c>
      <c r="C179" s="9">
        <f>IF(A179="","",IF(variable,IF(A179&lt;'Rental Calculator'!$I$16*periods_per_year,start_rate,IF('Rental Calculator'!$I$20&gt;=0,MIN('Rental Calculator'!$I$17,start_rate+'Rental Calculator'!$I$20*ROUNDUP((A179-'Rental Calculator'!$I$16*periods_per_year)/'Rental Calculator'!$I$19,0)),MAX('Rental Calculator'!$I$18,start_rate+'Rental Calculator'!$I$20*ROUNDUP((A179-'Rental Calculator'!$I$16*periods_per_year)/'Rental Calculator'!$I$19,0)))),start_rate))</f>
        <v>5.6249999999999994E-2</v>
      </c>
      <c r="D179" s="10">
        <f t="shared" si="17"/>
        <v>397.81</v>
      </c>
      <c r="E179" s="10">
        <f t="shared" si="14"/>
        <v>687.05</v>
      </c>
      <c r="F179" s="10">
        <f t="shared" si="15"/>
        <v>289.23999999999995</v>
      </c>
      <c r="G179" s="10">
        <f t="shared" si="16"/>
        <v>84577.090000000069</v>
      </c>
    </row>
    <row r="180" spans="1:7" x14ac:dyDescent="0.15">
      <c r="A180" s="7">
        <f t="shared" si="12"/>
        <v>177</v>
      </c>
      <c r="B180" s="8">
        <f t="shared" si="13"/>
        <v>46997</v>
      </c>
      <c r="C180" s="9">
        <f>IF(A180="","",IF(variable,IF(A180&lt;'Rental Calculator'!$I$16*periods_per_year,start_rate,IF('Rental Calculator'!$I$20&gt;=0,MIN('Rental Calculator'!$I$17,start_rate+'Rental Calculator'!$I$20*ROUNDUP((A180-'Rental Calculator'!$I$16*periods_per_year)/'Rental Calculator'!$I$19,0)),MAX('Rental Calculator'!$I$18,start_rate+'Rental Calculator'!$I$20*ROUNDUP((A180-'Rental Calculator'!$I$16*periods_per_year)/'Rental Calculator'!$I$19,0)))),start_rate))</f>
        <v>5.6249999999999994E-2</v>
      </c>
      <c r="D180" s="10">
        <f t="shared" si="17"/>
        <v>396.46</v>
      </c>
      <c r="E180" s="10">
        <f t="shared" si="14"/>
        <v>687.05</v>
      </c>
      <c r="F180" s="10">
        <f t="shared" si="15"/>
        <v>290.58999999999997</v>
      </c>
      <c r="G180" s="10">
        <f t="shared" si="16"/>
        <v>84286.500000000073</v>
      </c>
    </row>
    <row r="181" spans="1:7" x14ac:dyDescent="0.15">
      <c r="A181" s="7">
        <f t="shared" si="12"/>
        <v>178</v>
      </c>
      <c r="B181" s="8">
        <f t="shared" si="13"/>
        <v>47027</v>
      </c>
      <c r="C181" s="9">
        <f>IF(A181="","",IF(variable,IF(A181&lt;'Rental Calculator'!$I$16*periods_per_year,start_rate,IF('Rental Calculator'!$I$20&gt;=0,MIN('Rental Calculator'!$I$17,start_rate+'Rental Calculator'!$I$20*ROUNDUP((A181-'Rental Calculator'!$I$16*periods_per_year)/'Rental Calculator'!$I$19,0)),MAX('Rental Calculator'!$I$18,start_rate+'Rental Calculator'!$I$20*ROUNDUP((A181-'Rental Calculator'!$I$16*periods_per_year)/'Rental Calculator'!$I$19,0)))),start_rate))</f>
        <v>5.6249999999999994E-2</v>
      </c>
      <c r="D181" s="10">
        <f t="shared" si="17"/>
        <v>395.09</v>
      </c>
      <c r="E181" s="10">
        <f t="shared" si="14"/>
        <v>687.05</v>
      </c>
      <c r="F181" s="10">
        <f t="shared" si="15"/>
        <v>291.95999999999998</v>
      </c>
      <c r="G181" s="10">
        <f t="shared" si="16"/>
        <v>83994.540000000066</v>
      </c>
    </row>
    <row r="182" spans="1:7" x14ac:dyDescent="0.15">
      <c r="A182" s="7">
        <f t="shared" si="12"/>
        <v>179</v>
      </c>
      <c r="B182" s="8">
        <f t="shared" si="13"/>
        <v>47058</v>
      </c>
      <c r="C182" s="9">
        <f>IF(A182="","",IF(variable,IF(A182&lt;'Rental Calculator'!$I$16*periods_per_year,start_rate,IF('Rental Calculator'!$I$20&gt;=0,MIN('Rental Calculator'!$I$17,start_rate+'Rental Calculator'!$I$20*ROUNDUP((A182-'Rental Calculator'!$I$16*periods_per_year)/'Rental Calculator'!$I$19,0)),MAX('Rental Calculator'!$I$18,start_rate+'Rental Calculator'!$I$20*ROUNDUP((A182-'Rental Calculator'!$I$16*periods_per_year)/'Rental Calculator'!$I$19,0)))),start_rate))</f>
        <v>5.6249999999999994E-2</v>
      </c>
      <c r="D182" s="10">
        <f t="shared" si="17"/>
        <v>393.72</v>
      </c>
      <c r="E182" s="10">
        <f t="shared" si="14"/>
        <v>687.05</v>
      </c>
      <c r="F182" s="10">
        <f t="shared" si="15"/>
        <v>293.32999999999993</v>
      </c>
      <c r="G182" s="10">
        <f t="shared" si="16"/>
        <v>83701.210000000065</v>
      </c>
    </row>
    <row r="183" spans="1:7" x14ac:dyDescent="0.15">
      <c r="A183" s="7">
        <f t="shared" si="12"/>
        <v>180</v>
      </c>
      <c r="B183" s="8">
        <f t="shared" si="13"/>
        <v>47088</v>
      </c>
      <c r="C183" s="9">
        <f>IF(A183="","",IF(variable,IF(A183&lt;'Rental Calculator'!$I$16*periods_per_year,start_rate,IF('Rental Calculator'!$I$20&gt;=0,MIN('Rental Calculator'!$I$17,start_rate+'Rental Calculator'!$I$20*ROUNDUP((A183-'Rental Calculator'!$I$16*periods_per_year)/'Rental Calculator'!$I$19,0)),MAX('Rental Calculator'!$I$18,start_rate+'Rental Calculator'!$I$20*ROUNDUP((A183-'Rental Calculator'!$I$16*periods_per_year)/'Rental Calculator'!$I$19,0)))),start_rate))</f>
        <v>5.6249999999999994E-2</v>
      </c>
      <c r="D183" s="10">
        <f t="shared" si="17"/>
        <v>392.35</v>
      </c>
      <c r="E183" s="10">
        <f t="shared" si="14"/>
        <v>687.05</v>
      </c>
      <c r="F183" s="10">
        <f t="shared" si="15"/>
        <v>294.69999999999993</v>
      </c>
      <c r="G183" s="10">
        <f t="shared" si="16"/>
        <v>83406.510000000068</v>
      </c>
    </row>
    <row r="184" spans="1:7" x14ac:dyDescent="0.15">
      <c r="A184" s="7">
        <f t="shared" si="12"/>
        <v>181</v>
      </c>
      <c r="B184" s="8">
        <f t="shared" si="13"/>
        <v>47119</v>
      </c>
      <c r="C184" s="9">
        <f>IF(A184="","",IF(variable,IF(A184&lt;'Rental Calculator'!$I$16*periods_per_year,start_rate,IF('Rental Calculator'!$I$20&gt;=0,MIN('Rental Calculator'!$I$17,start_rate+'Rental Calculator'!$I$20*ROUNDUP((A184-'Rental Calculator'!$I$16*periods_per_year)/'Rental Calculator'!$I$19,0)),MAX('Rental Calculator'!$I$18,start_rate+'Rental Calculator'!$I$20*ROUNDUP((A184-'Rental Calculator'!$I$16*periods_per_year)/'Rental Calculator'!$I$19,0)))),start_rate))</f>
        <v>5.8749999999999997E-2</v>
      </c>
      <c r="D184" s="10">
        <f t="shared" si="17"/>
        <v>408.34</v>
      </c>
      <c r="E184" s="10">
        <f t="shared" si="14"/>
        <v>698.21</v>
      </c>
      <c r="F184" s="10">
        <f t="shared" si="15"/>
        <v>289.87000000000006</v>
      </c>
      <c r="G184" s="10">
        <f t="shared" si="16"/>
        <v>83116.640000000072</v>
      </c>
    </row>
    <row r="185" spans="1:7" x14ac:dyDescent="0.15">
      <c r="A185" s="7">
        <f t="shared" si="12"/>
        <v>182</v>
      </c>
      <c r="B185" s="8">
        <f t="shared" si="13"/>
        <v>47150</v>
      </c>
      <c r="C185" s="9">
        <f>IF(A185="","",IF(variable,IF(A185&lt;'Rental Calculator'!$I$16*periods_per_year,start_rate,IF('Rental Calculator'!$I$20&gt;=0,MIN('Rental Calculator'!$I$17,start_rate+'Rental Calculator'!$I$20*ROUNDUP((A185-'Rental Calculator'!$I$16*periods_per_year)/'Rental Calculator'!$I$19,0)),MAX('Rental Calculator'!$I$18,start_rate+'Rental Calculator'!$I$20*ROUNDUP((A185-'Rental Calculator'!$I$16*periods_per_year)/'Rental Calculator'!$I$19,0)))),start_rate))</f>
        <v>5.8749999999999997E-2</v>
      </c>
      <c r="D185" s="10">
        <f t="shared" si="17"/>
        <v>406.93</v>
      </c>
      <c r="E185" s="10">
        <f t="shared" si="14"/>
        <v>698.21</v>
      </c>
      <c r="F185" s="10">
        <f t="shared" si="15"/>
        <v>291.28000000000003</v>
      </c>
      <c r="G185" s="10">
        <f t="shared" si="16"/>
        <v>82825.360000000073</v>
      </c>
    </row>
    <row r="186" spans="1:7" x14ac:dyDescent="0.15">
      <c r="A186" s="7">
        <f t="shared" si="12"/>
        <v>183</v>
      </c>
      <c r="B186" s="8">
        <f t="shared" si="13"/>
        <v>47178</v>
      </c>
      <c r="C186" s="9">
        <f>IF(A186="","",IF(variable,IF(A186&lt;'Rental Calculator'!$I$16*periods_per_year,start_rate,IF('Rental Calculator'!$I$20&gt;=0,MIN('Rental Calculator'!$I$17,start_rate+'Rental Calculator'!$I$20*ROUNDUP((A186-'Rental Calculator'!$I$16*periods_per_year)/'Rental Calculator'!$I$19,0)),MAX('Rental Calculator'!$I$18,start_rate+'Rental Calculator'!$I$20*ROUNDUP((A186-'Rental Calculator'!$I$16*periods_per_year)/'Rental Calculator'!$I$19,0)))),start_rate))</f>
        <v>5.8749999999999997E-2</v>
      </c>
      <c r="D186" s="10">
        <f t="shared" si="17"/>
        <v>405.5</v>
      </c>
      <c r="E186" s="10">
        <f t="shared" si="14"/>
        <v>698.21</v>
      </c>
      <c r="F186" s="10">
        <f t="shared" si="15"/>
        <v>292.71000000000004</v>
      </c>
      <c r="G186" s="10">
        <f t="shared" si="16"/>
        <v>82532.650000000067</v>
      </c>
    </row>
    <row r="187" spans="1:7" x14ac:dyDescent="0.15">
      <c r="A187" s="7">
        <f t="shared" si="12"/>
        <v>184</v>
      </c>
      <c r="B187" s="8">
        <f t="shared" si="13"/>
        <v>47209</v>
      </c>
      <c r="C187" s="9">
        <f>IF(A187="","",IF(variable,IF(A187&lt;'Rental Calculator'!$I$16*periods_per_year,start_rate,IF('Rental Calculator'!$I$20&gt;=0,MIN('Rental Calculator'!$I$17,start_rate+'Rental Calculator'!$I$20*ROUNDUP((A187-'Rental Calculator'!$I$16*periods_per_year)/'Rental Calculator'!$I$19,0)),MAX('Rental Calculator'!$I$18,start_rate+'Rental Calculator'!$I$20*ROUNDUP((A187-'Rental Calculator'!$I$16*periods_per_year)/'Rental Calculator'!$I$19,0)))),start_rate))</f>
        <v>5.8749999999999997E-2</v>
      </c>
      <c r="D187" s="10">
        <f t="shared" si="17"/>
        <v>404.07</v>
      </c>
      <c r="E187" s="10">
        <f t="shared" si="14"/>
        <v>698.21</v>
      </c>
      <c r="F187" s="10">
        <f t="shared" si="15"/>
        <v>294.14000000000004</v>
      </c>
      <c r="G187" s="10">
        <f t="shared" si="16"/>
        <v>82238.510000000068</v>
      </c>
    </row>
    <row r="188" spans="1:7" x14ac:dyDescent="0.15">
      <c r="A188" s="7">
        <f t="shared" si="12"/>
        <v>185</v>
      </c>
      <c r="B188" s="8">
        <f t="shared" si="13"/>
        <v>47239</v>
      </c>
      <c r="C188" s="9">
        <f>IF(A188="","",IF(variable,IF(A188&lt;'Rental Calculator'!$I$16*periods_per_year,start_rate,IF('Rental Calculator'!$I$20&gt;=0,MIN('Rental Calculator'!$I$17,start_rate+'Rental Calculator'!$I$20*ROUNDUP((A188-'Rental Calculator'!$I$16*periods_per_year)/'Rental Calculator'!$I$19,0)),MAX('Rental Calculator'!$I$18,start_rate+'Rental Calculator'!$I$20*ROUNDUP((A188-'Rental Calculator'!$I$16*periods_per_year)/'Rental Calculator'!$I$19,0)))),start_rate))</f>
        <v>5.8749999999999997E-2</v>
      </c>
      <c r="D188" s="10">
        <f t="shared" si="17"/>
        <v>402.63</v>
      </c>
      <c r="E188" s="10">
        <f t="shared" si="14"/>
        <v>698.21</v>
      </c>
      <c r="F188" s="10">
        <f t="shared" si="15"/>
        <v>295.58000000000004</v>
      </c>
      <c r="G188" s="10">
        <f t="shared" si="16"/>
        <v>81942.930000000066</v>
      </c>
    </row>
    <row r="189" spans="1:7" x14ac:dyDescent="0.15">
      <c r="A189" s="7">
        <f t="shared" si="12"/>
        <v>186</v>
      </c>
      <c r="B189" s="8">
        <f t="shared" si="13"/>
        <v>47270</v>
      </c>
      <c r="C189" s="9">
        <f>IF(A189="","",IF(variable,IF(A189&lt;'Rental Calculator'!$I$16*periods_per_year,start_rate,IF('Rental Calculator'!$I$20&gt;=0,MIN('Rental Calculator'!$I$17,start_rate+'Rental Calculator'!$I$20*ROUNDUP((A189-'Rental Calculator'!$I$16*periods_per_year)/'Rental Calculator'!$I$19,0)),MAX('Rental Calculator'!$I$18,start_rate+'Rental Calculator'!$I$20*ROUNDUP((A189-'Rental Calculator'!$I$16*periods_per_year)/'Rental Calculator'!$I$19,0)))),start_rate))</f>
        <v>5.8749999999999997E-2</v>
      </c>
      <c r="D189" s="10">
        <f t="shared" si="17"/>
        <v>401.18</v>
      </c>
      <c r="E189" s="10">
        <f t="shared" si="14"/>
        <v>698.21</v>
      </c>
      <c r="F189" s="10">
        <f t="shared" si="15"/>
        <v>297.03000000000003</v>
      </c>
      <c r="G189" s="10">
        <f t="shared" si="16"/>
        <v>81645.900000000067</v>
      </c>
    </row>
    <row r="190" spans="1:7" x14ac:dyDescent="0.15">
      <c r="A190" s="7">
        <f t="shared" si="12"/>
        <v>187</v>
      </c>
      <c r="B190" s="8">
        <f t="shared" si="13"/>
        <v>47300</v>
      </c>
      <c r="C190" s="9">
        <f>IF(A190="","",IF(variable,IF(A190&lt;'Rental Calculator'!$I$16*periods_per_year,start_rate,IF('Rental Calculator'!$I$20&gt;=0,MIN('Rental Calculator'!$I$17,start_rate+'Rental Calculator'!$I$20*ROUNDUP((A190-'Rental Calculator'!$I$16*periods_per_year)/'Rental Calculator'!$I$19,0)),MAX('Rental Calculator'!$I$18,start_rate+'Rental Calculator'!$I$20*ROUNDUP((A190-'Rental Calculator'!$I$16*periods_per_year)/'Rental Calculator'!$I$19,0)))),start_rate))</f>
        <v>5.8749999999999997E-2</v>
      </c>
      <c r="D190" s="10">
        <f t="shared" si="17"/>
        <v>399.72</v>
      </c>
      <c r="E190" s="10">
        <f t="shared" si="14"/>
        <v>698.21</v>
      </c>
      <c r="F190" s="10">
        <f t="shared" si="15"/>
        <v>298.49</v>
      </c>
      <c r="G190" s="10">
        <f t="shared" si="16"/>
        <v>81347.410000000062</v>
      </c>
    </row>
    <row r="191" spans="1:7" x14ac:dyDescent="0.15">
      <c r="A191" s="7">
        <f t="shared" si="12"/>
        <v>188</v>
      </c>
      <c r="B191" s="8">
        <f t="shared" si="13"/>
        <v>47331</v>
      </c>
      <c r="C191" s="9">
        <f>IF(A191="","",IF(variable,IF(A191&lt;'Rental Calculator'!$I$16*periods_per_year,start_rate,IF('Rental Calculator'!$I$20&gt;=0,MIN('Rental Calculator'!$I$17,start_rate+'Rental Calculator'!$I$20*ROUNDUP((A191-'Rental Calculator'!$I$16*periods_per_year)/'Rental Calculator'!$I$19,0)),MAX('Rental Calculator'!$I$18,start_rate+'Rental Calculator'!$I$20*ROUNDUP((A191-'Rental Calculator'!$I$16*periods_per_year)/'Rental Calculator'!$I$19,0)))),start_rate))</f>
        <v>5.8749999999999997E-2</v>
      </c>
      <c r="D191" s="10">
        <f t="shared" si="17"/>
        <v>398.26</v>
      </c>
      <c r="E191" s="10">
        <f t="shared" si="14"/>
        <v>698.21</v>
      </c>
      <c r="F191" s="10">
        <f t="shared" si="15"/>
        <v>299.95000000000005</v>
      </c>
      <c r="G191" s="10">
        <f t="shared" si="16"/>
        <v>81047.460000000065</v>
      </c>
    </row>
    <row r="192" spans="1:7" x14ac:dyDescent="0.15">
      <c r="A192" s="7">
        <f t="shared" si="12"/>
        <v>189</v>
      </c>
      <c r="B192" s="8">
        <f t="shared" si="13"/>
        <v>47362</v>
      </c>
      <c r="C192" s="9">
        <f>IF(A192="","",IF(variable,IF(A192&lt;'Rental Calculator'!$I$16*periods_per_year,start_rate,IF('Rental Calculator'!$I$20&gt;=0,MIN('Rental Calculator'!$I$17,start_rate+'Rental Calculator'!$I$20*ROUNDUP((A192-'Rental Calculator'!$I$16*periods_per_year)/'Rental Calculator'!$I$19,0)),MAX('Rental Calculator'!$I$18,start_rate+'Rental Calculator'!$I$20*ROUNDUP((A192-'Rental Calculator'!$I$16*periods_per_year)/'Rental Calculator'!$I$19,0)))),start_rate))</f>
        <v>5.8749999999999997E-2</v>
      </c>
      <c r="D192" s="10">
        <f t="shared" si="17"/>
        <v>396.79</v>
      </c>
      <c r="E192" s="10">
        <f t="shared" si="14"/>
        <v>698.21</v>
      </c>
      <c r="F192" s="10">
        <f t="shared" si="15"/>
        <v>301.42</v>
      </c>
      <c r="G192" s="10">
        <f t="shared" si="16"/>
        <v>80746.040000000066</v>
      </c>
    </row>
    <row r="193" spans="1:7" x14ac:dyDescent="0.15">
      <c r="A193" s="7">
        <f t="shared" si="12"/>
        <v>190</v>
      </c>
      <c r="B193" s="8">
        <f t="shared" si="13"/>
        <v>47392</v>
      </c>
      <c r="C193" s="9">
        <f>IF(A193="","",IF(variable,IF(A193&lt;'Rental Calculator'!$I$16*periods_per_year,start_rate,IF('Rental Calculator'!$I$20&gt;=0,MIN('Rental Calculator'!$I$17,start_rate+'Rental Calculator'!$I$20*ROUNDUP((A193-'Rental Calculator'!$I$16*periods_per_year)/'Rental Calculator'!$I$19,0)),MAX('Rental Calculator'!$I$18,start_rate+'Rental Calculator'!$I$20*ROUNDUP((A193-'Rental Calculator'!$I$16*periods_per_year)/'Rental Calculator'!$I$19,0)))),start_rate))</f>
        <v>5.8749999999999997E-2</v>
      </c>
      <c r="D193" s="10">
        <f t="shared" si="17"/>
        <v>395.32</v>
      </c>
      <c r="E193" s="10">
        <f t="shared" si="14"/>
        <v>698.21</v>
      </c>
      <c r="F193" s="10">
        <f t="shared" si="15"/>
        <v>302.89000000000004</v>
      </c>
      <c r="G193" s="10">
        <f t="shared" si="16"/>
        <v>80443.150000000067</v>
      </c>
    </row>
    <row r="194" spans="1:7" x14ac:dyDescent="0.15">
      <c r="A194" s="7">
        <f t="shared" si="12"/>
        <v>191</v>
      </c>
      <c r="B194" s="8">
        <f t="shared" si="13"/>
        <v>47423</v>
      </c>
      <c r="C194" s="9">
        <f>IF(A194="","",IF(variable,IF(A194&lt;'Rental Calculator'!$I$16*periods_per_year,start_rate,IF('Rental Calculator'!$I$20&gt;=0,MIN('Rental Calculator'!$I$17,start_rate+'Rental Calculator'!$I$20*ROUNDUP((A194-'Rental Calculator'!$I$16*periods_per_year)/'Rental Calculator'!$I$19,0)),MAX('Rental Calculator'!$I$18,start_rate+'Rental Calculator'!$I$20*ROUNDUP((A194-'Rental Calculator'!$I$16*periods_per_year)/'Rental Calculator'!$I$19,0)))),start_rate))</f>
        <v>5.8749999999999997E-2</v>
      </c>
      <c r="D194" s="10">
        <f t="shared" si="17"/>
        <v>393.84</v>
      </c>
      <c r="E194" s="10">
        <f t="shared" si="14"/>
        <v>698.21</v>
      </c>
      <c r="F194" s="10">
        <f t="shared" si="15"/>
        <v>304.37000000000006</v>
      </c>
      <c r="G194" s="10">
        <f t="shared" si="16"/>
        <v>80138.780000000072</v>
      </c>
    </row>
    <row r="195" spans="1:7" x14ac:dyDescent="0.15">
      <c r="A195" s="7">
        <f t="shared" si="12"/>
        <v>192</v>
      </c>
      <c r="B195" s="8">
        <f t="shared" si="13"/>
        <v>47453</v>
      </c>
      <c r="C195" s="9">
        <f>IF(A195="","",IF(variable,IF(A195&lt;'Rental Calculator'!$I$16*periods_per_year,start_rate,IF('Rental Calculator'!$I$20&gt;=0,MIN('Rental Calculator'!$I$17,start_rate+'Rental Calculator'!$I$20*ROUNDUP((A195-'Rental Calculator'!$I$16*periods_per_year)/'Rental Calculator'!$I$19,0)),MAX('Rental Calculator'!$I$18,start_rate+'Rental Calculator'!$I$20*ROUNDUP((A195-'Rental Calculator'!$I$16*periods_per_year)/'Rental Calculator'!$I$19,0)))),start_rate))</f>
        <v>5.8749999999999997E-2</v>
      </c>
      <c r="D195" s="10">
        <f t="shared" si="17"/>
        <v>392.35</v>
      </c>
      <c r="E195" s="10">
        <f t="shared" si="14"/>
        <v>698.21</v>
      </c>
      <c r="F195" s="10">
        <f t="shared" si="15"/>
        <v>305.86</v>
      </c>
      <c r="G195" s="10">
        <f t="shared" si="16"/>
        <v>79832.920000000071</v>
      </c>
    </row>
    <row r="196" spans="1:7" x14ac:dyDescent="0.15">
      <c r="A196" s="7">
        <f t="shared" ref="A196:A259" si="18">IF(G195="","",IF(OR(A195&gt;=nper,ROUND(G195,2)&lt;=0),"",A195+1))</f>
        <v>193</v>
      </c>
      <c r="B196" s="8">
        <f t="shared" ref="B196:B259" si="19">IF(A196="","",IF(OR(periods_per_year=26,periods_per_year=52),IF(periods_per_year=26,IF(A196=1,fpdate,B195+14),IF(periods_per_year=52,IF(A196=1,fpdate,B195+7),"n/a")),IF(periods_per_year=24,DATE(YEAR(fpdate),MONTH(fpdate)+(A196-1)/2+IF(AND(DAY(fpdate)&gt;=15,MOD(A196,2)=0),1,0),IF(MOD(A196,2)=0,IF(DAY(fpdate)&gt;=15,DAY(fpdate)-14,DAY(fpdate)+14),DAY(fpdate))),IF(DAY(DATE(YEAR(fpdate),MONTH(fpdate)+A196-1,DAY(fpdate)))&lt;&gt;DAY(fpdate),DATE(YEAR(fpdate),MONTH(fpdate)+A196,0),DATE(YEAR(fpdate),MONTH(fpdate)+A196-1,DAY(fpdate))))))</f>
        <v>47484</v>
      </c>
      <c r="C196" s="9">
        <f>IF(A196="","",IF(variable,IF(A196&lt;'Rental Calculator'!$I$16*periods_per_year,start_rate,IF('Rental Calculator'!$I$20&gt;=0,MIN('Rental Calculator'!$I$17,start_rate+'Rental Calculator'!$I$20*ROUNDUP((A196-'Rental Calculator'!$I$16*periods_per_year)/'Rental Calculator'!$I$19,0)),MAX('Rental Calculator'!$I$18,start_rate+'Rental Calculator'!$I$20*ROUNDUP((A196-'Rental Calculator'!$I$16*periods_per_year)/'Rental Calculator'!$I$19,0)))),start_rate))</f>
        <v>6.1249999999999999E-2</v>
      </c>
      <c r="D196" s="10">
        <f t="shared" si="17"/>
        <v>407.48</v>
      </c>
      <c r="E196" s="10">
        <f t="shared" ref="E196:E259" si="20">IF(A196="","",IF(A196=nper,G195+D196,MIN(G195+D196,IF(C196=C195,E195,ROUND(-PMT(((1+C196/CP)^(CP/periods_per_year))-1,nper-A196+1,G195),2)))))</f>
        <v>708.84</v>
      </c>
      <c r="F196" s="10">
        <f t="shared" ref="F196:F259" si="21">IF(A196="","",E196-D196)</f>
        <v>301.36</v>
      </c>
      <c r="G196" s="10">
        <f t="shared" ref="G196:G259" si="22">IF(A196="","",G195-F196)</f>
        <v>79531.56000000007</v>
      </c>
    </row>
    <row r="197" spans="1:7" x14ac:dyDescent="0.15">
      <c r="A197" s="7">
        <f t="shared" si="18"/>
        <v>194</v>
      </c>
      <c r="B197" s="8">
        <f t="shared" si="19"/>
        <v>47515</v>
      </c>
      <c r="C197" s="9">
        <f>IF(A197="","",IF(variable,IF(A197&lt;'Rental Calculator'!$I$16*periods_per_year,start_rate,IF('Rental Calculator'!$I$20&gt;=0,MIN('Rental Calculator'!$I$17,start_rate+'Rental Calculator'!$I$20*ROUNDUP((A197-'Rental Calculator'!$I$16*periods_per_year)/'Rental Calculator'!$I$19,0)),MAX('Rental Calculator'!$I$18,start_rate+'Rental Calculator'!$I$20*ROUNDUP((A197-'Rental Calculator'!$I$16*periods_per_year)/'Rental Calculator'!$I$19,0)))),start_rate))</f>
        <v>6.1249999999999999E-2</v>
      </c>
      <c r="D197" s="10">
        <f t="shared" ref="D197:D260" si="23">IF(A197="","",ROUND((((1+C197/CP)^(CP/periods_per_year))-1)*G196,2))</f>
        <v>405.94</v>
      </c>
      <c r="E197" s="10">
        <f t="shared" si="20"/>
        <v>708.84</v>
      </c>
      <c r="F197" s="10">
        <f t="shared" si="21"/>
        <v>302.90000000000003</v>
      </c>
      <c r="G197" s="10">
        <f t="shared" si="22"/>
        <v>79228.660000000076</v>
      </c>
    </row>
    <row r="198" spans="1:7" x14ac:dyDescent="0.15">
      <c r="A198" s="7">
        <f t="shared" si="18"/>
        <v>195</v>
      </c>
      <c r="B198" s="8">
        <f t="shared" si="19"/>
        <v>47543</v>
      </c>
      <c r="C198" s="9">
        <f>IF(A198="","",IF(variable,IF(A198&lt;'Rental Calculator'!$I$16*periods_per_year,start_rate,IF('Rental Calculator'!$I$20&gt;=0,MIN('Rental Calculator'!$I$17,start_rate+'Rental Calculator'!$I$20*ROUNDUP((A198-'Rental Calculator'!$I$16*periods_per_year)/'Rental Calculator'!$I$19,0)),MAX('Rental Calculator'!$I$18,start_rate+'Rental Calculator'!$I$20*ROUNDUP((A198-'Rental Calculator'!$I$16*periods_per_year)/'Rental Calculator'!$I$19,0)))),start_rate))</f>
        <v>6.1249999999999999E-2</v>
      </c>
      <c r="D198" s="10">
        <f t="shared" si="23"/>
        <v>404.4</v>
      </c>
      <c r="E198" s="10">
        <f t="shared" si="20"/>
        <v>708.84</v>
      </c>
      <c r="F198" s="10">
        <f t="shared" si="21"/>
        <v>304.44000000000005</v>
      </c>
      <c r="G198" s="10">
        <f t="shared" si="22"/>
        <v>78924.220000000074</v>
      </c>
    </row>
    <row r="199" spans="1:7" x14ac:dyDescent="0.15">
      <c r="A199" s="7">
        <f t="shared" si="18"/>
        <v>196</v>
      </c>
      <c r="B199" s="8">
        <f t="shared" si="19"/>
        <v>47574</v>
      </c>
      <c r="C199" s="9">
        <f>IF(A199="","",IF(variable,IF(A199&lt;'Rental Calculator'!$I$16*periods_per_year,start_rate,IF('Rental Calculator'!$I$20&gt;=0,MIN('Rental Calculator'!$I$17,start_rate+'Rental Calculator'!$I$20*ROUNDUP((A199-'Rental Calculator'!$I$16*periods_per_year)/'Rental Calculator'!$I$19,0)),MAX('Rental Calculator'!$I$18,start_rate+'Rental Calculator'!$I$20*ROUNDUP((A199-'Rental Calculator'!$I$16*periods_per_year)/'Rental Calculator'!$I$19,0)))),start_rate))</f>
        <v>6.1249999999999999E-2</v>
      </c>
      <c r="D199" s="10">
        <f t="shared" si="23"/>
        <v>402.84</v>
      </c>
      <c r="E199" s="10">
        <f t="shared" si="20"/>
        <v>708.84</v>
      </c>
      <c r="F199" s="10">
        <f t="shared" si="21"/>
        <v>306.00000000000006</v>
      </c>
      <c r="G199" s="10">
        <f t="shared" si="22"/>
        <v>78618.220000000074</v>
      </c>
    </row>
    <row r="200" spans="1:7" x14ac:dyDescent="0.15">
      <c r="A200" s="7">
        <f t="shared" si="18"/>
        <v>197</v>
      </c>
      <c r="B200" s="8">
        <f t="shared" si="19"/>
        <v>47604</v>
      </c>
      <c r="C200" s="9">
        <f>IF(A200="","",IF(variable,IF(A200&lt;'Rental Calculator'!$I$16*periods_per_year,start_rate,IF('Rental Calculator'!$I$20&gt;=0,MIN('Rental Calculator'!$I$17,start_rate+'Rental Calculator'!$I$20*ROUNDUP((A200-'Rental Calculator'!$I$16*periods_per_year)/'Rental Calculator'!$I$19,0)),MAX('Rental Calculator'!$I$18,start_rate+'Rental Calculator'!$I$20*ROUNDUP((A200-'Rental Calculator'!$I$16*periods_per_year)/'Rental Calculator'!$I$19,0)))),start_rate))</f>
        <v>6.1249999999999999E-2</v>
      </c>
      <c r="D200" s="10">
        <f t="shared" si="23"/>
        <v>401.28</v>
      </c>
      <c r="E200" s="10">
        <f t="shared" si="20"/>
        <v>708.84</v>
      </c>
      <c r="F200" s="10">
        <f t="shared" si="21"/>
        <v>307.56000000000006</v>
      </c>
      <c r="G200" s="10">
        <f t="shared" si="22"/>
        <v>78310.660000000076</v>
      </c>
    </row>
    <row r="201" spans="1:7" x14ac:dyDescent="0.15">
      <c r="A201" s="7">
        <f t="shared" si="18"/>
        <v>198</v>
      </c>
      <c r="B201" s="8">
        <f t="shared" si="19"/>
        <v>47635</v>
      </c>
      <c r="C201" s="9">
        <f>IF(A201="","",IF(variable,IF(A201&lt;'Rental Calculator'!$I$16*periods_per_year,start_rate,IF('Rental Calculator'!$I$20&gt;=0,MIN('Rental Calculator'!$I$17,start_rate+'Rental Calculator'!$I$20*ROUNDUP((A201-'Rental Calculator'!$I$16*periods_per_year)/'Rental Calculator'!$I$19,0)),MAX('Rental Calculator'!$I$18,start_rate+'Rental Calculator'!$I$20*ROUNDUP((A201-'Rental Calculator'!$I$16*periods_per_year)/'Rental Calculator'!$I$19,0)))),start_rate))</f>
        <v>6.1249999999999999E-2</v>
      </c>
      <c r="D201" s="10">
        <f t="shared" si="23"/>
        <v>399.71</v>
      </c>
      <c r="E201" s="10">
        <f t="shared" si="20"/>
        <v>708.84</v>
      </c>
      <c r="F201" s="10">
        <f t="shared" si="21"/>
        <v>309.13000000000005</v>
      </c>
      <c r="G201" s="10">
        <f t="shared" si="22"/>
        <v>78001.530000000072</v>
      </c>
    </row>
    <row r="202" spans="1:7" x14ac:dyDescent="0.15">
      <c r="A202" s="7">
        <f t="shared" si="18"/>
        <v>199</v>
      </c>
      <c r="B202" s="8">
        <f t="shared" si="19"/>
        <v>47665</v>
      </c>
      <c r="C202" s="9">
        <f>IF(A202="","",IF(variable,IF(A202&lt;'Rental Calculator'!$I$16*periods_per_year,start_rate,IF('Rental Calculator'!$I$20&gt;=0,MIN('Rental Calculator'!$I$17,start_rate+'Rental Calculator'!$I$20*ROUNDUP((A202-'Rental Calculator'!$I$16*periods_per_year)/'Rental Calculator'!$I$19,0)),MAX('Rental Calculator'!$I$18,start_rate+'Rental Calculator'!$I$20*ROUNDUP((A202-'Rental Calculator'!$I$16*periods_per_year)/'Rental Calculator'!$I$19,0)))),start_rate))</f>
        <v>6.1249999999999999E-2</v>
      </c>
      <c r="D202" s="10">
        <f t="shared" si="23"/>
        <v>398.13</v>
      </c>
      <c r="E202" s="10">
        <f t="shared" si="20"/>
        <v>708.84</v>
      </c>
      <c r="F202" s="10">
        <f t="shared" si="21"/>
        <v>310.71000000000004</v>
      </c>
      <c r="G202" s="10">
        <f t="shared" si="22"/>
        <v>77690.820000000065</v>
      </c>
    </row>
    <row r="203" spans="1:7" x14ac:dyDescent="0.15">
      <c r="A203" s="7">
        <f t="shared" si="18"/>
        <v>200</v>
      </c>
      <c r="B203" s="8">
        <f t="shared" si="19"/>
        <v>47696</v>
      </c>
      <c r="C203" s="9">
        <f>IF(A203="","",IF(variable,IF(A203&lt;'Rental Calculator'!$I$16*periods_per_year,start_rate,IF('Rental Calculator'!$I$20&gt;=0,MIN('Rental Calculator'!$I$17,start_rate+'Rental Calculator'!$I$20*ROUNDUP((A203-'Rental Calculator'!$I$16*periods_per_year)/'Rental Calculator'!$I$19,0)),MAX('Rental Calculator'!$I$18,start_rate+'Rental Calculator'!$I$20*ROUNDUP((A203-'Rental Calculator'!$I$16*periods_per_year)/'Rental Calculator'!$I$19,0)))),start_rate))</f>
        <v>6.1249999999999999E-2</v>
      </c>
      <c r="D203" s="10">
        <f t="shared" si="23"/>
        <v>396.55</v>
      </c>
      <c r="E203" s="10">
        <f t="shared" si="20"/>
        <v>708.84</v>
      </c>
      <c r="F203" s="10">
        <f t="shared" si="21"/>
        <v>312.29000000000002</v>
      </c>
      <c r="G203" s="10">
        <f t="shared" si="22"/>
        <v>77378.530000000072</v>
      </c>
    </row>
    <row r="204" spans="1:7" x14ac:dyDescent="0.15">
      <c r="A204" s="7">
        <f t="shared" si="18"/>
        <v>201</v>
      </c>
      <c r="B204" s="8">
        <f t="shared" si="19"/>
        <v>47727</v>
      </c>
      <c r="C204" s="9">
        <f>IF(A204="","",IF(variable,IF(A204&lt;'Rental Calculator'!$I$16*periods_per_year,start_rate,IF('Rental Calculator'!$I$20&gt;=0,MIN('Rental Calculator'!$I$17,start_rate+'Rental Calculator'!$I$20*ROUNDUP((A204-'Rental Calculator'!$I$16*periods_per_year)/'Rental Calculator'!$I$19,0)),MAX('Rental Calculator'!$I$18,start_rate+'Rental Calculator'!$I$20*ROUNDUP((A204-'Rental Calculator'!$I$16*periods_per_year)/'Rental Calculator'!$I$19,0)))),start_rate))</f>
        <v>6.1249999999999999E-2</v>
      </c>
      <c r="D204" s="10">
        <f t="shared" si="23"/>
        <v>394.95</v>
      </c>
      <c r="E204" s="10">
        <f t="shared" si="20"/>
        <v>708.84</v>
      </c>
      <c r="F204" s="10">
        <f t="shared" si="21"/>
        <v>313.89000000000004</v>
      </c>
      <c r="G204" s="10">
        <f t="shared" si="22"/>
        <v>77064.640000000072</v>
      </c>
    </row>
    <row r="205" spans="1:7" x14ac:dyDescent="0.15">
      <c r="A205" s="7">
        <f t="shared" si="18"/>
        <v>202</v>
      </c>
      <c r="B205" s="8">
        <f t="shared" si="19"/>
        <v>47757</v>
      </c>
      <c r="C205" s="9">
        <f>IF(A205="","",IF(variable,IF(A205&lt;'Rental Calculator'!$I$16*periods_per_year,start_rate,IF('Rental Calculator'!$I$20&gt;=0,MIN('Rental Calculator'!$I$17,start_rate+'Rental Calculator'!$I$20*ROUNDUP((A205-'Rental Calculator'!$I$16*periods_per_year)/'Rental Calculator'!$I$19,0)),MAX('Rental Calculator'!$I$18,start_rate+'Rental Calculator'!$I$20*ROUNDUP((A205-'Rental Calculator'!$I$16*periods_per_year)/'Rental Calculator'!$I$19,0)))),start_rate))</f>
        <v>6.1249999999999999E-2</v>
      </c>
      <c r="D205" s="10">
        <f t="shared" si="23"/>
        <v>393.35</v>
      </c>
      <c r="E205" s="10">
        <f t="shared" si="20"/>
        <v>708.84</v>
      </c>
      <c r="F205" s="10">
        <f t="shared" si="21"/>
        <v>315.49</v>
      </c>
      <c r="G205" s="10">
        <f t="shared" si="22"/>
        <v>76749.150000000067</v>
      </c>
    </row>
    <row r="206" spans="1:7" x14ac:dyDescent="0.15">
      <c r="A206" s="7">
        <f t="shared" si="18"/>
        <v>203</v>
      </c>
      <c r="B206" s="8">
        <f t="shared" si="19"/>
        <v>47788</v>
      </c>
      <c r="C206" s="9">
        <f>IF(A206="","",IF(variable,IF(A206&lt;'Rental Calculator'!$I$16*periods_per_year,start_rate,IF('Rental Calculator'!$I$20&gt;=0,MIN('Rental Calculator'!$I$17,start_rate+'Rental Calculator'!$I$20*ROUNDUP((A206-'Rental Calculator'!$I$16*periods_per_year)/'Rental Calculator'!$I$19,0)),MAX('Rental Calculator'!$I$18,start_rate+'Rental Calculator'!$I$20*ROUNDUP((A206-'Rental Calculator'!$I$16*periods_per_year)/'Rental Calculator'!$I$19,0)))),start_rate))</f>
        <v>6.1249999999999999E-2</v>
      </c>
      <c r="D206" s="10">
        <f t="shared" si="23"/>
        <v>391.74</v>
      </c>
      <c r="E206" s="10">
        <f t="shared" si="20"/>
        <v>708.84</v>
      </c>
      <c r="F206" s="10">
        <f t="shared" si="21"/>
        <v>317.10000000000002</v>
      </c>
      <c r="G206" s="10">
        <f t="shared" si="22"/>
        <v>76432.050000000061</v>
      </c>
    </row>
    <row r="207" spans="1:7" x14ac:dyDescent="0.15">
      <c r="A207" s="7">
        <f t="shared" si="18"/>
        <v>204</v>
      </c>
      <c r="B207" s="8">
        <f t="shared" si="19"/>
        <v>47818</v>
      </c>
      <c r="C207" s="9">
        <f>IF(A207="","",IF(variable,IF(A207&lt;'Rental Calculator'!$I$16*periods_per_year,start_rate,IF('Rental Calculator'!$I$20&gt;=0,MIN('Rental Calculator'!$I$17,start_rate+'Rental Calculator'!$I$20*ROUNDUP((A207-'Rental Calculator'!$I$16*periods_per_year)/'Rental Calculator'!$I$19,0)),MAX('Rental Calculator'!$I$18,start_rate+'Rental Calculator'!$I$20*ROUNDUP((A207-'Rental Calculator'!$I$16*periods_per_year)/'Rental Calculator'!$I$19,0)))),start_rate))</f>
        <v>6.1249999999999999E-2</v>
      </c>
      <c r="D207" s="10">
        <f t="shared" si="23"/>
        <v>390.12</v>
      </c>
      <c r="E207" s="10">
        <f t="shared" si="20"/>
        <v>708.84</v>
      </c>
      <c r="F207" s="10">
        <f t="shared" si="21"/>
        <v>318.72000000000003</v>
      </c>
      <c r="G207" s="10">
        <f t="shared" si="22"/>
        <v>76113.33000000006</v>
      </c>
    </row>
    <row r="208" spans="1:7" x14ac:dyDescent="0.15">
      <c r="A208" s="7">
        <f t="shared" si="18"/>
        <v>205</v>
      </c>
      <c r="B208" s="8">
        <f t="shared" si="19"/>
        <v>47849</v>
      </c>
      <c r="C208" s="9">
        <f>IF(A208="","",IF(variable,IF(A208&lt;'Rental Calculator'!$I$16*periods_per_year,start_rate,IF('Rental Calculator'!$I$20&gt;=0,MIN('Rental Calculator'!$I$17,start_rate+'Rental Calculator'!$I$20*ROUNDUP((A208-'Rental Calculator'!$I$16*periods_per_year)/'Rental Calculator'!$I$19,0)),MAX('Rental Calculator'!$I$18,start_rate+'Rental Calculator'!$I$20*ROUNDUP((A208-'Rental Calculator'!$I$16*periods_per_year)/'Rental Calculator'!$I$19,0)))),start_rate))</f>
        <v>6.3750000000000001E-2</v>
      </c>
      <c r="D208" s="10">
        <f t="shared" si="23"/>
        <v>404.35</v>
      </c>
      <c r="E208" s="10">
        <f t="shared" si="20"/>
        <v>718.92</v>
      </c>
      <c r="F208" s="10">
        <f t="shared" si="21"/>
        <v>314.56999999999994</v>
      </c>
      <c r="G208" s="10">
        <f t="shared" si="22"/>
        <v>75798.760000000053</v>
      </c>
    </row>
    <row r="209" spans="1:7" x14ac:dyDescent="0.15">
      <c r="A209" s="7">
        <f t="shared" si="18"/>
        <v>206</v>
      </c>
      <c r="B209" s="8">
        <f t="shared" si="19"/>
        <v>47880</v>
      </c>
      <c r="C209" s="9">
        <f>IF(A209="","",IF(variable,IF(A209&lt;'Rental Calculator'!$I$16*periods_per_year,start_rate,IF('Rental Calculator'!$I$20&gt;=0,MIN('Rental Calculator'!$I$17,start_rate+'Rental Calculator'!$I$20*ROUNDUP((A209-'Rental Calculator'!$I$16*periods_per_year)/'Rental Calculator'!$I$19,0)),MAX('Rental Calculator'!$I$18,start_rate+'Rental Calculator'!$I$20*ROUNDUP((A209-'Rental Calculator'!$I$16*periods_per_year)/'Rental Calculator'!$I$19,0)))),start_rate))</f>
        <v>6.3750000000000001E-2</v>
      </c>
      <c r="D209" s="10">
        <f t="shared" si="23"/>
        <v>402.68</v>
      </c>
      <c r="E209" s="10">
        <f t="shared" si="20"/>
        <v>718.92</v>
      </c>
      <c r="F209" s="10">
        <f t="shared" si="21"/>
        <v>316.23999999999995</v>
      </c>
      <c r="G209" s="10">
        <f t="shared" si="22"/>
        <v>75482.520000000048</v>
      </c>
    </row>
    <row r="210" spans="1:7" x14ac:dyDescent="0.15">
      <c r="A210" s="7">
        <f t="shared" si="18"/>
        <v>207</v>
      </c>
      <c r="B210" s="8">
        <f t="shared" si="19"/>
        <v>47908</v>
      </c>
      <c r="C210" s="9">
        <f>IF(A210="","",IF(variable,IF(A210&lt;'Rental Calculator'!$I$16*periods_per_year,start_rate,IF('Rental Calculator'!$I$20&gt;=0,MIN('Rental Calculator'!$I$17,start_rate+'Rental Calculator'!$I$20*ROUNDUP((A210-'Rental Calculator'!$I$16*periods_per_year)/'Rental Calculator'!$I$19,0)),MAX('Rental Calculator'!$I$18,start_rate+'Rental Calculator'!$I$20*ROUNDUP((A210-'Rental Calculator'!$I$16*periods_per_year)/'Rental Calculator'!$I$19,0)))),start_rate))</f>
        <v>6.3750000000000001E-2</v>
      </c>
      <c r="D210" s="10">
        <f t="shared" si="23"/>
        <v>401</v>
      </c>
      <c r="E210" s="10">
        <f t="shared" si="20"/>
        <v>718.92</v>
      </c>
      <c r="F210" s="10">
        <f t="shared" si="21"/>
        <v>317.91999999999996</v>
      </c>
      <c r="G210" s="10">
        <f t="shared" si="22"/>
        <v>75164.600000000049</v>
      </c>
    </row>
    <row r="211" spans="1:7" x14ac:dyDescent="0.15">
      <c r="A211" s="7">
        <f t="shared" si="18"/>
        <v>208</v>
      </c>
      <c r="B211" s="8">
        <f t="shared" si="19"/>
        <v>47939</v>
      </c>
      <c r="C211" s="9">
        <f>IF(A211="","",IF(variable,IF(A211&lt;'Rental Calculator'!$I$16*periods_per_year,start_rate,IF('Rental Calculator'!$I$20&gt;=0,MIN('Rental Calculator'!$I$17,start_rate+'Rental Calculator'!$I$20*ROUNDUP((A211-'Rental Calculator'!$I$16*periods_per_year)/'Rental Calculator'!$I$19,0)),MAX('Rental Calculator'!$I$18,start_rate+'Rental Calculator'!$I$20*ROUNDUP((A211-'Rental Calculator'!$I$16*periods_per_year)/'Rental Calculator'!$I$19,0)))),start_rate))</f>
        <v>6.3750000000000001E-2</v>
      </c>
      <c r="D211" s="10">
        <f t="shared" si="23"/>
        <v>399.31</v>
      </c>
      <c r="E211" s="10">
        <f t="shared" si="20"/>
        <v>718.92</v>
      </c>
      <c r="F211" s="10">
        <f t="shared" si="21"/>
        <v>319.60999999999996</v>
      </c>
      <c r="G211" s="10">
        <f t="shared" si="22"/>
        <v>74844.990000000049</v>
      </c>
    </row>
    <row r="212" spans="1:7" x14ac:dyDescent="0.15">
      <c r="A212" s="7">
        <f t="shared" si="18"/>
        <v>209</v>
      </c>
      <c r="B212" s="8">
        <f t="shared" si="19"/>
        <v>47969</v>
      </c>
      <c r="C212" s="9">
        <f>IF(A212="","",IF(variable,IF(A212&lt;'Rental Calculator'!$I$16*periods_per_year,start_rate,IF('Rental Calculator'!$I$20&gt;=0,MIN('Rental Calculator'!$I$17,start_rate+'Rental Calculator'!$I$20*ROUNDUP((A212-'Rental Calculator'!$I$16*periods_per_year)/'Rental Calculator'!$I$19,0)),MAX('Rental Calculator'!$I$18,start_rate+'Rental Calculator'!$I$20*ROUNDUP((A212-'Rental Calculator'!$I$16*periods_per_year)/'Rental Calculator'!$I$19,0)))),start_rate))</f>
        <v>6.3750000000000001E-2</v>
      </c>
      <c r="D212" s="10">
        <f t="shared" si="23"/>
        <v>397.61</v>
      </c>
      <c r="E212" s="10">
        <f t="shared" si="20"/>
        <v>718.92</v>
      </c>
      <c r="F212" s="10">
        <f t="shared" si="21"/>
        <v>321.30999999999995</v>
      </c>
      <c r="G212" s="10">
        <f t="shared" si="22"/>
        <v>74523.680000000051</v>
      </c>
    </row>
    <row r="213" spans="1:7" x14ac:dyDescent="0.15">
      <c r="A213" s="7">
        <f t="shared" si="18"/>
        <v>210</v>
      </c>
      <c r="B213" s="8">
        <f t="shared" si="19"/>
        <v>48000</v>
      </c>
      <c r="C213" s="9">
        <f>IF(A213="","",IF(variable,IF(A213&lt;'Rental Calculator'!$I$16*periods_per_year,start_rate,IF('Rental Calculator'!$I$20&gt;=0,MIN('Rental Calculator'!$I$17,start_rate+'Rental Calculator'!$I$20*ROUNDUP((A213-'Rental Calculator'!$I$16*periods_per_year)/'Rental Calculator'!$I$19,0)),MAX('Rental Calculator'!$I$18,start_rate+'Rental Calculator'!$I$20*ROUNDUP((A213-'Rental Calculator'!$I$16*periods_per_year)/'Rental Calculator'!$I$19,0)))),start_rate))</f>
        <v>6.3750000000000001E-2</v>
      </c>
      <c r="D213" s="10">
        <f t="shared" si="23"/>
        <v>395.91</v>
      </c>
      <c r="E213" s="10">
        <f t="shared" si="20"/>
        <v>718.92</v>
      </c>
      <c r="F213" s="10">
        <f t="shared" si="21"/>
        <v>323.00999999999993</v>
      </c>
      <c r="G213" s="10">
        <f t="shared" si="22"/>
        <v>74200.670000000056</v>
      </c>
    </row>
    <row r="214" spans="1:7" x14ac:dyDescent="0.15">
      <c r="A214" s="7">
        <f t="shared" si="18"/>
        <v>211</v>
      </c>
      <c r="B214" s="8">
        <f t="shared" si="19"/>
        <v>48030</v>
      </c>
      <c r="C214" s="9">
        <f>IF(A214="","",IF(variable,IF(A214&lt;'Rental Calculator'!$I$16*periods_per_year,start_rate,IF('Rental Calculator'!$I$20&gt;=0,MIN('Rental Calculator'!$I$17,start_rate+'Rental Calculator'!$I$20*ROUNDUP((A214-'Rental Calculator'!$I$16*periods_per_year)/'Rental Calculator'!$I$19,0)),MAX('Rental Calculator'!$I$18,start_rate+'Rental Calculator'!$I$20*ROUNDUP((A214-'Rental Calculator'!$I$16*periods_per_year)/'Rental Calculator'!$I$19,0)))),start_rate))</f>
        <v>6.3750000000000001E-2</v>
      </c>
      <c r="D214" s="10">
        <f t="shared" si="23"/>
        <v>394.19</v>
      </c>
      <c r="E214" s="10">
        <f t="shared" si="20"/>
        <v>718.92</v>
      </c>
      <c r="F214" s="10">
        <f t="shared" si="21"/>
        <v>324.72999999999996</v>
      </c>
      <c r="G214" s="10">
        <f t="shared" si="22"/>
        <v>73875.940000000061</v>
      </c>
    </row>
    <row r="215" spans="1:7" x14ac:dyDescent="0.15">
      <c r="A215" s="7">
        <f t="shared" si="18"/>
        <v>212</v>
      </c>
      <c r="B215" s="8">
        <f t="shared" si="19"/>
        <v>48061</v>
      </c>
      <c r="C215" s="9">
        <f>IF(A215="","",IF(variable,IF(A215&lt;'Rental Calculator'!$I$16*periods_per_year,start_rate,IF('Rental Calculator'!$I$20&gt;=0,MIN('Rental Calculator'!$I$17,start_rate+'Rental Calculator'!$I$20*ROUNDUP((A215-'Rental Calculator'!$I$16*periods_per_year)/'Rental Calculator'!$I$19,0)),MAX('Rental Calculator'!$I$18,start_rate+'Rental Calculator'!$I$20*ROUNDUP((A215-'Rental Calculator'!$I$16*periods_per_year)/'Rental Calculator'!$I$19,0)))),start_rate))</f>
        <v>6.3750000000000001E-2</v>
      </c>
      <c r="D215" s="10">
        <f t="shared" si="23"/>
        <v>392.47</v>
      </c>
      <c r="E215" s="10">
        <f t="shared" si="20"/>
        <v>718.92</v>
      </c>
      <c r="F215" s="10">
        <f t="shared" si="21"/>
        <v>326.44999999999993</v>
      </c>
      <c r="G215" s="10">
        <f t="shared" si="22"/>
        <v>73549.490000000063</v>
      </c>
    </row>
    <row r="216" spans="1:7" x14ac:dyDescent="0.15">
      <c r="A216" s="7">
        <f t="shared" si="18"/>
        <v>213</v>
      </c>
      <c r="B216" s="8">
        <f t="shared" si="19"/>
        <v>48092</v>
      </c>
      <c r="C216" s="9">
        <f>IF(A216="","",IF(variable,IF(A216&lt;'Rental Calculator'!$I$16*periods_per_year,start_rate,IF('Rental Calculator'!$I$20&gt;=0,MIN('Rental Calculator'!$I$17,start_rate+'Rental Calculator'!$I$20*ROUNDUP((A216-'Rental Calculator'!$I$16*periods_per_year)/'Rental Calculator'!$I$19,0)),MAX('Rental Calculator'!$I$18,start_rate+'Rental Calculator'!$I$20*ROUNDUP((A216-'Rental Calculator'!$I$16*periods_per_year)/'Rental Calculator'!$I$19,0)))),start_rate))</f>
        <v>6.3750000000000001E-2</v>
      </c>
      <c r="D216" s="10">
        <f t="shared" si="23"/>
        <v>390.73</v>
      </c>
      <c r="E216" s="10">
        <f t="shared" si="20"/>
        <v>718.92</v>
      </c>
      <c r="F216" s="10">
        <f t="shared" si="21"/>
        <v>328.18999999999994</v>
      </c>
      <c r="G216" s="10">
        <f t="shared" si="22"/>
        <v>73221.300000000061</v>
      </c>
    </row>
    <row r="217" spans="1:7" x14ac:dyDescent="0.15">
      <c r="A217" s="7">
        <f t="shared" si="18"/>
        <v>214</v>
      </c>
      <c r="B217" s="8">
        <f t="shared" si="19"/>
        <v>48122</v>
      </c>
      <c r="C217" s="9">
        <f>IF(A217="","",IF(variable,IF(A217&lt;'Rental Calculator'!$I$16*periods_per_year,start_rate,IF('Rental Calculator'!$I$20&gt;=0,MIN('Rental Calculator'!$I$17,start_rate+'Rental Calculator'!$I$20*ROUNDUP((A217-'Rental Calculator'!$I$16*periods_per_year)/'Rental Calculator'!$I$19,0)),MAX('Rental Calculator'!$I$18,start_rate+'Rental Calculator'!$I$20*ROUNDUP((A217-'Rental Calculator'!$I$16*periods_per_year)/'Rental Calculator'!$I$19,0)))),start_rate))</f>
        <v>6.3750000000000001E-2</v>
      </c>
      <c r="D217" s="10">
        <f t="shared" si="23"/>
        <v>388.99</v>
      </c>
      <c r="E217" s="10">
        <f t="shared" si="20"/>
        <v>718.92</v>
      </c>
      <c r="F217" s="10">
        <f t="shared" si="21"/>
        <v>329.92999999999995</v>
      </c>
      <c r="G217" s="10">
        <f t="shared" si="22"/>
        <v>72891.370000000068</v>
      </c>
    </row>
    <row r="218" spans="1:7" x14ac:dyDescent="0.15">
      <c r="A218" s="7">
        <f t="shared" si="18"/>
        <v>215</v>
      </c>
      <c r="B218" s="8">
        <f t="shared" si="19"/>
        <v>48153</v>
      </c>
      <c r="C218" s="9">
        <f>IF(A218="","",IF(variable,IF(A218&lt;'Rental Calculator'!$I$16*periods_per_year,start_rate,IF('Rental Calculator'!$I$20&gt;=0,MIN('Rental Calculator'!$I$17,start_rate+'Rental Calculator'!$I$20*ROUNDUP((A218-'Rental Calculator'!$I$16*periods_per_year)/'Rental Calculator'!$I$19,0)),MAX('Rental Calculator'!$I$18,start_rate+'Rental Calculator'!$I$20*ROUNDUP((A218-'Rental Calculator'!$I$16*periods_per_year)/'Rental Calculator'!$I$19,0)))),start_rate))</f>
        <v>6.3750000000000001E-2</v>
      </c>
      <c r="D218" s="10">
        <f t="shared" si="23"/>
        <v>387.24</v>
      </c>
      <c r="E218" s="10">
        <f t="shared" si="20"/>
        <v>718.92</v>
      </c>
      <c r="F218" s="10">
        <f t="shared" si="21"/>
        <v>331.67999999999995</v>
      </c>
      <c r="G218" s="10">
        <f t="shared" si="22"/>
        <v>72559.690000000075</v>
      </c>
    </row>
    <row r="219" spans="1:7" x14ac:dyDescent="0.15">
      <c r="A219" s="7">
        <f t="shared" si="18"/>
        <v>216</v>
      </c>
      <c r="B219" s="8">
        <f t="shared" si="19"/>
        <v>48183</v>
      </c>
      <c r="C219" s="9">
        <f>IF(A219="","",IF(variable,IF(A219&lt;'Rental Calculator'!$I$16*periods_per_year,start_rate,IF('Rental Calculator'!$I$20&gt;=0,MIN('Rental Calculator'!$I$17,start_rate+'Rental Calculator'!$I$20*ROUNDUP((A219-'Rental Calculator'!$I$16*periods_per_year)/'Rental Calculator'!$I$19,0)),MAX('Rental Calculator'!$I$18,start_rate+'Rental Calculator'!$I$20*ROUNDUP((A219-'Rental Calculator'!$I$16*periods_per_year)/'Rental Calculator'!$I$19,0)))),start_rate))</f>
        <v>6.3750000000000001E-2</v>
      </c>
      <c r="D219" s="10">
        <f t="shared" si="23"/>
        <v>385.47</v>
      </c>
      <c r="E219" s="10">
        <f t="shared" si="20"/>
        <v>718.92</v>
      </c>
      <c r="F219" s="10">
        <f t="shared" si="21"/>
        <v>333.44999999999993</v>
      </c>
      <c r="G219" s="10">
        <f t="shared" si="22"/>
        <v>72226.240000000078</v>
      </c>
    </row>
    <row r="220" spans="1:7" x14ac:dyDescent="0.15">
      <c r="A220" s="7">
        <f t="shared" si="18"/>
        <v>217</v>
      </c>
      <c r="B220" s="8">
        <f t="shared" si="19"/>
        <v>48214</v>
      </c>
      <c r="C220" s="9">
        <f>IF(A220="","",IF(variable,IF(A220&lt;'Rental Calculator'!$I$16*periods_per_year,start_rate,IF('Rental Calculator'!$I$20&gt;=0,MIN('Rental Calculator'!$I$17,start_rate+'Rental Calculator'!$I$20*ROUNDUP((A220-'Rental Calculator'!$I$16*periods_per_year)/'Rental Calculator'!$I$19,0)),MAX('Rental Calculator'!$I$18,start_rate+'Rental Calculator'!$I$20*ROUNDUP((A220-'Rental Calculator'!$I$16*periods_per_year)/'Rental Calculator'!$I$19,0)))),start_rate))</f>
        <v>6.6250000000000003E-2</v>
      </c>
      <c r="D220" s="10">
        <f t="shared" si="23"/>
        <v>398.75</v>
      </c>
      <c r="E220" s="10">
        <f t="shared" si="20"/>
        <v>728.4</v>
      </c>
      <c r="F220" s="10">
        <f t="shared" si="21"/>
        <v>329.65</v>
      </c>
      <c r="G220" s="10">
        <f t="shared" si="22"/>
        <v>71896.590000000084</v>
      </c>
    </row>
    <row r="221" spans="1:7" x14ac:dyDescent="0.15">
      <c r="A221" s="7">
        <f t="shared" si="18"/>
        <v>218</v>
      </c>
      <c r="B221" s="8">
        <f t="shared" si="19"/>
        <v>48245</v>
      </c>
      <c r="C221" s="9">
        <f>IF(A221="","",IF(variable,IF(A221&lt;'Rental Calculator'!$I$16*periods_per_year,start_rate,IF('Rental Calculator'!$I$20&gt;=0,MIN('Rental Calculator'!$I$17,start_rate+'Rental Calculator'!$I$20*ROUNDUP((A221-'Rental Calculator'!$I$16*periods_per_year)/'Rental Calculator'!$I$19,0)),MAX('Rental Calculator'!$I$18,start_rate+'Rental Calculator'!$I$20*ROUNDUP((A221-'Rental Calculator'!$I$16*periods_per_year)/'Rental Calculator'!$I$19,0)))),start_rate))</f>
        <v>6.6250000000000003E-2</v>
      </c>
      <c r="D221" s="10">
        <f t="shared" si="23"/>
        <v>396.93</v>
      </c>
      <c r="E221" s="10">
        <f t="shared" si="20"/>
        <v>728.4</v>
      </c>
      <c r="F221" s="10">
        <f t="shared" si="21"/>
        <v>331.46999999999997</v>
      </c>
      <c r="G221" s="10">
        <f t="shared" si="22"/>
        <v>71565.120000000083</v>
      </c>
    </row>
    <row r="222" spans="1:7" x14ac:dyDescent="0.15">
      <c r="A222" s="7">
        <f t="shared" si="18"/>
        <v>219</v>
      </c>
      <c r="B222" s="8">
        <f t="shared" si="19"/>
        <v>48274</v>
      </c>
      <c r="C222" s="9">
        <f>IF(A222="","",IF(variable,IF(A222&lt;'Rental Calculator'!$I$16*periods_per_year,start_rate,IF('Rental Calculator'!$I$20&gt;=0,MIN('Rental Calculator'!$I$17,start_rate+'Rental Calculator'!$I$20*ROUNDUP((A222-'Rental Calculator'!$I$16*periods_per_year)/'Rental Calculator'!$I$19,0)),MAX('Rental Calculator'!$I$18,start_rate+'Rental Calculator'!$I$20*ROUNDUP((A222-'Rental Calculator'!$I$16*periods_per_year)/'Rental Calculator'!$I$19,0)))),start_rate))</f>
        <v>6.6250000000000003E-2</v>
      </c>
      <c r="D222" s="10">
        <f t="shared" si="23"/>
        <v>395.1</v>
      </c>
      <c r="E222" s="10">
        <f t="shared" si="20"/>
        <v>728.4</v>
      </c>
      <c r="F222" s="10">
        <f t="shared" si="21"/>
        <v>333.29999999999995</v>
      </c>
      <c r="G222" s="10">
        <f t="shared" si="22"/>
        <v>71231.82000000008</v>
      </c>
    </row>
    <row r="223" spans="1:7" x14ac:dyDescent="0.15">
      <c r="A223" s="7">
        <f t="shared" si="18"/>
        <v>220</v>
      </c>
      <c r="B223" s="8">
        <f t="shared" si="19"/>
        <v>48305</v>
      </c>
      <c r="C223" s="9">
        <f>IF(A223="","",IF(variable,IF(A223&lt;'Rental Calculator'!$I$16*periods_per_year,start_rate,IF('Rental Calculator'!$I$20&gt;=0,MIN('Rental Calculator'!$I$17,start_rate+'Rental Calculator'!$I$20*ROUNDUP((A223-'Rental Calculator'!$I$16*periods_per_year)/'Rental Calculator'!$I$19,0)),MAX('Rental Calculator'!$I$18,start_rate+'Rental Calculator'!$I$20*ROUNDUP((A223-'Rental Calculator'!$I$16*periods_per_year)/'Rental Calculator'!$I$19,0)))),start_rate))</f>
        <v>6.6250000000000003E-2</v>
      </c>
      <c r="D223" s="10">
        <f t="shared" si="23"/>
        <v>393.26</v>
      </c>
      <c r="E223" s="10">
        <f t="shared" si="20"/>
        <v>728.4</v>
      </c>
      <c r="F223" s="10">
        <f t="shared" si="21"/>
        <v>335.14</v>
      </c>
      <c r="G223" s="10">
        <f t="shared" si="22"/>
        <v>70896.68000000008</v>
      </c>
    </row>
    <row r="224" spans="1:7" x14ac:dyDescent="0.15">
      <c r="A224" s="7">
        <f t="shared" si="18"/>
        <v>221</v>
      </c>
      <c r="B224" s="8">
        <f t="shared" si="19"/>
        <v>48335</v>
      </c>
      <c r="C224" s="9">
        <f>IF(A224="","",IF(variable,IF(A224&lt;'Rental Calculator'!$I$16*periods_per_year,start_rate,IF('Rental Calculator'!$I$20&gt;=0,MIN('Rental Calculator'!$I$17,start_rate+'Rental Calculator'!$I$20*ROUNDUP((A224-'Rental Calculator'!$I$16*periods_per_year)/'Rental Calculator'!$I$19,0)),MAX('Rental Calculator'!$I$18,start_rate+'Rental Calculator'!$I$20*ROUNDUP((A224-'Rental Calculator'!$I$16*periods_per_year)/'Rental Calculator'!$I$19,0)))),start_rate))</f>
        <v>6.6250000000000003E-2</v>
      </c>
      <c r="D224" s="10">
        <f t="shared" si="23"/>
        <v>391.41</v>
      </c>
      <c r="E224" s="10">
        <f t="shared" si="20"/>
        <v>728.4</v>
      </c>
      <c r="F224" s="10">
        <f t="shared" si="21"/>
        <v>336.98999999999995</v>
      </c>
      <c r="G224" s="10">
        <f t="shared" si="22"/>
        <v>70559.690000000075</v>
      </c>
    </row>
    <row r="225" spans="1:7" x14ac:dyDescent="0.15">
      <c r="A225" s="7">
        <f t="shared" si="18"/>
        <v>222</v>
      </c>
      <c r="B225" s="8">
        <f t="shared" si="19"/>
        <v>48366</v>
      </c>
      <c r="C225" s="9">
        <f>IF(A225="","",IF(variable,IF(A225&lt;'Rental Calculator'!$I$16*periods_per_year,start_rate,IF('Rental Calculator'!$I$20&gt;=0,MIN('Rental Calculator'!$I$17,start_rate+'Rental Calculator'!$I$20*ROUNDUP((A225-'Rental Calculator'!$I$16*periods_per_year)/'Rental Calculator'!$I$19,0)),MAX('Rental Calculator'!$I$18,start_rate+'Rental Calculator'!$I$20*ROUNDUP((A225-'Rental Calculator'!$I$16*periods_per_year)/'Rental Calculator'!$I$19,0)))),start_rate))</f>
        <v>6.6250000000000003E-2</v>
      </c>
      <c r="D225" s="10">
        <f t="shared" si="23"/>
        <v>389.55</v>
      </c>
      <c r="E225" s="10">
        <f t="shared" si="20"/>
        <v>728.4</v>
      </c>
      <c r="F225" s="10">
        <f t="shared" si="21"/>
        <v>338.84999999999997</v>
      </c>
      <c r="G225" s="10">
        <f t="shared" si="22"/>
        <v>70220.840000000069</v>
      </c>
    </row>
    <row r="226" spans="1:7" x14ac:dyDescent="0.15">
      <c r="A226" s="7">
        <f t="shared" si="18"/>
        <v>223</v>
      </c>
      <c r="B226" s="8">
        <f t="shared" si="19"/>
        <v>48396</v>
      </c>
      <c r="C226" s="9">
        <f>IF(A226="","",IF(variable,IF(A226&lt;'Rental Calculator'!$I$16*periods_per_year,start_rate,IF('Rental Calculator'!$I$20&gt;=0,MIN('Rental Calculator'!$I$17,start_rate+'Rental Calculator'!$I$20*ROUNDUP((A226-'Rental Calculator'!$I$16*periods_per_year)/'Rental Calculator'!$I$19,0)),MAX('Rental Calculator'!$I$18,start_rate+'Rental Calculator'!$I$20*ROUNDUP((A226-'Rental Calculator'!$I$16*periods_per_year)/'Rental Calculator'!$I$19,0)))),start_rate))</f>
        <v>6.6250000000000003E-2</v>
      </c>
      <c r="D226" s="10">
        <f t="shared" si="23"/>
        <v>387.68</v>
      </c>
      <c r="E226" s="10">
        <f t="shared" si="20"/>
        <v>728.4</v>
      </c>
      <c r="F226" s="10">
        <f t="shared" si="21"/>
        <v>340.71999999999997</v>
      </c>
      <c r="G226" s="10">
        <f t="shared" si="22"/>
        <v>69880.120000000068</v>
      </c>
    </row>
    <row r="227" spans="1:7" x14ac:dyDescent="0.15">
      <c r="A227" s="7">
        <f t="shared" si="18"/>
        <v>224</v>
      </c>
      <c r="B227" s="8">
        <f t="shared" si="19"/>
        <v>48427</v>
      </c>
      <c r="C227" s="9">
        <f>IF(A227="","",IF(variable,IF(A227&lt;'Rental Calculator'!$I$16*periods_per_year,start_rate,IF('Rental Calculator'!$I$20&gt;=0,MIN('Rental Calculator'!$I$17,start_rate+'Rental Calculator'!$I$20*ROUNDUP((A227-'Rental Calculator'!$I$16*periods_per_year)/'Rental Calculator'!$I$19,0)),MAX('Rental Calculator'!$I$18,start_rate+'Rental Calculator'!$I$20*ROUNDUP((A227-'Rental Calculator'!$I$16*periods_per_year)/'Rental Calculator'!$I$19,0)))),start_rate))</f>
        <v>6.6250000000000003E-2</v>
      </c>
      <c r="D227" s="10">
        <f t="shared" si="23"/>
        <v>385.8</v>
      </c>
      <c r="E227" s="10">
        <f t="shared" si="20"/>
        <v>728.4</v>
      </c>
      <c r="F227" s="10">
        <f t="shared" si="21"/>
        <v>342.59999999999997</v>
      </c>
      <c r="G227" s="10">
        <f t="shared" si="22"/>
        <v>69537.520000000062</v>
      </c>
    </row>
    <row r="228" spans="1:7" x14ac:dyDescent="0.15">
      <c r="A228" s="7">
        <f t="shared" si="18"/>
        <v>225</v>
      </c>
      <c r="B228" s="8">
        <f t="shared" si="19"/>
        <v>48458</v>
      </c>
      <c r="C228" s="9">
        <f>IF(A228="","",IF(variable,IF(A228&lt;'Rental Calculator'!$I$16*periods_per_year,start_rate,IF('Rental Calculator'!$I$20&gt;=0,MIN('Rental Calculator'!$I$17,start_rate+'Rental Calculator'!$I$20*ROUNDUP((A228-'Rental Calculator'!$I$16*periods_per_year)/'Rental Calculator'!$I$19,0)),MAX('Rental Calculator'!$I$18,start_rate+'Rental Calculator'!$I$20*ROUNDUP((A228-'Rental Calculator'!$I$16*periods_per_year)/'Rental Calculator'!$I$19,0)))),start_rate))</f>
        <v>6.6250000000000003E-2</v>
      </c>
      <c r="D228" s="10">
        <f t="shared" si="23"/>
        <v>383.91</v>
      </c>
      <c r="E228" s="10">
        <f t="shared" si="20"/>
        <v>728.4</v>
      </c>
      <c r="F228" s="10">
        <f t="shared" si="21"/>
        <v>344.48999999999995</v>
      </c>
      <c r="G228" s="10">
        <f t="shared" si="22"/>
        <v>69193.030000000057</v>
      </c>
    </row>
    <row r="229" spans="1:7" x14ac:dyDescent="0.15">
      <c r="A229" s="7">
        <f t="shared" si="18"/>
        <v>226</v>
      </c>
      <c r="B229" s="8">
        <f t="shared" si="19"/>
        <v>48488</v>
      </c>
      <c r="C229" s="9">
        <f>IF(A229="","",IF(variable,IF(A229&lt;'Rental Calculator'!$I$16*periods_per_year,start_rate,IF('Rental Calculator'!$I$20&gt;=0,MIN('Rental Calculator'!$I$17,start_rate+'Rental Calculator'!$I$20*ROUNDUP((A229-'Rental Calculator'!$I$16*periods_per_year)/'Rental Calculator'!$I$19,0)),MAX('Rental Calculator'!$I$18,start_rate+'Rental Calculator'!$I$20*ROUNDUP((A229-'Rental Calculator'!$I$16*periods_per_year)/'Rental Calculator'!$I$19,0)))),start_rate))</f>
        <v>6.6250000000000003E-2</v>
      </c>
      <c r="D229" s="10">
        <f t="shared" si="23"/>
        <v>382</v>
      </c>
      <c r="E229" s="10">
        <f t="shared" si="20"/>
        <v>728.4</v>
      </c>
      <c r="F229" s="10">
        <f t="shared" si="21"/>
        <v>346.4</v>
      </c>
      <c r="G229" s="10">
        <f t="shared" si="22"/>
        <v>68846.630000000063</v>
      </c>
    </row>
    <row r="230" spans="1:7" x14ac:dyDescent="0.15">
      <c r="A230" s="7">
        <f t="shared" si="18"/>
        <v>227</v>
      </c>
      <c r="B230" s="8">
        <f t="shared" si="19"/>
        <v>48519</v>
      </c>
      <c r="C230" s="9">
        <f>IF(A230="","",IF(variable,IF(A230&lt;'Rental Calculator'!$I$16*periods_per_year,start_rate,IF('Rental Calculator'!$I$20&gt;=0,MIN('Rental Calculator'!$I$17,start_rate+'Rental Calculator'!$I$20*ROUNDUP((A230-'Rental Calculator'!$I$16*periods_per_year)/'Rental Calculator'!$I$19,0)),MAX('Rental Calculator'!$I$18,start_rate+'Rental Calculator'!$I$20*ROUNDUP((A230-'Rental Calculator'!$I$16*periods_per_year)/'Rental Calculator'!$I$19,0)))),start_rate))</f>
        <v>6.6250000000000003E-2</v>
      </c>
      <c r="D230" s="10">
        <f t="shared" si="23"/>
        <v>380.09</v>
      </c>
      <c r="E230" s="10">
        <f t="shared" si="20"/>
        <v>728.4</v>
      </c>
      <c r="F230" s="10">
        <f t="shared" si="21"/>
        <v>348.31</v>
      </c>
      <c r="G230" s="10">
        <f t="shared" si="22"/>
        <v>68498.320000000065</v>
      </c>
    </row>
    <row r="231" spans="1:7" x14ac:dyDescent="0.15">
      <c r="A231" s="7">
        <f t="shared" si="18"/>
        <v>228</v>
      </c>
      <c r="B231" s="8">
        <f t="shared" si="19"/>
        <v>48549</v>
      </c>
      <c r="C231" s="9">
        <f>IF(A231="","",IF(variable,IF(A231&lt;'Rental Calculator'!$I$16*periods_per_year,start_rate,IF('Rental Calculator'!$I$20&gt;=0,MIN('Rental Calculator'!$I$17,start_rate+'Rental Calculator'!$I$20*ROUNDUP((A231-'Rental Calculator'!$I$16*periods_per_year)/'Rental Calculator'!$I$19,0)),MAX('Rental Calculator'!$I$18,start_rate+'Rental Calculator'!$I$20*ROUNDUP((A231-'Rental Calculator'!$I$16*periods_per_year)/'Rental Calculator'!$I$19,0)))),start_rate))</f>
        <v>6.6250000000000003E-2</v>
      </c>
      <c r="D231" s="10">
        <f t="shared" si="23"/>
        <v>378.17</v>
      </c>
      <c r="E231" s="10">
        <f t="shared" si="20"/>
        <v>728.4</v>
      </c>
      <c r="F231" s="10">
        <f t="shared" si="21"/>
        <v>350.22999999999996</v>
      </c>
      <c r="G231" s="10">
        <f t="shared" si="22"/>
        <v>68148.090000000069</v>
      </c>
    </row>
    <row r="232" spans="1:7" x14ac:dyDescent="0.15">
      <c r="A232" s="7">
        <f t="shared" si="18"/>
        <v>229</v>
      </c>
      <c r="B232" s="8">
        <f t="shared" si="19"/>
        <v>48580</v>
      </c>
      <c r="C232" s="9">
        <f>IF(A232="","",IF(variable,IF(A232&lt;'Rental Calculator'!$I$16*periods_per_year,start_rate,IF('Rental Calculator'!$I$20&gt;=0,MIN('Rental Calculator'!$I$17,start_rate+'Rental Calculator'!$I$20*ROUNDUP((A232-'Rental Calculator'!$I$16*periods_per_year)/'Rental Calculator'!$I$19,0)),MAX('Rental Calculator'!$I$18,start_rate+'Rental Calculator'!$I$20*ROUNDUP((A232-'Rental Calculator'!$I$16*periods_per_year)/'Rental Calculator'!$I$19,0)))),start_rate))</f>
        <v>6.8750000000000006E-2</v>
      </c>
      <c r="D232" s="10">
        <f t="shared" si="23"/>
        <v>390.43</v>
      </c>
      <c r="E232" s="10">
        <f t="shared" si="20"/>
        <v>737.27</v>
      </c>
      <c r="F232" s="10">
        <f t="shared" si="21"/>
        <v>346.84</v>
      </c>
      <c r="G232" s="10">
        <f t="shared" si="22"/>
        <v>67801.250000000073</v>
      </c>
    </row>
    <row r="233" spans="1:7" x14ac:dyDescent="0.15">
      <c r="A233" s="7">
        <f t="shared" si="18"/>
        <v>230</v>
      </c>
      <c r="B233" s="8">
        <f t="shared" si="19"/>
        <v>48611</v>
      </c>
      <c r="C233" s="9">
        <f>IF(A233="","",IF(variable,IF(A233&lt;'Rental Calculator'!$I$16*periods_per_year,start_rate,IF('Rental Calculator'!$I$20&gt;=0,MIN('Rental Calculator'!$I$17,start_rate+'Rental Calculator'!$I$20*ROUNDUP((A233-'Rental Calculator'!$I$16*periods_per_year)/'Rental Calculator'!$I$19,0)),MAX('Rental Calculator'!$I$18,start_rate+'Rental Calculator'!$I$20*ROUNDUP((A233-'Rental Calculator'!$I$16*periods_per_year)/'Rental Calculator'!$I$19,0)))),start_rate))</f>
        <v>6.8750000000000006E-2</v>
      </c>
      <c r="D233" s="10">
        <f t="shared" si="23"/>
        <v>388.44</v>
      </c>
      <c r="E233" s="10">
        <f t="shared" si="20"/>
        <v>737.27</v>
      </c>
      <c r="F233" s="10">
        <f t="shared" si="21"/>
        <v>348.83</v>
      </c>
      <c r="G233" s="10">
        <f t="shared" si="22"/>
        <v>67452.420000000071</v>
      </c>
    </row>
    <row r="234" spans="1:7" x14ac:dyDescent="0.15">
      <c r="A234" s="7">
        <f t="shared" si="18"/>
        <v>231</v>
      </c>
      <c r="B234" s="8">
        <f t="shared" si="19"/>
        <v>48639</v>
      </c>
      <c r="C234" s="9">
        <f>IF(A234="","",IF(variable,IF(A234&lt;'Rental Calculator'!$I$16*periods_per_year,start_rate,IF('Rental Calculator'!$I$20&gt;=0,MIN('Rental Calculator'!$I$17,start_rate+'Rental Calculator'!$I$20*ROUNDUP((A234-'Rental Calculator'!$I$16*periods_per_year)/'Rental Calculator'!$I$19,0)),MAX('Rental Calculator'!$I$18,start_rate+'Rental Calculator'!$I$20*ROUNDUP((A234-'Rental Calculator'!$I$16*periods_per_year)/'Rental Calculator'!$I$19,0)))),start_rate))</f>
        <v>6.8750000000000006E-2</v>
      </c>
      <c r="D234" s="10">
        <f t="shared" si="23"/>
        <v>386.45</v>
      </c>
      <c r="E234" s="10">
        <f t="shared" si="20"/>
        <v>737.27</v>
      </c>
      <c r="F234" s="10">
        <f t="shared" si="21"/>
        <v>350.82</v>
      </c>
      <c r="G234" s="10">
        <f t="shared" si="22"/>
        <v>67101.600000000064</v>
      </c>
    </row>
    <row r="235" spans="1:7" x14ac:dyDescent="0.15">
      <c r="A235" s="7">
        <f t="shared" si="18"/>
        <v>232</v>
      </c>
      <c r="B235" s="8">
        <f t="shared" si="19"/>
        <v>48670</v>
      </c>
      <c r="C235" s="9">
        <f>IF(A235="","",IF(variable,IF(A235&lt;'Rental Calculator'!$I$16*periods_per_year,start_rate,IF('Rental Calculator'!$I$20&gt;=0,MIN('Rental Calculator'!$I$17,start_rate+'Rental Calculator'!$I$20*ROUNDUP((A235-'Rental Calculator'!$I$16*periods_per_year)/'Rental Calculator'!$I$19,0)),MAX('Rental Calculator'!$I$18,start_rate+'Rental Calculator'!$I$20*ROUNDUP((A235-'Rental Calculator'!$I$16*periods_per_year)/'Rental Calculator'!$I$19,0)))),start_rate))</f>
        <v>6.8750000000000006E-2</v>
      </c>
      <c r="D235" s="10">
        <f t="shared" si="23"/>
        <v>384.44</v>
      </c>
      <c r="E235" s="10">
        <f t="shared" si="20"/>
        <v>737.27</v>
      </c>
      <c r="F235" s="10">
        <f t="shared" si="21"/>
        <v>352.83</v>
      </c>
      <c r="G235" s="10">
        <f t="shared" si="22"/>
        <v>66748.770000000062</v>
      </c>
    </row>
    <row r="236" spans="1:7" x14ac:dyDescent="0.15">
      <c r="A236" s="7">
        <f t="shared" si="18"/>
        <v>233</v>
      </c>
      <c r="B236" s="8">
        <f t="shared" si="19"/>
        <v>48700</v>
      </c>
      <c r="C236" s="9">
        <f>IF(A236="","",IF(variable,IF(A236&lt;'Rental Calculator'!$I$16*periods_per_year,start_rate,IF('Rental Calculator'!$I$20&gt;=0,MIN('Rental Calculator'!$I$17,start_rate+'Rental Calculator'!$I$20*ROUNDUP((A236-'Rental Calculator'!$I$16*periods_per_year)/'Rental Calculator'!$I$19,0)),MAX('Rental Calculator'!$I$18,start_rate+'Rental Calculator'!$I$20*ROUNDUP((A236-'Rental Calculator'!$I$16*periods_per_year)/'Rental Calculator'!$I$19,0)))),start_rate))</f>
        <v>6.8750000000000006E-2</v>
      </c>
      <c r="D236" s="10">
        <f t="shared" si="23"/>
        <v>382.41</v>
      </c>
      <c r="E236" s="10">
        <f t="shared" si="20"/>
        <v>737.27</v>
      </c>
      <c r="F236" s="10">
        <f t="shared" si="21"/>
        <v>354.85999999999996</v>
      </c>
      <c r="G236" s="10">
        <f t="shared" si="22"/>
        <v>66393.910000000062</v>
      </c>
    </row>
    <row r="237" spans="1:7" x14ac:dyDescent="0.15">
      <c r="A237" s="7">
        <f t="shared" si="18"/>
        <v>234</v>
      </c>
      <c r="B237" s="8">
        <f t="shared" si="19"/>
        <v>48731</v>
      </c>
      <c r="C237" s="9">
        <f>IF(A237="","",IF(variable,IF(A237&lt;'Rental Calculator'!$I$16*periods_per_year,start_rate,IF('Rental Calculator'!$I$20&gt;=0,MIN('Rental Calculator'!$I$17,start_rate+'Rental Calculator'!$I$20*ROUNDUP((A237-'Rental Calculator'!$I$16*periods_per_year)/'Rental Calculator'!$I$19,0)),MAX('Rental Calculator'!$I$18,start_rate+'Rental Calculator'!$I$20*ROUNDUP((A237-'Rental Calculator'!$I$16*periods_per_year)/'Rental Calculator'!$I$19,0)))),start_rate))</f>
        <v>6.8750000000000006E-2</v>
      </c>
      <c r="D237" s="10">
        <f t="shared" si="23"/>
        <v>380.38</v>
      </c>
      <c r="E237" s="10">
        <f t="shared" si="20"/>
        <v>737.27</v>
      </c>
      <c r="F237" s="10">
        <f t="shared" si="21"/>
        <v>356.89</v>
      </c>
      <c r="G237" s="10">
        <f t="shared" si="22"/>
        <v>66037.020000000062</v>
      </c>
    </row>
    <row r="238" spans="1:7" x14ac:dyDescent="0.15">
      <c r="A238" s="7">
        <f t="shared" si="18"/>
        <v>235</v>
      </c>
      <c r="B238" s="8">
        <f t="shared" si="19"/>
        <v>48761</v>
      </c>
      <c r="C238" s="9">
        <f>IF(A238="","",IF(variable,IF(A238&lt;'Rental Calculator'!$I$16*periods_per_year,start_rate,IF('Rental Calculator'!$I$20&gt;=0,MIN('Rental Calculator'!$I$17,start_rate+'Rental Calculator'!$I$20*ROUNDUP((A238-'Rental Calculator'!$I$16*periods_per_year)/'Rental Calculator'!$I$19,0)),MAX('Rental Calculator'!$I$18,start_rate+'Rental Calculator'!$I$20*ROUNDUP((A238-'Rental Calculator'!$I$16*periods_per_year)/'Rental Calculator'!$I$19,0)))),start_rate))</f>
        <v>6.8750000000000006E-2</v>
      </c>
      <c r="D238" s="10">
        <f t="shared" si="23"/>
        <v>378.34</v>
      </c>
      <c r="E238" s="10">
        <f t="shared" si="20"/>
        <v>737.27</v>
      </c>
      <c r="F238" s="10">
        <f t="shared" si="21"/>
        <v>358.93</v>
      </c>
      <c r="G238" s="10">
        <f t="shared" si="22"/>
        <v>65678.090000000069</v>
      </c>
    </row>
    <row r="239" spans="1:7" x14ac:dyDescent="0.15">
      <c r="A239" s="7">
        <f t="shared" si="18"/>
        <v>236</v>
      </c>
      <c r="B239" s="8">
        <f t="shared" si="19"/>
        <v>48792</v>
      </c>
      <c r="C239" s="9">
        <f>IF(A239="","",IF(variable,IF(A239&lt;'Rental Calculator'!$I$16*periods_per_year,start_rate,IF('Rental Calculator'!$I$20&gt;=0,MIN('Rental Calculator'!$I$17,start_rate+'Rental Calculator'!$I$20*ROUNDUP((A239-'Rental Calculator'!$I$16*periods_per_year)/'Rental Calculator'!$I$19,0)),MAX('Rental Calculator'!$I$18,start_rate+'Rental Calculator'!$I$20*ROUNDUP((A239-'Rental Calculator'!$I$16*periods_per_year)/'Rental Calculator'!$I$19,0)))),start_rate))</f>
        <v>6.8750000000000006E-2</v>
      </c>
      <c r="D239" s="10">
        <f t="shared" si="23"/>
        <v>376.28</v>
      </c>
      <c r="E239" s="10">
        <f t="shared" si="20"/>
        <v>737.27</v>
      </c>
      <c r="F239" s="10">
        <f t="shared" si="21"/>
        <v>360.99</v>
      </c>
      <c r="G239" s="10">
        <f t="shared" si="22"/>
        <v>65317.100000000071</v>
      </c>
    </row>
    <row r="240" spans="1:7" x14ac:dyDescent="0.15">
      <c r="A240" s="7">
        <f t="shared" si="18"/>
        <v>237</v>
      </c>
      <c r="B240" s="8">
        <f t="shared" si="19"/>
        <v>48823</v>
      </c>
      <c r="C240" s="9">
        <f>IF(A240="","",IF(variable,IF(A240&lt;'Rental Calculator'!$I$16*periods_per_year,start_rate,IF('Rental Calculator'!$I$20&gt;=0,MIN('Rental Calculator'!$I$17,start_rate+'Rental Calculator'!$I$20*ROUNDUP((A240-'Rental Calculator'!$I$16*periods_per_year)/'Rental Calculator'!$I$19,0)),MAX('Rental Calculator'!$I$18,start_rate+'Rental Calculator'!$I$20*ROUNDUP((A240-'Rental Calculator'!$I$16*periods_per_year)/'Rental Calculator'!$I$19,0)))),start_rate))</f>
        <v>6.8750000000000006E-2</v>
      </c>
      <c r="D240" s="10">
        <f t="shared" si="23"/>
        <v>374.21</v>
      </c>
      <c r="E240" s="10">
        <f t="shared" si="20"/>
        <v>737.27</v>
      </c>
      <c r="F240" s="10">
        <f t="shared" si="21"/>
        <v>363.06</v>
      </c>
      <c r="G240" s="10">
        <f t="shared" si="22"/>
        <v>64954.040000000074</v>
      </c>
    </row>
    <row r="241" spans="1:7" x14ac:dyDescent="0.15">
      <c r="A241" s="7">
        <f t="shared" si="18"/>
        <v>238</v>
      </c>
      <c r="B241" s="8">
        <f t="shared" si="19"/>
        <v>48853</v>
      </c>
      <c r="C241" s="9">
        <f>IF(A241="","",IF(variable,IF(A241&lt;'Rental Calculator'!$I$16*periods_per_year,start_rate,IF('Rental Calculator'!$I$20&gt;=0,MIN('Rental Calculator'!$I$17,start_rate+'Rental Calculator'!$I$20*ROUNDUP((A241-'Rental Calculator'!$I$16*periods_per_year)/'Rental Calculator'!$I$19,0)),MAX('Rental Calculator'!$I$18,start_rate+'Rental Calculator'!$I$20*ROUNDUP((A241-'Rental Calculator'!$I$16*periods_per_year)/'Rental Calculator'!$I$19,0)))),start_rate))</f>
        <v>6.8750000000000006E-2</v>
      </c>
      <c r="D241" s="10">
        <f t="shared" si="23"/>
        <v>372.13</v>
      </c>
      <c r="E241" s="10">
        <f t="shared" si="20"/>
        <v>737.27</v>
      </c>
      <c r="F241" s="10">
        <f t="shared" si="21"/>
        <v>365.14</v>
      </c>
      <c r="G241" s="10">
        <f t="shared" si="22"/>
        <v>64588.900000000074</v>
      </c>
    </row>
    <row r="242" spans="1:7" x14ac:dyDescent="0.15">
      <c r="A242" s="7">
        <f t="shared" si="18"/>
        <v>239</v>
      </c>
      <c r="B242" s="8">
        <f t="shared" si="19"/>
        <v>48884</v>
      </c>
      <c r="C242" s="9">
        <f>IF(A242="","",IF(variable,IF(A242&lt;'Rental Calculator'!$I$16*periods_per_year,start_rate,IF('Rental Calculator'!$I$20&gt;=0,MIN('Rental Calculator'!$I$17,start_rate+'Rental Calculator'!$I$20*ROUNDUP((A242-'Rental Calculator'!$I$16*periods_per_year)/'Rental Calculator'!$I$19,0)),MAX('Rental Calculator'!$I$18,start_rate+'Rental Calculator'!$I$20*ROUNDUP((A242-'Rental Calculator'!$I$16*periods_per_year)/'Rental Calculator'!$I$19,0)))),start_rate))</f>
        <v>6.8750000000000006E-2</v>
      </c>
      <c r="D242" s="10">
        <f t="shared" si="23"/>
        <v>370.04</v>
      </c>
      <c r="E242" s="10">
        <f t="shared" si="20"/>
        <v>737.27</v>
      </c>
      <c r="F242" s="10">
        <f t="shared" si="21"/>
        <v>367.22999999999996</v>
      </c>
      <c r="G242" s="10">
        <f t="shared" si="22"/>
        <v>64221.670000000071</v>
      </c>
    </row>
    <row r="243" spans="1:7" x14ac:dyDescent="0.15">
      <c r="A243" s="7">
        <f t="shared" si="18"/>
        <v>240</v>
      </c>
      <c r="B243" s="8">
        <f t="shared" si="19"/>
        <v>48914</v>
      </c>
      <c r="C243" s="9">
        <f>IF(A243="","",IF(variable,IF(A243&lt;'Rental Calculator'!$I$16*periods_per_year,start_rate,IF('Rental Calculator'!$I$20&gt;=0,MIN('Rental Calculator'!$I$17,start_rate+'Rental Calculator'!$I$20*ROUNDUP((A243-'Rental Calculator'!$I$16*periods_per_year)/'Rental Calculator'!$I$19,0)),MAX('Rental Calculator'!$I$18,start_rate+'Rental Calculator'!$I$20*ROUNDUP((A243-'Rental Calculator'!$I$16*periods_per_year)/'Rental Calculator'!$I$19,0)))),start_rate))</f>
        <v>6.8750000000000006E-2</v>
      </c>
      <c r="D243" s="10">
        <f t="shared" si="23"/>
        <v>367.94</v>
      </c>
      <c r="E243" s="10">
        <f t="shared" si="20"/>
        <v>737.27</v>
      </c>
      <c r="F243" s="10">
        <f t="shared" si="21"/>
        <v>369.33</v>
      </c>
      <c r="G243" s="10">
        <f t="shared" si="22"/>
        <v>63852.340000000069</v>
      </c>
    </row>
    <row r="244" spans="1:7" x14ac:dyDescent="0.15">
      <c r="A244" s="7">
        <f t="shared" si="18"/>
        <v>241</v>
      </c>
      <c r="B244" s="8">
        <f t="shared" si="19"/>
        <v>48945</v>
      </c>
      <c r="C244" s="9">
        <f>IF(A244="","",IF(variable,IF(A244&lt;'Rental Calculator'!$I$16*periods_per_year,start_rate,IF('Rental Calculator'!$I$20&gt;=0,MIN('Rental Calculator'!$I$17,start_rate+'Rental Calculator'!$I$20*ROUNDUP((A244-'Rental Calculator'!$I$16*periods_per_year)/'Rental Calculator'!$I$19,0)),MAX('Rental Calculator'!$I$18,start_rate+'Rental Calculator'!$I$20*ROUNDUP((A244-'Rental Calculator'!$I$16*periods_per_year)/'Rental Calculator'!$I$19,0)))),start_rate))</f>
        <v>7.1249999999999994E-2</v>
      </c>
      <c r="D244" s="10">
        <f t="shared" si="23"/>
        <v>379.12</v>
      </c>
      <c r="E244" s="10">
        <f t="shared" si="20"/>
        <v>745.5</v>
      </c>
      <c r="F244" s="10">
        <f t="shared" si="21"/>
        <v>366.38</v>
      </c>
      <c r="G244" s="10">
        <f t="shared" si="22"/>
        <v>63485.960000000072</v>
      </c>
    </row>
    <row r="245" spans="1:7" x14ac:dyDescent="0.15">
      <c r="A245" s="7">
        <f t="shared" si="18"/>
        <v>242</v>
      </c>
      <c r="B245" s="8">
        <f t="shared" si="19"/>
        <v>48976</v>
      </c>
      <c r="C245" s="9">
        <f>IF(A245="","",IF(variable,IF(A245&lt;'Rental Calculator'!$I$16*periods_per_year,start_rate,IF('Rental Calculator'!$I$20&gt;=0,MIN('Rental Calculator'!$I$17,start_rate+'Rental Calculator'!$I$20*ROUNDUP((A245-'Rental Calculator'!$I$16*periods_per_year)/'Rental Calculator'!$I$19,0)),MAX('Rental Calculator'!$I$18,start_rate+'Rental Calculator'!$I$20*ROUNDUP((A245-'Rental Calculator'!$I$16*periods_per_year)/'Rental Calculator'!$I$19,0)))),start_rate))</f>
        <v>7.1249999999999994E-2</v>
      </c>
      <c r="D245" s="10">
        <f t="shared" si="23"/>
        <v>376.95</v>
      </c>
      <c r="E245" s="10">
        <f t="shared" si="20"/>
        <v>745.5</v>
      </c>
      <c r="F245" s="10">
        <f t="shared" si="21"/>
        <v>368.55</v>
      </c>
      <c r="G245" s="10">
        <f t="shared" si="22"/>
        <v>63117.410000000069</v>
      </c>
    </row>
    <row r="246" spans="1:7" x14ac:dyDescent="0.15">
      <c r="A246" s="7">
        <f t="shared" si="18"/>
        <v>243</v>
      </c>
      <c r="B246" s="8">
        <f t="shared" si="19"/>
        <v>49004</v>
      </c>
      <c r="C246" s="9">
        <f>IF(A246="","",IF(variable,IF(A246&lt;'Rental Calculator'!$I$16*periods_per_year,start_rate,IF('Rental Calculator'!$I$20&gt;=0,MIN('Rental Calculator'!$I$17,start_rate+'Rental Calculator'!$I$20*ROUNDUP((A246-'Rental Calculator'!$I$16*periods_per_year)/'Rental Calculator'!$I$19,0)),MAX('Rental Calculator'!$I$18,start_rate+'Rental Calculator'!$I$20*ROUNDUP((A246-'Rental Calculator'!$I$16*periods_per_year)/'Rental Calculator'!$I$19,0)))),start_rate))</f>
        <v>7.1249999999999994E-2</v>
      </c>
      <c r="D246" s="10">
        <f t="shared" si="23"/>
        <v>374.76</v>
      </c>
      <c r="E246" s="10">
        <f t="shared" si="20"/>
        <v>745.5</v>
      </c>
      <c r="F246" s="10">
        <f t="shared" si="21"/>
        <v>370.74</v>
      </c>
      <c r="G246" s="10">
        <f t="shared" si="22"/>
        <v>62746.670000000071</v>
      </c>
    </row>
    <row r="247" spans="1:7" x14ac:dyDescent="0.15">
      <c r="A247" s="7">
        <f t="shared" si="18"/>
        <v>244</v>
      </c>
      <c r="B247" s="8">
        <f t="shared" si="19"/>
        <v>49035</v>
      </c>
      <c r="C247" s="9">
        <f>IF(A247="","",IF(variable,IF(A247&lt;'Rental Calculator'!$I$16*periods_per_year,start_rate,IF('Rental Calculator'!$I$20&gt;=0,MIN('Rental Calculator'!$I$17,start_rate+'Rental Calculator'!$I$20*ROUNDUP((A247-'Rental Calculator'!$I$16*periods_per_year)/'Rental Calculator'!$I$19,0)),MAX('Rental Calculator'!$I$18,start_rate+'Rental Calculator'!$I$20*ROUNDUP((A247-'Rental Calculator'!$I$16*periods_per_year)/'Rental Calculator'!$I$19,0)))),start_rate))</f>
        <v>7.1249999999999994E-2</v>
      </c>
      <c r="D247" s="10">
        <f t="shared" si="23"/>
        <v>372.56</v>
      </c>
      <c r="E247" s="10">
        <f t="shared" si="20"/>
        <v>745.5</v>
      </c>
      <c r="F247" s="10">
        <f t="shared" si="21"/>
        <v>372.94</v>
      </c>
      <c r="G247" s="10">
        <f t="shared" si="22"/>
        <v>62373.730000000069</v>
      </c>
    </row>
    <row r="248" spans="1:7" x14ac:dyDescent="0.15">
      <c r="A248" s="7">
        <f t="shared" si="18"/>
        <v>245</v>
      </c>
      <c r="B248" s="8">
        <f t="shared" si="19"/>
        <v>49065</v>
      </c>
      <c r="C248" s="9">
        <f>IF(A248="","",IF(variable,IF(A248&lt;'Rental Calculator'!$I$16*periods_per_year,start_rate,IF('Rental Calculator'!$I$20&gt;=0,MIN('Rental Calculator'!$I$17,start_rate+'Rental Calculator'!$I$20*ROUNDUP((A248-'Rental Calculator'!$I$16*periods_per_year)/'Rental Calculator'!$I$19,0)),MAX('Rental Calculator'!$I$18,start_rate+'Rental Calculator'!$I$20*ROUNDUP((A248-'Rental Calculator'!$I$16*periods_per_year)/'Rental Calculator'!$I$19,0)))),start_rate))</f>
        <v>7.1249999999999994E-2</v>
      </c>
      <c r="D248" s="10">
        <f t="shared" si="23"/>
        <v>370.34</v>
      </c>
      <c r="E248" s="10">
        <f t="shared" si="20"/>
        <v>745.5</v>
      </c>
      <c r="F248" s="10">
        <f t="shared" si="21"/>
        <v>375.16</v>
      </c>
      <c r="G248" s="10">
        <f t="shared" si="22"/>
        <v>61998.570000000065</v>
      </c>
    </row>
    <row r="249" spans="1:7" x14ac:dyDescent="0.15">
      <c r="A249" s="7">
        <f t="shared" si="18"/>
        <v>246</v>
      </c>
      <c r="B249" s="8">
        <f t="shared" si="19"/>
        <v>49096</v>
      </c>
      <c r="C249" s="9">
        <f>IF(A249="","",IF(variable,IF(A249&lt;'Rental Calculator'!$I$16*periods_per_year,start_rate,IF('Rental Calculator'!$I$20&gt;=0,MIN('Rental Calculator'!$I$17,start_rate+'Rental Calculator'!$I$20*ROUNDUP((A249-'Rental Calculator'!$I$16*periods_per_year)/'Rental Calculator'!$I$19,0)),MAX('Rental Calculator'!$I$18,start_rate+'Rental Calculator'!$I$20*ROUNDUP((A249-'Rental Calculator'!$I$16*periods_per_year)/'Rental Calculator'!$I$19,0)))),start_rate))</f>
        <v>7.1249999999999994E-2</v>
      </c>
      <c r="D249" s="10">
        <f t="shared" si="23"/>
        <v>368.12</v>
      </c>
      <c r="E249" s="10">
        <f t="shared" si="20"/>
        <v>745.5</v>
      </c>
      <c r="F249" s="10">
        <f t="shared" si="21"/>
        <v>377.38</v>
      </c>
      <c r="G249" s="10">
        <f t="shared" si="22"/>
        <v>61621.190000000068</v>
      </c>
    </row>
    <row r="250" spans="1:7" x14ac:dyDescent="0.15">
      <c r="A250" s="7">
        <f t="shared" si="18"/>
        <v>247</v>
      </c>
      <c r="B250" s="8">
        <f t="shared" si="19"/>
        <v>49126</v>
      </c>
      <c r="C250" s="9">
        <f>IF(A250="","",IF(variable,IF(A250&lt;'Rental Calculator'!$I$16*periods_per_year,start_rate,IF('Rental Calculator'!$I$20&gt;=0,MIN('Rental Calculator'!$I$17,start_rate+'Rental Calculator'!$I$20*ROUNDUP((A250-'Rental Calculator'!$I$16*periods_per_year)/'Rental Calculator'!$I$19,0)),MAX('Rental Calculator'!$I$18,start_rate+'Rental Calculator'!$I$20*ROUNDUP((A250-'Rental Calculator'!$I$16*periods_per_year)/'Rental Calculator'!$I$19,0)))),start_rate))</f>
        <v>7.1249999999999994E-2</v>
      </c>
      <c r="D250" s="10">
        <f t="shared" si="23"/>
        <v>365.88</v>
      </c>
      <c r="E250" s="10">
        <f t="shared" si="20"/>
        <v>745.5</v>
      </c>
      <c r="F250" s="10">
        <f t="shared" si="21"/>
        <v>379.62</v>
      </c>
      <c r="G250" s="10">
        <f t="shared" si="22"/>
        <v>61241.570000000065</v>
      </c>
    </row>
    <row r="251" spans="1:7" x14ac:dyDescent="0.15">
      <c r="A251" s="7">
        <f t="shared" si="18"/>
        <v>248</v>
      </c>
      <c r="B251" s="8">
        <f t="shared" si="19"/>
        <v>49157</v>
      </c>
      <c r="C251" s="9">
        <f>IF(A251="","",IF(variable,IF(A251&lt;'Rental Calculator'!$I$16*periods_per_year,start_rate,IF('Rental Calculator'!$I$20&gt;=0,MIN('Rental Calculator'!$I$17,start_rate+'Rental Calculator'!$I$20*ROUNDUP((A251-'Rental Calculator'!$I$16*periods_per_year)/'Rental Calculator'!$I$19,0)),MAX('Rental Calculator'!$I$18,start_rate+'Rental Calculator'!$I$20*ROUNDUP((A251-'Rental Calculator'!$I$16*periods_per_year)/'Rental Calculator'!$I$19,0)))),start_rate))</f>
        <v>7.1249999999999994E-2</v>
      </c>
      <c r="D251" s="10">
        <f t="shared" si="23"/>
        <v>363.62</v>
      </c>
      <c r="E251" s="10">
        <f t="shared" si="20"/>
        <v>745.5</v>
      </c>
      <c r="F251" s="10">
        <f t="shared" si="21"/>
        <v>381.88</v>
      </c>
      <c r="G251" s="10">
        <f t="shared" si="22"/>
        <v>60859.690000000068</v>
      </c>
    </row>
    <row r="252" spans="1:7" x14ac:dyDescent="0.15">
      <c r="A252" s="7">
        <f t="shared" si="18"/>
        <v>249</v>
      </c>
      <c r="B252" s="8">
        <f t="shared" si="19"/>
        <v>49188</v>
      </c>
      <c r="C252" s="9">
        <f>IF(A252="","",IF(variable,IF(A252&lt;'Rental Calculator'!$I$16*periods_per_year,start_rate,IF('Rental Calculator'!$I$20&gt;=0,MIN('Rental Calculator'!$I$17,start_rate+'Rental Calculator'!$I$20*ROUNDUP((A252-'Rental Calculator'!$I$16*periods_per_year)/'Rental Calculator'!$I$19,0)),MAX('Rental Calculator'!$I$18,start_rate+'Rental Calculator'!$I$20*ROUNDUP((A252-'Rental Calculator'!$I$16*periods_per_year)/'Rental Calculator'!$I$19,0)))),start_rate))</f>
        <v>7.1249999999999994E-2</v>
      </c>
      <c r="D252" s="10">
        <f t="shared" si="23"/>
        <v>361.35</v>
      </c>
      <c r="E252" s="10">
        <f t="shared" si="20"/>
        <v>745.5</v>
      </c>
      <c r="F252" s="10">
        <f t="shared" si="21"/>
        <v>384.15</v>
      </c>
      <c r="G252" s="10">
        <f t="shared" si="22"/>
        <v>60475.540000000066</v>
      </c>
    </row>
    <row r="253" spans="1:7" x14ac:dyDescent="0.15">
      <c r="A253" s="7">
        <f t="shared" si="18"/>
        <v>250</v>
      </c>
      <c r="B253" s="8">
        <f t="shared" si="19"/>
        <v>49218</v>
      </c>
      <c r="C253" s="9">
        <f>IF(A253="","",IF(variable,IF(A253&lt;'Rental Calculator'!$I$16*periods_per_year,start_rate,IF('Rental Calculator'!$I$20&gt;=0,MIN('Rental Calculator'!$I$17,start_rate+'Rental Calculator'!$I$20*ROUNDUP((A253-'Rental Calculator'!$I$16*periods_per_year)/'Rental Calculator'!$I$19,0)),MAX('Rental Calculator'!$I$18,start_rate+'Rental Calculator'!$I$20*ROUNDUP((A253-'Rental Calculator'!$I$16*periods_per_year)/'Rental Calculator'!$I$19,0)))),start_rate))</f>
        <v>7.1249999999999994E-2</v>
      </c>
      <c r="D253" s="10">
        <f t="shared" si="23"/>
        <v>359.07</v>
      </c>
      <c r="E253" s="10">
        <f t="shared" si="20"/>
        <v>745.5</v>
      </c>
      <c r="F253" s="10">
        <f t="shared" si="21"/>
        <v>386.43</v>
      </c>
      <c r="G253" s="10">
        <f t="shared" si="22"/>
        <v>60089.110000000066</v>
      </c>
    </row>
    <row r="254" spans="1:7" x14ac:dyDescent="0.15">
      <c r="A254" s="7">
        <f t="shared" si="18"/>
        <v>251</v>
      </c>
      <c r="B254" s="8">
        <f t="shared" si="19"/>
        <v>49249</v>
      </c>
      <c r="C254" s="9">
        <f>IF(A254="","",IF(variable,IF(A254&lt;'Rental Calculator'!$I$16*periods_per_year,start_rate,IF('Rental Calculator'!$I$20&gt;=0,MIN('Rental Calculator'!$I$17,start_rate+'Rental Calculator'!$I$20*ROUNDUP((A254-'Rental Calculator'!$I$16*periods_per_year)/'Rental Calculator'!$I$19,0)),MAX('Rental Calculator'!$I$18,start_rate+'Rental Calculator'!$I$20*ROUNDUP((A254-'Rental Calculator'!$I$16*periods_per_year)/'Rental Calculator'!$I$19,0)))),start_rate))</f>
        <v>7.1249999999999994E-2</v>
      </c>
      <c r="D254" s="10">
        <f t="shared" si="23"/>
        <v>356.78</v>
      </c>
      <c r="E254" s="10">
        <f t="shared" si="20"/>
        <v>745.5</v>
      </c>
      <c r="F254" s="10">
        <f t="shared" si="21"/>
        <v>388.72</v>
      </c>
      <c r="G254" s="10">
        <f t="shared" si="22"/>
        <v>59700.390000000065</v>
      </c>
    </row>
    <row r="255" spans="1:7" x14ac:dyDescent="0.15">
      <c r="A255" s="7">
        <f t="shared" si="18"/>
        <v>252</v>
      </c>
      <c r="B255" s="8">
        <f t="shared" si="19"/>
        <v>49279</v>
      </c>
      <c r="C255" s="9">
        <f>IF(A255="","",IF(variable,IF(A255&lt;'Rental Calculator'!$I$16*periods_per_year,start_rate,IF('Rental Calculator'!$I$20&gt;=0,MIN('Rental Calculator'!$I$17,start_rate+'Rental Calculator'!$I$20*ROUNDUP((A255-'Rental Calculator'!$I$16*periods_per_year)/'Rental Calculator'!$I$19,0)),MAX('Rental Calculator'!$I$18,start_rate+'Rental Calculator'!$I$20*ROUNDUP((A255-'Rental Calculator'!$I$16*periods_per_year)/'Rental Calculator'!$I$19,0)))),start_rate))</f>
        <v>7.1249999999999994E-2</v>
      </c>
      <c r="D255" s="10">
        <f t="shared" si="23"/>
        <v>354.47</v>
      </c>
      <c r="E255" s="10">
        <f t="shared" si="20"/>
        <v>745.5</v>
      </c>
      <c r="F255" s="10">
        <f t="shared" si="21"/>
        <v>391.03</v>
      </c>
      <c r="G255" s="10">
        <f t="shared" si="22"/>
        <v>59309.360000000066</v>
      </c>
    </row>
    <row r="256" spans="1:7" x14ac:dyDescent="0.15">
      <c r="A256" s="7">
        <f t="shared" si="18"/>
        <v>253</v>
      </c>
      <c r="B256" s="8">
        <f t="shared" si="19"/>
        <v>49310</v>
      </c>
      <c r="C256" s="9">
        <f>IF(A256="","",IF(variable,IF(A256&lt;'Rental Calculator'!$I$16*periods_per_year,start_rate,IF('Rental Calculator'!$I$20&gt;=0,MIN('Rental Calculator'!$I$17,start_rate+'Rental Calculator'!$I$20*ROUNDUP((A256-'Rental Calculator'!$I$16*periods_per_year)/'Rental Calculator'!$I$19,0)),MAX('Rental Calculator'!$I$18,start_rate+'Rental Calculator'!$I$20*ROUNDUP((A256-'Rental Calculator'!$I$16*periods_per_year)/'Rental Calculator'!$I$19,0)))),start_rate))</f>
        <v>7.3749999999999996E-2</v>
      </c>
      <c r="D256" s="10">
        <f t="shared" si="23"/>
        <v>364.51</v>
      </c>
      <c r="E256" s="10">
        <f t="shared" si="20"/>
        <v>753.05</v>
      </c>
      <c r="F256" s="10">
        <f t="shared" si="21"/>
        <v>388.53999999999996</v>
      </c>
      <c r="G256" s="10">
        <f t="shared" si="22"/>
        <v>58920.820000000065</v>
      </c>
    </row>
    <row r="257" spans="1:7" x14ac:dyDescent="0.15">
      <c r="A257" s="7">
        <f t="shared" si="18"/>
        <v>254</v>
      </c>
      <c r="B257" s="8">
        <f t="shared" si="19"/>
        <v>49341</v>
      </c>
      <c r="C257" s="9">
        <f>IF(A257="","",IF(variable,IF(A257&lt;'Rental Calculator'!$I$16*periods_per_year,start_rate,IF('Rental Calculator'!$I$20&gt;=0,MIN('Rental Calculator'!$I$17,start_rate+'Rental Calculator'!$I$20*ROUNDUP((A257-'Rental Calculator'!$I$16*periods_per_year)/'Rental Calculator'!$I$19,0)),MAX('Rental Calculator'!$I$18,start_rate+'Rental Calculator'!$I$20*ROUNDUP((A257-'Rental Calculator'!$I$16*periods_per_year)/'Rental Calculator'!$I$19,0)))),start_rate))</f>
        <v>7.3749999999999996E-2</v>
      </c>
      <c r="D257" s="10">
        <f t="shared" si="23"/>
        <v>362.12</v>
      </c>
      <c r="E257" s="10">
        <f t="shared" si="20"/>
        <v>753.05</v>
      </c>
      <c r="F257" s="10">
        <f t="shared" si="21"/>
        <v>390.92999999999995</v>
      </c>
      <c r="G257" s="10">
        <f t="shared" si="22"/>
        <v>58529.890000000065</v>
      </c>
    </row>
    <row r="258" spans="1:7" x14ac:dyDescent="0.15">
      <c r="A258" s="7">
        <f t="shared" si="18"/>
        <v>255</v>
      </c>
      <c r="B258" s="8">
        <f t="shared" si="19"/>
        <v>49369</v>
      </c>
      <c r="C258" s="9">
        <f>IF(A258="","",IF(variable,IF(A258&lt;'Rental Calculator'!$I$16*periods_per_year,start_rate,IF('Rental Calculator'!$I$20&gt;=0,MIN('Rental Calculator'!$I$17,start_rate+'Rental Calculator'!$I$20*ROUNDUP((A258-'Rental Calculator'!$I$16*periods_per_year)/'Rental Calculator'!$I$19,0)),MAX('Rental Calculator'!$I$18,start_rate+'Rental Calculator'!$I$20*ROUNDUP((A258-'Rental Calculator'!$I$16*periods_per_year)/'Rental Calculator'!$I$19,0)))),start_rate))</f>
        <v>7.3749999999999996E-2</v>
      </c>
      <c r="D258" s="10">
        <f t="shared" si="23"/>
        <v>359.71</v>
      </c>
      <c r="E258" s="10">
        <f t="shared" si="20"/>
        <v>753.05</v>
      </c>
      <c r="F258" s="10">
        <f t="shared" si="21"/>
        <v>393.34</v>
      </c>
      <c r="G258" s="10">
        <f t="shared" si="22"/>
        <v>58136.550000000068</v>
      </c>
    </row>
    <row r="259" spans="1:7" x14ac:dyDescent="0.15">
      <c r="A259" s="7">
        <f t="shared" si="18"/>
        <v>256</v>
      </c>
      <c r="B259" s="8">
        <f t="shared" si="19"/>
        <v>49400</v>
      </c>
      <c r="C259" s="9">
        <f>IF(A259="","",IF(variable,IF(A259&lt;'Rental Calculator'!$I$16*periods_per_year,start_rate,IF('Rental Calculator'!$I$20&gt;=0,MIN('Rental Calculator'!$I$17,start_rate+'Rental Calculator'!$I$20*ROUNDUP((A259-'Rental Calculator'!$I$16*periods_per_year)/'Rental Calculator'!$I$19,0)),MAX('Rental Calculator'!$I$18,start_rate+'Rental Calculator'!$I$20*ROUNDUP((A259-'Rental Calculator'!$I$16*periods_per_year)/'Rental Calculator'!$I$19,0)))),start_rate))</f>
        <v>7.3749999999999996E-2</v>
      </c>
      <c r="D259" s="10">
        <f t="shared" si="23"/>
        <v>357.3</v>
      </c>
      <c r="E259" s="10">
        <f t="shared" si="20"/>
        <v>753.05</v>
      </c>
      <c r="F259" s="10">
        <f t="shared" si="21"/>
        <v>395.74999999999994</v>
      </c>
      <c r="G259" s="10">
        <f t="shared" si="22"/>
        <v>57740.800000000068</v>
      </c>
    </row>
    <row r="260" spans="1:7" x14ac:dyDescent="0.15">
      <c r="A260" s="7">
        <f t="shared" ref="A260:A323" si="24">IF(G259="","",IF(OR(A259&gt;=nper,ROUND(G259,2)&lt;=0),"",A259+1))</f>
        <v>257</v>
      </c>
      <c r="B260" s="8">
        <f t="shared" ref="B260:B323" si="25">IF(A260="","",IF(OR(periods_per_year=26,periods_per_year=52),IF(periods_per_year=26,IF(A260=1,fpdate,B259+14),IF(periods_per_year=52,IF(A260=1,fpdate,B259+7),"n/a")),IF(periods_per_year=24,DATE(YEAR(fpdate),MONTH(fpdate)+(A260-1)/2+IF(AND(DAY(fpdate)&gt;=15,MOD(A260,2)=0),1,0),IF(MOD(A260,2)=0,IF(DAY(fpdate)&gt;=15,DAY(fpdate)-14,DAY(fpdate)+14),DAY(fpdate))),IF(DAY(DATE(YEAR(fpdate),MONTH(fpdate)+A260-1,DAY(fpdate)))&lt;&gt;DAY(fpdate),DATE(YEAR(fpdate),MONTH(fpdate)+A260,0),DATE(YEAR(fpdate),MONTH(fpdate)+A260-1,DAY(fpdate))))))</f>
        <v>49430</v>
      </c>
      <c r="C260" s="9">
        <f>IF(A260="","",IF(variable,IF(A260&lt;'Rental Calculator'!$I$16*periods_per_year,start_rate,IF('Rental Calculator'!$I$20&gt;=0,MIN('Rental Calculator'!$I$17,start_rate+'Rental Calculator'!$I$20*ROUNDUP((A260-'Rental Calculator'!$I$16*periods_per_year)/'Rental Calculator'!$I$19,0)),MAX('Rental Calculator'!$I$18,start_rate+'Rental Calculator'!$I$20*ROUNDUP((A260-'Rental Calculator'!$I$16*periods_per_year)/'Rental Calculator'!$I$19,0)))),start_rate))</f>
        <v>7.3749999999999996E-2</v>
      </c>
      <c r="D260" s="10">
        <f t="shared" si="23"/>
        <v>354.87</v>
      </c>
      <c r="E260" s="10">
        <f t="shared" ref="E260:E323" si="26">IF(A260="","",IF(A260=nper,G259+D260,MIN(G259+D260,IF(C260=C259,E259,ROUND(-PMT(((1+C260/CP)^(CP/periods_per_year))-1,nper-A260+1,G259),2)))))</f>
        <v>753.05</v>
      </c>
      <c r="F260" s="10">
        <f t="shared" ref="F260:F323" si="27">IF(A260="","",E260-D260)</f>
        <v>398.17999999999995</v>
      </c>
      <c r="G260" s="10">
        <f t="shared" ref="G260:G323" si="28">IF(A260="","",G259-F260)</f>
        <v>57342.620000000068</v>
      </c>
    </row>
    <row r="261" spans="1:7" x14ac:dyDescent="0.15">
      <c r="A261" s="7">
        <f t="shared" si="24"/>
        <v>258</v>
      </c>
      <c r="B261" s="8">
        <f t="shared" si="25"/>
        <v>49461</v>
      </c>
      <c r="C261" s="9">
        <f>IF(A261="","",IF(variable,IF(A261&lt;'Rental Calculator'!$I$16*periods_per_year,start_rate,IF('Rental Calculator'!$I$20&gt;=0,MIN('Rental Calculator'!$I$17,start_rate+'Rental Calculator'!$I$20*ROUNDUP((A261-'Rental Calculator'!$I$16*periods_per_year)/'Rental Calculator'!$I$19,0)),MAX('Rental Calculator'!$I$18,start_rate+'Rental Calculator'!$I$20*ROUNDUP((A261-'Rental Calculator'!$I$16*periods_per_year)/'Rental Calculator'!$I$19,0)))),start_rate))</f>
        <v>7.3749999999999996E-2</v>
      </c>
      <c r="D261" s="10">
        <f t="shared" ref="D261:D324" si="29">IF(A261="","",ROUND((((1+C261/CP)^(CP/periods_per_year))-1)*G260,2))</f>
        <v>352.42</v>
      </c>
      <c r="E261" s="10">
        <f t="shared" si="26"/>
        <v>753.05</v>
      </c>
      <c r="F261" s="10">
        <f t="shared" si="27"/>
        <v>400.62999999999994</v>
      </c>
      <c r="G261" s="10">
        <f t="shared" si="28"/>
        <v>56941.990000000071</v>
      </c>
    </row>
    <row r="262" spans="1:7" x14ac:dyDescent="0.15">
      <c r="A262" s="7">
        <f t="shared" si="24"/>
        <v>259</v>
      </c>
      <c r="B262" s="8">
        <f t="shared" si="25"/>
        <v>49491</v>
      </c>
      <c r="C262" s="9">
        <f>IF(A262="","",IF(variable,IF(A262&lt;'Rental Calculator'!$I$16*periods_per_year,start_rate,IF('Rental Calculator'!$I$20&gt;=0,MIN('Rental Calculator'!$I$17,start_rate+'Rental Calculator'!$I$20*ROUNDUP((A262-'Rental Calculator'!$I$16*periods_per_year)/'Rental Calculator'!$I$19,0)),MAX('Rental Calculator'!$I$18,start_rate+'Rental Calculator'!$I$20*ROUNDUP((A262-'Rental Calculator'!$I$16*periods_per_year)/'Rental Calculator'!$I$19,0)))),start_rate))</f>
        <v>7.3749999999999996E-2</v>
      </c>
      <c r="D262" s="10">
        <f t="shared" si="29"/>
        <v>349.96</v>
      </c>
      <c r="E262" s="10">
        <f t="shared" si="26"/>
        <v>753.05</v>
      </c>
      <c r="F262" s="10">
        <f t="shared" si="27"/>
        <v>403.09</v>
      </c>
      <c r="G262" s="10">
        <f t="shared" si="28"/>
        <v>56538.900000000074</v>
      </c>
    </row>
    <row r="263" spans="1:7" x14ac:dyDescent="0.15">
      <c r="A263" s="7">
        <f t="shared" si="24"/>
        <v>260</v>
      </c>
      <c r="B263" s="8">
        <f t="shared" si="25"/>
        <v>49522</v>
      </c>
      <c r="C263" s="9">
        <f>IF(A263="","",IF(variable,IF(A263&lt;'Rental Calculator'!$I$16*periods_per_year,start_rate,IF('Rental Calculator'!$I$20&gt;=0,MIN('Rental Calculator'!$I$17,start_rate+'Rental Calculator'!$I$20*ROUNDUP((A263-'Rental Calculator'!$I$16*periods_per_year)/'Rental Calculator'!$I$19,0)),MAX('Rental Calculator'!$I$18,start_rate+'Rental Calculator'!$I$20*ROUNDUP((A263-'Rental Calculator'!$I$16*periods_per_year)/'Rental Calculator'!$I$19,0)))),start_rate))</f>
        <v>7.3749999999999996E-2</v>
      </c>
      <c r="D263" s="10">
        <f t="shared" si="29"/>
        <v>347.48</v>
      </c>
      <c r="E263" s="10">
        <f t="shared" si="26"/>
        <v>753.05</v>
      </c>
      <c r="F263" s="10">
        <f t="shared" si="27"/>
        <v>405.56999999999994</v>
      </c>
      <c r="G263" s="10">
        <f t="shared" si="28"/>
        <v>56133.330000000075</v>
      </c>
    </row>
    <row r="264" spans="1:7" x14ac:dyDescent="0.15">
      <c r="A264" s="7">
        <f t="shared" si="24"/>
        <v>261</v>
      </c>
      <c r="B264" s="8">
        <f t="shared" si="25"/>
        <v>49553</v>
      </c>
      <c r="C264" s="9">
        <f>IF(A264="","",IF(variable,IF(A264&lt;'Rental Calculator'!$I$16*periods_per_year,start_rate,IF('Rental Calculator'!$I$20&gt;=0,MIN('Rental Calculator'!$I$17,start_rate+'Rental Calculator'!$I$20*ROUNDUP((A264-'Rental Calculator'!$I$16*periods_per_year)/'Rental Calculator'!$I$19,0)),MAX('Rental Calculator'!$I$18,start_rate+'Rental Calculator'!$I$20*ROUNDUP((A264-'Rental Calculator'!$I$16*periods_per_year)/'Rental Calculator'!$I$19,0)))),start_rate))</f>
        <v>7.3749999999999996E-2</v>
      </c>
      <c r="D264" s="10">
        <f t="shared" si="29"/>
        <v>344.99</v>
      </c>
      <c r="E264" s="10">
        <f t="shared" si="26"/>
        <v>753.05</v>
      </c>
      <c r="F264" s="10">
        <f t="shared" si="27"/>
        <v>408.05999999999995</v>
      </c>
      <c r="G264" s="10">
        <f t="shared" si="28"/>
        <v>55725.270000000077</v>
      </c>
    </row>
    <row r="265" spans="1:7" x14ac:dyDescent="0.15">
      <c r="A265" s="7">
        <f t="shared" si="24"/>
        <v>262</v>
      </c>
      <c r="B265" s="8">
        <f t="shared" si="25"/>
        <v>49583</v>
      </c>
      <c r="C265" s="9">
        <f>IF(A265="","",IF(variable,IF(A265&lt;'Rental Calculator'!$I$16*periods_per_year,start_rate,IF('Rental Calculator'!$I$20&gt;=0,MIN('Rental Calculator'!$I$17,start_rate+'Rental Calculator'!$I$20*ROUNDUP((A265-'Rental Calculator'!$I$16*periods_per_year)/'Rental Calculator'!$I$19,0)),MAX('Rental Calculator'!$I$18,start_rate+'Rental Calculator'!$I$20*ROUNDUP((A265-'Rental Calculator'!$I$16*periods_per_year)/'Rental Calculator'!$I$19,0)))),start_rate))</f>
        <v>7.3749999999999996E-2</v>
      </c>
      <c r="D265" s="10">
        <f t="shared" si="29"/>
        <v>342.48</v>
      </c>
      <c r="E265" s="10">
        <f t="shared" si="26"/>
        <v>753.05</v>
      </c>
      <c r="F265" s="10">
        <f t="shared" si="27"/>
        <v>410.56999999999994</v>
      </c>
      <c r="G265" s="10">
        <f t="shared" si="28"/>
        <v>55314.700000000077</v>
      </c>
    </row>
    <row r="266" spans="1:7" x14ac:dyDescent="0.15">
      <c r="A266" s="7">
        <f t="shared" si="24"/>
        <v>263</v>
      </c>
      <c r="B266" s="8">
        <f t="shared" si="25"/>
        <v>49614</v>
      </c>
      <c r="C266" s="9">
        <f>IF(A266="","",IF(variable,IF(A266&lt;'Rental Calculator'!$I$16*periods_per_year,start_rate,IF('Rental Calculator'!$I$20&gt;=0,MIN('Rental Calculator'!$I$17,start_rate+'Rental Calculator'!$I$20*ROUNDUP((A266-'Rental Calculator'!$I$16*periods_per_year)/'Rental Calculator'!$I$19,0)),MAX('Rental Calculator'!$I$18,start_rate+'Rental Calculator'!$I$20*ROUNDUP((A266-'Rental Calculator'!$I$16*periods_per_year)/'Rental Calculator'!$I$19,0)))),start_rate))</f>
        <v>7.3749999999999996E-2</v>
      </c>
      <c r="D266" s="10">
        <f t="shared" si="29"/>
        <v>339.95</v>
      </c>
      <c r="E266" s="10">
        <f t="shared" si="26"/>
        <v>753.05</v>
      </c>
      <c r="F266" s="10">
        <f t="shared" si="27"/>
        <v>413.09999999999997</v>
      </c>
      <c r="G266" s="10">
        <f t="shared" si="28"/>
        <v>54901.600000000079</v>
      </c>
    </row>
    <row r="267" spans="1:7" x14ac:dyDescent="0.15">
      <c r="A267" s="7">
        <f t="shared" si="24"/>
        <v>264</v>
      </c>
      <c r="B267" s="8">
        <f t="shared" si="25"/>
        <v>49644</v>
      </c>
      <c r="C267" s="9">
        <f>IF(A267="","",IF(variable,IF(A267&lt;'Rental Calculator'!$I$16*periods_per_year,start_rate,IF('Rental Calculator'!$I$20&gt;=0,MIN('Rental Calculator'!$I$17,start_rate+'Rental Calculator'!$I$20*ROUNDUP((A267-'Rental Calculator'!$I$16*periods_per_year)/'Rental Calculator'!$I$19,0)),MAX('Rental Calculator'!$I$18,start_rate+'Rental Calculator'!$I$20*ROUNDUP((A267-'Rental Calculator'!$I$16*periods_per_year)/'Rental Calculator'!$I$19,0)))),start_rate))</f>
        <v>7.3749999999999996E-2</v>
      </c>
      <c r="D267" s="10">
        <f t="shared" si="29"/>
        <v>337.42</v>
      </c>
      <c r="E267" s="10">
        <f t="shared" si="26"/>
        <v>753.05</v>
      </c>
      <c r="F267" s="10">
        <f t="shared" si="27"/>
        <v>415.62999999999994</v>
      </c>
      <c r="G267" s="10">
        <f t="shared" si="28"/>
        <v>54485.970000000081</v>
      </c>
    </row>
    <row r="268" spans="1:7" x14ac:dyDescent="0.15">
      <c r="A268" s="7">
        <f t="shared" si="24"/>
        <v>265</v>
      </c>
      <c r="B268" s="8">
        <f t="shared" si="25"/>
        <v>49675</v>
      </c>
      <c r="C268" s="9">
        <f>IF(A268="","",IF(variable,IF(A268&lt;'Rental Calculator'!$I$16*periods_per_year,start_rate,IF('Rental Calculator'!$I$20&gt;=0,MIN('Rental Calculator'!$I$17,start_rate+'Rental Calculator'!$I$20*ROUNDUP((A268-'Rental Calculator'!$I$16*periods_per_year)/'Rental Calculator'!$I$19,0)),MAX('Rental Calculator'!$I$18,start_rate+'Rental Calculator'!$I$20*ROUNDUP((A268-'Rental Calculator'!$I$16*periods_per_year)/'Rental Calculator'!$I$19,0)))),start_rate))</f>
        <v>7.6249999999999998E-2</v>
      </c>
      <c r="D268" s="10">
        <f t="shared" si="29"/>
        <v>346.21</v>
      </c>
      <c r="E268" s="10">
        <f t="shared" si="26"/>
        <v>759.91</v>
      </c>
      <c r="F268" s="10">
        <f t="shared" si="27"/>
        <v>413.7</v>
      </c>
      <c r="G268" s="10">
        <f t="shared" si="28"/>
        <v>54072.270000000084</v>
      </c>
    </row>
    <row r="269" spans="1:7" x14ac:dyDescent="0.15">
      <c r="A269" s="7">
        <f t="shared" si="24"/>
        <v>266</v>
      </c>
      <c r="B269" s="8">
        <f t="shared" si="25"/>
        <v>49706</v>
      </c>
      <c r="C269" s="9">
        <f>IF(A269="","",IF(variable,IF(A269&lt;'Rental Calculator'!$I$16*periods_per_year,start_rate,IF('Rental Calculator'!$I$20&gt;=0,MIN('Rental Calculator'!$I$17,start_rate+'Rental Calculator'!$I$20*ROUNDUP((A269-'Rental Calculator'!$I$16*periods_per_year)/'Rental Calculator'!$I$19,0)),MAX('Rental Calculator'!$I$18,start_rate+'Rental Calculator'!$I$20*ROUNDUP((A269-'Rental Calculator'!$I$16*periods_per_year)/'Rental Calculator'!$I$19,0)))),start_rate))</f>
        <v>7.6249999999999998E-2</v>
      </c>
      <c r="D269" s="10">
        <f t="shared" si="29"/>
        <v>343.58</v>
      </c>
      <c r="E269" s="10">
        <f t="shared" si="26"/>
        <v>759.91</v>
      </c>
      <c r="F269" s="10">
        <f t="shared" si="27"/>
        <v>416.33</v>
      </c>
      <c r="G269" s="10">
        <f t="shared" si="28"/>
        <v>53655.940000000082</v>
      </c>
    </row>
    <row r="270" spans="1:7" x14ac:dyDescent="0.15">
      <c r="A270" s="7">
        <f t="shared" si="24"/>
        <v>267</v>
      </c>
      <c r="B270" s="8">
        <f t="shared" si="25"/>
        <v>49735</v>
      </c>
      <c r="C270" s="9">
        <f>IF(A270="","",IF(variable,IF(A270&lt;'Rental Calculator'!$I$16*periods_per_year,start_rate,IF('Rental Calculator'!$I$20&gt;=0,MIN('Rental Calculator'!$I$17,start_rate+'Rental Calculator'!$I$20*ROUNDUP((A270-'Rental Calculator'!$I$16*periods_per_year)/'Rental Calculator'!$I$19,0)),MAX('Rental Calculator'!$I$18,start_rate+'Rental Calculator'!$I$20*ROUNDUP((A270-'Rental Calculator'!$I$16*periods_per_year)/'Rental Calculator'!$I$19,0)))),start_rate))</f>
        <v>7.6249999999999998E-2</v>
      </c>
      <c r="D270" s="10">
        <f t="shared" si="29"/>
        <v>340.94</v>
      </c>
      <c r="E270" s="10">
        <f t="shared" si="26"/>
        <v>759.91</v>
      </c>
      <c r="F270" s="10">
        <f t="shared" si="27"/>
        <v>418.96999999999997</v>
      </c>
      <c r="G270" s="10">
        <f t="shared" si="28"/>
        <v>53236.970000000081</v>
      </c>
    </row>
    <row r="271" spans="1:7" x14ac:dyDescent="0.15">
      <c r="A271" s="7">
        <f t="shared" si="24"/>
        <v>268</v>
      </c>
      <c r="B271" s="8">
        <f t="shared" si="25"/>
        <v>49766</v>
      </c>
      <c r="C271" s="9">
        <f>IF(A271="","",IF(variable,IF(A271&lt;'Rental Calculator'!$I$16*periods_per_year,start_rate,IF('Rental Calculator'!$I$20&gt;=0,MIN('Rental Calculator'!$I$17,start_rate+'Rental Calculator'!$I$20*ROUNDUP((A271-'Rental Calculator'!$I$16*periods_per_year)/'Rental Calculator'!$I$19,0)),MAX('Rental Calculator'!$I$18,start_rate+'Rental Calculator'!$I$20*ROUNDUP((A271-'Rental Calculator'!$I$16*periods_per_year)/'Rental Calculator'!$I$19,0)))),start_rate))</f>
        <v>7.6249999999999998E-2</v>
      </c>
      <c r="D271" s="10">
        <f t="shared" si="29"/>
        <v>338.28</v>
      </c>
      <c r="E271" s="10">
        <f t="shared" si="26"/>
        <v>759.91</v>
      </c>
      <c r="F271" s="10">
        <f t="shared" si="27"/>
        <v>421.63</v>
      </c>
      <c r="G271" s="10">
        <f t="shared" si="28"/>
        <v>52815.340000000084</v>
      </c>
    </row>
    <row r="272" spans="1:7" x14ac:dyDescent="0.15">
      <c r="A272" s="7">
        <f t="shared" si="24"/>
        <v>269</v>
      </c>
      <c r="B272" s="8">
        <f t="shared" si="25"/>
        <v>49796</v>
      </c>
      <c r="C272" s="9">
        <f>IF(A272="","",IF(variable,IF(A272&lt;'Rental Calculator'!$I$16*periods_per_year,start_rate,IF('Rental Calculator'!$I$20&gt;=0,MIN('Rental Calculator'!$I$17,start_rate+'Rental Calculator'!$I$20*ROUNDUP((A272-'Rental Calculator'!$I$16*periods_per_year)/'Rental Calculator'!$I$19,0)),MAX('Rental Calculator'!$I$18,start_rate+'Rental Calculator'!$I$20*ROUNDUP((A272-'Rental Calculator'!$I$16*periods_per_year)/'Rental Calculator'!$I$19,0)))),start_rate))</f>
        <v>7.6249999999999998E-2</v>
      </c>
      <c r="D272" s="10">
        <f t="shared" si="29"/>
        <v>335.6</v>
      </c>
      <c r="E272" s="10">
        <f t="shared" si="26"/>
        <v>759.91</v>
      </c>
      <c r="F272" s="10">
        <f t="shared" si="27"/>
        <v>424.30999999999995</v>
      </c>
      <c r="G272" s="10">
        <f t="shared" si="28"/>
        <v>52391.030000000086</v>
      </c>
    </row>
    <row r="273" spans="1:7" x14ac:dyDescent="0.15">
      <c r="A273" s="7">
        <f t="shared" si="24"/>
        <v>270</v>
      </c>
      <c r="B273" s="8">
        <f t="shared" si="25"/>
        <v>49827</v>
      </c>
      <c r="C273" s="9">
        <f>IF(A273="","",IF(variable,IF(A273&lt;'Rental Calculator'!$I$16*periods_per_year,start_rate,IF('Rental Calculator'!$I$20&gt;=0,MIN('Rental Calculator'!$I$17,start_rate+'Rental Calculator'!$I$20*ROUNDUP((A273-'Rental Calculator'!$I$16*periods_per_year)/'Rental Calculator'!$I$19,0)),MAX('Rental Calculator'!$I$18,start_rate+'Rental Calculator'!$I$20*ROUNDUP((A273-'Rental Calculator'!$I$16*periods_per_year)/'Rental Calculator'!$I$19,0)))),start_rate))</f>
        <v>7.6249999999999998E-2</v>
      </c>
      <c r="D273" s="10">
        <f t="shared" si="29"/>
        <v>332.9</v>
      </c>
      <c r="E273" s="10">
        <f t="shared" si="26"/>
        <v>759.91</v>
      </c>
      <c r="F273" s="10">
        <f t="shared" si="27"/>
        <v>427.01</v>
      </c>
      <c r="G273" s="10">
        <f t="shared" si="28"/>
        <v>51964.020000000084</v>
      </c>
    </row>
    <row r="274" spans="1:7" x14ac:dyDescent="0.15">
      <c r="A274" s="7">
        <f t="shared" si="24"/>
        <v>271</v>
      </c>
      <c r="B274" s="8">
        <f t="shared" si="25"/>
        <v>49857</v>
      </c>
      <c r="C274" s="9">
        <f>IF(A274="","",IF(variable,IF(A274&lt;'Rental Calculator'!$I$16*periods_per_year,start_rate,IF('Rental Calculator'!$I$20&gt;=0,MIN('Rental Calculator'!$I$17,start_rate+'Rental Calculator'!$I$20*ROUNDUP((A274-'Rental Calculator'!$I$16*periods_per_year)/'Rental Calculator'!$I$19,0)),MAX('Rental Calculator'!$I$18,start_rate+'Rental Calculator'!$I$20*ROUNDUP((A274-'Rental Calculator'!$I$16*periods_per_year)/'Rental Calculator'!$I$19,0)))),start_rate))</f>
        <v>7.6249999999999998E-2</v>
      </c>
      <c r="D274" s="10">
        <f t="shared" si="29"/>
        <v>330.19</v>
      </c>
      <c r="E274" s="10">
        <f t="shared" si="26"/>
        <v>759.91</v>
      </c>
      <c r="F274" s="10">
        <f t="shared" si="27"/>
        <v>429.71999999999997</v>
      </c>
      <c r="G274" s="10">
        <f t="shared" si="28"/>
        <v>51534.300000000083</v>
      </c>
    </row>
    <row r="275" spans="1:7" x14ac:dyDescent="0.15">
      <c r="A275" s="7">
        <f t="shared" si="24"/>
        <v>272</v>
      </c>
      <c r="B275" s="8">
        <f t="shared" si="25"/>
        <v>49888</v>
      </c>
      <c r="C275" s="9">
        <f>IF(A275="","",IF(variable,IF(A275&lt;'Rental Calculator'!$I$16*periods_per_year,start_rate,IF('Rental Calculator'!$I$20&gt;=0,MIN('Rental Calculator'!$I$17,start_rate+'Rental Calculator'!$I$20*ROUNDUP((A275-'Rental Calculator'!$I$16*periods_per_year)/'Rental Calculator'!$I$19,0)),MAX('Rental Calculator'!$I$18,start_rate+'Rental Calculator'!$I$20*ROUNDUP((A275-'Rental Calculator'!$I$16*periods_per_year)/'Rental Calculator'!$I$19,0)))),start_rate))</f>
        <v>7.6249999999999998E-2</v>
      </c>
      <c r="D275" s="10">
        <f t="shared" si="29"/>
        <v>327.45999999999998</v>
      </c>
      <c r="E275" s="10">
        <f t="shared" si="26"/>
        <v>759.91</v>
      </c>
      <c r="F275" s="10">
        <f t="shared" si="27"/>
        <v>432.45</v>
      </c>
      <c r="G275" s="10">
        <f t="shared" si="28"/>
        <v>51101.850000000086</v>
      </c>
    </row>
    <row r="276" spans="1:7" x14ac:dyDescent="0.15">
      <c r="A276" s="7">
        <f t="shared" si="24"/>
        <v>273</v>
      </c>
      <c r="B276" s="8">
        <f t="shared" si="25"/>
        <v>49919</v>
      </c>
      <c r="C276" s="9">
        <f>IF(A276="","",IF(variable,IF(A276&lt;'Rental Calculator'!$I$16*periods_per_year,start_rate,IF('Rental Calculator'!$I$20&gt;=0,MIN('Rental Calculator'!$I$17,start_rate+'Rental Calculator'!$I$20*ROUNDUP((A276-'Rental Calculator'!$I$16*periods_per_year)/'Rental Calculator'!$I$19,0)),MAX('Rental Calculator'!$I$18,start_rate+'Rental Calculator'!$I$20*ROUNDUP((A276-'Rental Calculator'!$I$16*periods_per_year)/'Rental Calculator'!$I$19,0)))),start_rate))</f>
        <v>7.6249999999999998E-2</v>
      </c>
      <c r="D276" s="10">
        <f t="shared" si="29"/>
        <v>324.70999999999998</v>
      </c>
      <c r="E276" s="10">
        <f t="shared" si="26"/>
        <v>759.91</v>
      </c>
      <c r="F276" s="10">
        <f t="shared" si="27"/>
        <v>435.2</v>
      </c>
      <c r="G276" s="10">
        <f t="shared" si="28"/>
        <v>50666.650000000089</v>
      </c>
    </row>
    <row r="277" spans="1:7" x14ac:dyDescent="0.15">
      <c r="A277" s="7">
        <f t="shared" si="24"/>
        <v>274</v>
      </c>
      <c r="B277" s="8">
        <f t="shared" si="25"/>
        <v>49949</v>
      </c>
      <c r="C277" s="9">
        <f>IF(A277="","",IF(variable,IF(A277&lt;'Rental Calculator'!$I$16*periods_per_year,start_rate,IF('Rental Calculator'!$I$20&gt;=0,MIN('Rental Calculator'!$I$17,start_rate+'Rental Calculator'!$I$20*ROUNDUP((A277-'Rental Calculator'!$I$16*periods_per_year)/'Rental Calculator'!$I$19,0)),MAX('Rental Calculator'!$I$18,start_rate+'Rental Calculator'!$I$20*ROUNDUP((A277-'Rental Calculator'!$I$16*periods_per_year)/'Rental Calculator'!$I$19,0)))),start_rate))</f>
        <v>7.6249999999999998E-2</v>
      </c>
      <c r="D277" s="10">
        <f t="shared" si="29"/>
        <v>321.94</v>
      </c>
      <c r="E277" s="10">
        <f t="shared" si="26"/>
        <v>759.91</v>
      </c>
      <c r="F277" s="10">
        <f t="shared" si="27"/>
        <v>437.96999999999997</v>
      </c>
      <c r="G277" s="10">
        <f t="shared" si="28"/>
        <v>50228.680000000088</v>
      </c>
    </row>
    <row r="278" spans="1:7" x14ac:dyDescent="0.15">
      <c r="A278" s="7">
        <f t="shared" si="24"/>
        <v>275</v>
      </c>
      <c r="B278" s="8">
        <f t="shared" si="25"/>
        <v>49980</v>
      </c>
      <c r="C278" s="9">
        <f>IF(A278="","",IF(variable,IF(A278&lt;'Rental Calculator'!$I$16*periods_per_year,start_rate,IF('Rental Calculator'!$I$20&gt;=0,MIN('Rental Calculator'!$I$17,start_rate+'Rental Calculator'!$I$20*ROUNDUP((A278-'Rental Calculator'!$I$16*periods_per_year)/'Rental Calculator'!$I$19,0)),MAX('Rental Calculator'!$I$18,start_rate+'Rental Calculator'!$I$20*ROUNDUP((A278-'Rental Calculator'!$I$16*periods_per_year)/'Rental Calculator'!$I$19,0)))),start_rate))</f>
        <v>7.6249999999999998E-2</v>
      </c>
      <c r="D278" s="10">
        <f t="shared" si="29"/>
        <v>319.16000000000003</v>
      </c>
      <c r="E278" s="10">
        <f t="shared" si="26"/>
        <v>759.91</v>
      </c>
      <c r="F278" s="10">
        <f t="shared" si="27"/>
        <v>440.74999999999994</v>
      </c>
      <c r="G278" s="10">
        <f t="shared" si="28"/>
        <v>49787.930000000088</v>
      </c>
    </row>
    <row r="279" spans="1:7" x14ac:dyDescent="0.15">
      <c r="A279" s="7">
        <f t="shared" si="24"/>
        <v>276</v>
      </c>
      <c r="B279" s="8">
        <f t="shared" si="25"/>
        <v>50010</v>
      </c>
      <c r="C279" s="9">
        <f>IF(A279="","",IF(variable,IF(A279&lt;'Rental Calculator'!$I$16*periods_per_year,start_rate,IF('Rental Calculator'!$I$20&gt;=0,MIN('Rental Calculator'!$I$17,start_rate+'Rental Calculator'!$I$20*ROUNDUP((A279-'Rental Calculator'!$I$16*periods_per_year)/'Rental Calculator'!$I$19,0)),MAX('Rental Calculator'!$I$18,start_rate+'Rental Calculator'!$I$20*ROUNDUP((A279-'Rental Calculator'!$I$16*periods_per_year)/'Rental Calculator'!$I$19,0)))),start_rate))</f>
        <v>7.6249999999999998E-2</v>
      </c>
      <c r="D279" s="10">
        <f t="shared" si="29"/>
        <v>316.36</v>
      </c>
      <c r="E279" s="10">
        <f t="shared" si="26"/>
        <v>759.91</v>
      </c>
      <c r="F279" s="10">
        <f t="shared" si="27"/>
        <v>443.54999999999995</v>
      </c>
      <c r="G279" s="10">
        <f t="shared" si="28"/>
        <v>49344.380000000085</v>
      </c>
    </row>
    <row r="280" spans="1:7" x14ac:dyDescent="0.15">
      <c r="A280" s="7">
        <f t="shared" si="24"/>
        <v>277</v>
      </c>
      <c r="B280" s="8">
        <f t="shared" si="25"/>
        <v>50041</v>
      </c>
      <c r="C280" s="9">
        <f>IF(A280="","",IF(variable,IF(A280&lt;'Rental Calculator'!$I$16*periods_per_year,start_rate,IF('Rental Calculator'!$I$20&gt;=0,MIN('Rental Calculator'!$I$17,start_rate+'Rental Calculator'!$I$20*ROUNDUP((A280-'Rental Calculator'!$I$16*periods_per_year)/'Rental Calculator'!$I$19,0)),MAX('Rental Calculator'!$I$18,start_rate+'Rental Calculator'!$I$20*ROUNDUP((A280-'Rental Calculator'!$I$16*periods_per_year)/'Rental Calculator'!$I$19,0)))),start_rate))</f>
        <v>7.8750000000000001E-2</v>
      </c>
      <c r="D280" s="10">
        <f t="shared" si="29"/>
        <v>323.82</v>
      </c>
      <c r="E280" s="10">
        <f t="shared" si="26"/>
        <v>766.02</v>
      </c>
      <c r="F280" s="10">
        <f t="shared" si="27"/>
        <v>442.2</v>
      </c>
      <c r="G280" s="10">
        <f t="shared" si="28"/>
        <v>48902.180000000088</v>
      </c>
    </row>
    <row r="281" spans="1:7" x14ac:dyDescent="0.15">
      <c r="A281" s="7">
        <f t="shared" si="24"/>
        <v>278</v>
      </c>
      <c r="B281" s="8">
        <f t="shared" si="25"/>
        <v>50072</v>
      </c>
      <c r="C281" s="9">
        <f>IF(A281="","",IF(variable,IF(A281&lt;'Rental Calculator'!$I$16*periods_per_year,start_rate,IF('Rental Calculator'!$I$20&gt;=0,MIN('Rental Calculator'!$I$17,start_rate+'Rental Calculator'!$I$20*ROUNDUP((A281-'Rental Calculator'!$I$16*periods_per_year)/'Rental Calculator'!$I$19,0)),MAX('Rental Calculator'!$I$18,start_rate+'Rental Calculator'!$I$20*ROUNDUP((A281-'Rental Calculator'!$I$16*periods_per_year)/'Rental Calculator'!$I$19,0)))),start_rate))</f>
        <v>7.8750000000000001E-2</v>
      </c>
      <c r="D281" s="10">
        <f t="shared" si="29"/>
        <v>320.92</v>
      </c>
      <c r="E281" s="10">
        <f t="shared" si="26"/>
        <v>766.02</v>
      </c>
      <c r="F281" s="10">
        <f t="shared" si="27"/>
        <v>445.09999999999997</v>
      </c>
      <c r="G281" s="10">
        <f t="shared" si="28"/>
        <v>48457.080000000089</v>
      </c>
    </row>
    <row r="282" spans="1:7" x14ac:dyDescent="0.15">
      <c r="A282" s="7">
        <f t="shared" si="24"/>
        <v>279</v>
      </c>
      <c r="B282" s="8">
        <f t="shared" si="25"/>
        <v>50100</v>
      </c>
      <c r="C282" s="9">
        <f>IF(A282="","",IF(variable,IF(A282&lt;'Rental Calculator'!$I$16*periods_per_year,start_rate,IF('Rental Calculator'!$I$20&gt;=0,MIN('Rental Calculator'!$I$17,start_rate+'Rental Calculator'!$I$20*ROUNDUP((A282-'Rental Calculator'!$I$16*periods_per_year)/'Rental Calculator'!$I$19,0)),MAX('Rental Calculator'!$I$18,start_rate+'Rental Calculator'!$I$20*ROUNDUP((A282-'Rental Calculator'!$I$16*periods_per_year)/'Rental Calculator'!$I$19,0)))),start_rate))</f>
        <v>7.8750000000000001E-2</v>
      </c>
      <c r="D282" s="10">
        <f t="shared" si="29"/>
        <v>318</v>
      </c>
      <c r="E282" s="10">
        <f t="shared" si="26"/>
        <v>766.02</v>
      </c>
      <c r="F282" s="10">
        <f t="shared" si="27"/>
        <v>448.02</v>
      </c>
      <c r="G282" s="10">
        <f t="shared" si="28"/>
        <v>48009.060000000092</v>
      </c>
    </row>
    <row r="283" spans="1:7" x14ac:dyDescent="0.15">
      <c r="A283" s="7">
        <f t="shared" si="24"/>
        <v>280</v>
      </c>
      <c r="B283" s="8">
        <f t="shared" si="25"/>
        <v>50131</v>
      </c>
      <c r="C283" s="9">
        <f>IF(A283="","",IF(variable,IF(A283&lt;'Rental Calculator'!$I$16*periods_per_year,start_rate,IF('Rental Calculator'!$I$20&gt;=0,MIN('Rental Calculator'!$I$17,start_rate+'Rental Calculator'!$I$20*ROUNDUP((A283-'Rental Calculator'!$I$16*periods_per_year)/'Rental Calculator'!$I$19,0)),MAX('Rental Calculator'!$I$18,start_rate+'Rental Calculator'!$I$20*ROUNDUP((A283-'Rental Calculator'!$I$16*periods_per_year)/'Rental Calculator'!$I$19,0)))),start_rate))</f>
        <v>7.8750000000000001E-2</v>
      </c>
      <c r="D283" s="10">
        <f t="shared" si="29"/>
        <v>315.06</v>
      </c>
      <c r="E283" s="10">
        <f t="shared" si="26"/>
        <v>766.02</v>
      </c>
      <c r="F283" s="10">
        <f t="shared" si="27"/>
        <v>450.96</v>
      </c>
      <c r="G283" s="10">
        <f t="shared" si="28"/>
        <v>47558.100000000093</v>
      </c>
    </row>
    <row r="284" spans="1:7" x14ac:dyDescent="0.15">
      <c r="A284" s="7">
        <f t="shared" si="24"/>
        <v>281</v>
      </c>
      <c r="B284" s="8">
        <f t="shared" si="25"/>
        <v>50161</v>
      </c>
      <c r="C284" s="9">
        <f>IF(A284="","",IF(variable,IF(A284&lt;'Rental Calculator'!$I$16*periods_per_year,start_rate,IF('Rental Calculator'!$I$20&gt;=0,MIN('Rental Calculator'!$I$17,start_rate+'Rental Calculator'!$I$20*ROUNDUP((A284-'Rental Calculator'!$I$16*periods_per_year)/'Rental Calculator'!$I$19,0)),MAX('Rental Calculator'!$I$18,start_rate+'Rental Calculator'!$I$20*ROUNDUP((A284-'Rental Calculator'!$I$16*periods_per_year)/'Rental Calculator'!$I$19,0)))),start_rate))</f>
        <v>7.8750000000000001E-2</v>
      </c>
      <c r="D284" s="10">
        <f t="shared" si="29"/>
        <v>312.10000000000002</v>
      </c>
      <c r="E284" s="10">
        <f t="shared" si="26"/>
        <v>766.02</v>
      </c>
      <c r="F284" s="10">
        <f t="shared" si="27"/>
        <v>453.91999999999996</v>
      </c>
      <c r="G284" s="10">
        <f t="shared" si="28"/>
        <v>47104.180000000095</v>
      </c>
    </row>
    <row r="285" spans="1:7" x14ac:dyDescent="0.15">
      <c r="A285" s="7">
        <f t="shared" si="24"/>
        <v>282</v>
      </c>
      <c r="B285" s="8">
        <f t="shared" si="25"/>
        <v>50192</v>
      </c>
      <c r="C285" s="9">
        <f>IF(A285="","",IF(variable,IF(A285&lt;'Rental Calculator'!$I$16*periods_per_year,start_rate,IF('Rental Calculator'!$I$20&gt;=0,MIN('Rental Calculator'!$I$17,start_rate+'Rental Calculator'!$I$20*ROUNDUP((A285-'Rental Calculator'!$I$16*periods_per_year)/'Rental Calculator'!$I$19,0)),MAX('Rental Calculator'!$I$18,start_rate+'Rental Calculator'!$I$20*ROUNDUP((A285-'Rental Calculator'!$I$16*periods_per_year)/'Rental Calculator'!$I$19,0)))),start_rate))</f>
        <v>7.8750000000000001E-2</v>
      </c>
      <c r="D285" s="10">
        <f t="shared" si="29"/>
        <v>309.12</v>
      </c>
      <c r="E285" s="10">
        <f t="shared" si="26"/>
        <v>766.02</v>
      </c>
      <c r="F285" s="10">
        <f t="shared" si="27"/>
        <v>456.9</v>
      </c>
      <c r="G285" s="10">
        <f t="shared" si="28"/>
        <v>46647.280000000093</v>
      </c>
    </row>
    <row r="286" spans="1:7" x14ac:dyDescent="0.15">
      <c r="A286" s="7">
        <f t="shared" si="24"/>
        <v>283</v>
      </c>
      <c r="B286" s="8">
        <f t="shared" si="25"/>
        <v>50222</v>
      </c>
      <c r="C286" s="9">
        <f>IF(A286="","",IF(variable,IF(A286&lt;'Rental Calculator'!$I$16*periods_per_year,start_rate,IF('Rental Calculator'!$I$20&gt;=0,MIN('Rental Calculator'!$I$17,start_rate+'Rental Calculator'!$I$20*ROUNDUP((A286-'Rental Calculator'!$I$16*periods_per_year)/'Rental Calculator'!$I$19,0)),MAX('Rental Calculator'!$I$18,start_rate+'Rental Calculator'!$I$20*ROUNDUP((A286-'Rental Calculator'!$I$16*periods_per_year)/'Rental Calculator'!$I$19,0)))),start_rate))</f>
        <v>7.8750000000000001E-2</v>
      </c>
      <c r="D286" s="10">
        <f t="shared" si="29"/>
        <v>306.12</v>
      </c>
      <c r="E286" s="10">
        <f t="shared" si="26"/>
        <v>766.02</v>
      </c>
      <c r="F286" s="10">
        <f t="shared" si="27"/>
        <v>459.9</v>
      </c>
      <c r="G286" s="10">
        <f t="shared" si="28"/>
        <v>46187.380000000092</v>
      </c>
    </row>
    <row r="287" spans="1:7" x14ac:dyDescent="0.15">
      <c r="A287" s="7">
        <f t="shared" si="24"/>
        <v>284</v>
      </c>
      <c r="B287" s="8">
        <f t="shared" si="25"/>
        <v>50253</v>
      </c>
      <c r="C287" s="9">
        <f>IF(A287="","",IF(variable,IF(A287&lt;'Rental Calculator'!$I$16*periods_per_year,start_rate,IF('Rental Calculator'!$I$20&gt;=0,MIN('Rental Calculator'!$I$17,start_rate+'Rental Calculator'!$I$20*ROUNDUP((A287-'Rental Calculator'!$I$16*periods_per_year)/'Rental Calculator'!$I$19,0)),MAX('Rental Calculator'!$I$18,start_rate+'Rental Calculator'!$I$20*ROUNDUP((A287-'Rental Calculator'!$I$16*periods_per_year)/'Rental Calculator'!$I$19,0)))),start_rate))</f>
        <v>7.8750000000000001E-2</v>
      </c>
      <c r="D287" s="10">
        <f t="shared" si="29"/>
        <v>303.10000000000002</v>
      </c>
      <c r="E287" s="10">
        <f t="shared" si="26"/>
        <v>766.02</v>
      </c>
      <c r="F287" s="10">
        <f t="shared" si="27"/>
        <v>462.91999999999996</v>
      </c>
      <c r="G287" s="10">
        <f t="shared" si="28"/>
        <v>45724.460000000094</v>
      </c>
    </row>
    <row r="288" spans="1:7" x14ac:dyDescent="0.15">
      <c r="A288" s="7">
        <f t="shared" si="24"/>
        <v>285</v>
      </c>
      <c r="B288" s="8">
        <f t="shared" si="25"/>
        <v>50284</v>
      </c>
      <c r="C288" s="9">
        <f>IF(A288="","",IF(variable,IF(A288&lt;'Rental Calculator'!$I$16*periods_per_year,start_rate,IF('Rental Calculator'!$I$20&gt;=0,MIN('Rental Calculator'!$I$17,start_rate+'Rental Calculator'!$I$20*ROUNDUP((A288-'Rental Calculator'!$I$16*periods_per_year)/'Rental Calculator'!$I$19,0)),MAX('Rental Calculator'!$I$18,start_rate+'Rental Calculator'!$I$20*ROUNDUP((A288-'Rental Calculator'!$I$16*periods_per_year)/'Rental Calculator'!$I$19,0)))),start_rate))</f>
        <v>7.8750000000000001E-2</v>
      </c>
      <c r="D288" s="10">
        <f t="shared" si="29"/>
        <v>300.07</v>
      </c>
      <c r="E288" s="10">
        <f t="shared" si="26"/>
        <v>766.02</v>
      </c>
      <c r="F288" s="10">
        <f t="shared" si="27"/>
        <v>465.95</v>
      </c>
      <c r="G288" s="10">
        <f t="shared" si="28"/>
        <v>45258.510000000097</v>
      </c>
    </row>
    <row r="289" spans="1:7" x14ac:dyDescent="0.15">
      <c r="A289" s="7">
        <f t="shared" si="24"/>
        <v>286</v>
      </c>
      <c r="B289" s="8">
        <f t="shared" si="25"/>
        <v>50314</v>
      </c>
      <c r="C289" s="9">
        <f>IF(A289="","",IF(variable,IF(A289&lt;'Rental Calculator'!$I$16*periods_per_year,start_rate,IF('Rental Calculator'!$I$20&gt;=0,MIN('Rental Calculator'!$I$17,start_rate+'Rental Calculator'!$I$20*ROUNDUP((A289-'Rental Calculator'!$I$16*periods_per_year)/'Rental Calculator'!$I$19,0)),MAX('Rental Calculator'!$I$18,start_rate+'Rental Calculator'!$I$20*ROUNDUP((A289-'Rental Calculator'!$I$16*periods_per_year)/'Rental Calculator'!$I$19,0)))),start_rate))</f>
        <v>7.8750000000000001E-2</v>
      </c>
      <c r="D289" s="10">
        <f t="shared" si="29"/>
        <v>297.01</v>
      </c>
      <c r="E289" s="10">
        <f t="shared" si="26"/>
        <v>766.02</v>
      </c>
      <c r="F289" s="10">
        <f t="shared" si="27"/>
        <v>469.01</v>
      </c>
      <c r="G289" s="10">
        <f t="shared" si="28"/>
        <v>44789.500000000095</v>
      </c>
    </row>
    <row r="290" spans="1:7" x14ac:dyDescent="0.15">
      <c r="A290" s="7">
        <f t="shared" si="24"/>
        <v>287</v>
      </c>
      <c r="B290" s="8">
        <f t="shared" si="25"/>
        <v>50345</v>
      </c>
      <c r="C290" s="9">
        <f>IF(A290="","",IF(variable,IF(A290&lt;'Rental Calculator'!$I$16*periods_per_year,start_rate,IF('Rental Calculator'!$I$20&gt;=0,MIN('Rental Calculator'!$I$17,start_rate+'Rental Calculator'!$I$20*ROUNDUP((A290-'Rental Calculator'!$I$16*periods_per_year)/'Rental Calculator'!$I$19,0)),MAX('Rental Calculator'!$I$18,start_rate+'Rental Calculator'!$I$20*ROUNDUP((A290-'Rental Calculator'!$I$16*periods_per_year)/'Rental Calculator'!$I$19,0)))),start_rate))</f>
        <v>7.8750000000000001E-2</v>
      </c>
      <c r="D290" s="10">
        <f t="shared" si="29"/>
        <v>293.93</v>
      </c>
      <c r="E290" s="10">
        <f t="shared" si="26"/>
        <v>766.02</v>
      </c>
      <c r="F290" s="10">
        <f t="shared" si="27"/>
        <v>472.09</v>
      </c>
      <c r="G290" s="10">
        <f t="shared" si="28"/>
        <v>44317.410000000098</v>
      </c>
    </row>
    <row r="291" spans="1:7" x14ac:dyDescent="0.15">
      <c r="A291" s="7">
        <f t="shared" si="24"/>
        <v>288</v>
      </c>
      <c r="B291" s="8">
        <f t="shared" si="25"/>
        <v>50375</v>
      </c>
      <c r="C291" s="9">
        <f>IF(A291="","",IF(variable,IF(A291&lt;'Rental Calculator'!$I$16*periods_per_year,start_rate,IF('Rental Calculator'!$I$20&gt;=0,MIN('Rental Calculator'!$I$17,start_rate+'Rental Calculator'!$I$20*ROUNDUP((A291-'Rental Calculator'!$I$16*periods_per_year)/'Rental Calculator'!$I$19,0)),MAX('Rental Calculator'!$I$18,start_rate+'Rental Calculator'!$I$20*ROUNDUP((A291-'Rental Calculator'!$I$16*periods_per_year)/'Rental Calculator'!$I$19,0)))),start_rate))</f>
        <v>7.8750000000000001E-2</v>
      </c>
      <c r="D291" s="10">
        <f t="shared" si="29"/>
        <v>290.83</v>
      </c>
      <c r="E291" s="10">
        <f t="shared" si="26"/>
        <v>766.02</v>
      </c>
      <c r="F291" s="10">
        <f t="shared" si="27"/>
        <v>475.19</v>
      </c>
      <c r="G291" s="10">
        <f t="shared" si="28"/>
        <v>43842.220000000096</v>
      </c>
    </row>
    <row r="292" spans="1:7" x14ac:dyDescent="0.15">
      <c r="A292" s="7">
        <f t="shared" si="24"/>
        <v>289</v>
      </c>
      <c r="B292" s="8">
        <f t="shared" si="25"/>
        <v>50406</v>
      </c>
      <c r="C292" s="9">
        <f>IF(A292="","",IF(variable,IF(A292&lt;'Rental Calculator'!$I$16*periods_per_year,start_rate,IF('Rental Calculator'!$I$20&gt;=0,MIN('Rental Calculator'!$I$17,start_rate+'Rental Calculator'!$I$20*ROUNDUP((A292-'Rental Calculator'!$I$16*periods_per_year)/'Rental Calculator'!$I$19,0)),MAX('Rental Calculator'!$I$18,start_rate+'Rental Calculator'!$I$20*ROUNDUP((A292-'Rental Calculator'!$I$16*periods_per_year)/'Rental Calculator'!$I$19,0)))),start_rate))</f>
        <v>8.1249999999999989E-2</v>
      </c>
      <c r="D292" s="10">
        <f t="shared" si="29"/>
        <v>296.85000000000002</v>
      </c>
      <c r="E292" s="10">
        <f t="shared" si="26"/>
        <v>771.37</v>
      </c>
      <c r="F292" s="10">
        <f t="shared" si="27"/>
        <v>474.52</v>
      </c>
      <c r="G292" s="10">
        <f t="shared" si="28"/>
        <v>43367.700000000099</v>
      </c>
    </row>
    <row r="293" spans="1:7" x14ac:dyDescent="0.15">
      <c r="A293" s="7">
        <f t="shared" si="24"/>
        <v>290</v>
      </c>
      <c r="B293" s="8">
        <f t="shared" si="25"/>
        <v>50437</v>
      </c>
      <c r="C293" s="9">
        <f>IF(A293="","",IF(variable,IF(A293&lt;'Rental Calculator'!$I$16*periods_per_year,start_rate,IF('Rental Calculator'!$I$20&gt;=0,MIN('Rental Calculator'!$I$17,start_rate+'Rental Calculator'!$I$20*ROUNDUP((A293-'Rental Calculator'!$I$16*periods_per_year)/'Rental Calculator'!$I$19,0)),MAX('Rental Calculator'!$I$18,start_rate+'Rental Calculator'!$I$20*ROUNDUP((A293-'Rental Calculator'!$I$16*periods_per_year)/'Rental Calculator'!$I$19,0)))),start_rate))</f>
        <v>8.1249999999999989E-2</v>
      </c>
      <c r="D293" s="10">
        <f t="shared" si="29"/>
        <v>293.64</v>
      </c>
      <c r="E293" s="10">
        <f t="shared" si="26"/>
        <v>771.37</v>
      </c>
      <c r="F293" s="10">
        <f t="shared" si="27"/>
        <v>477.73</v>
      </c>
      <c r="G293" s="10">
        <f t="shared" si="28"/>
        <v>42889.970000000096</v>
      </c>
    </row>
    <row r="294" spans="1:7" x14ac:dyDescent="0.15">
      <c r="A294" s="7">
        <f t="shared" si="24"/>
        <v>291</v>
      </c>
      <c r="B294" s="8">
        <f t="shared" si="25"/>
        <v>50465</v>
      </c>
      <c r="C294" s="9">
        <f>IF(A294="","",IF(variable,IF(A294&lt;'Rental Calculator'!$I$16*periods_per_year,start_rate,IF('Rental Calculator'!$I$20&gt;=0,MIN('Rental Calculator'!$I$17,start_rate+'Rental Calculator'!$I$20*ROUNDUP((A294-'Rental Calculator'!$I$16*periods_per_year)/'Rental Calculator'!$I$19,0)),MAX('Rental Calculator'!$I$18,start_rate+'Rental Calculator'!$I$20*ROUNDUP((A294-'Rental Calculator'!$I$16*periods_per_year)/'Rental Calculator'!$I$19,0)))),start_rate))</f>
        <v>8.1249999999999989E-2</v>
      </c>
      <c r="D294" s="10">
        <f t="shared" si="29"/>
        <v>290.39999999999998</v>
      </c>
      <c r="E294" s="10">
        <f t="shared" si="26"/>
        <v>771.37</v>
      </c>
      <c r="F294" s="10">
        <f t="shared" si="27"/>
        <v>480.97</v>
      </c>
      <c r="G294" s="10">
        <f t="shared" si="28"/>
        <v>42409.000000000095</v>
      </c>
    </row>
    <row r="295" spans="1:7" x14ac:dyDescent="0.15">
      <c r="A295" s="7">
        <f t="shared" si="24"/>
        <v>292</v>
      </c>
      <c r="B295" s="8">
        <f t="shared" si="25"/>
        <v>50496</v>
      </c>
      <c r="C295" s="9">
        <f>IF(A295="","",IF(variable,IF(A295&lt;'Rental Calculator'!$I$16*periods_per_year,start_rate,IF('Rental Calculator'!$I$20&gt;=0,MIN('Rental Calculator'!$I$17,start_rate+'Rental Calculator'!$I$20*ROUNDUP((A295-'Rental Calculator'!$I$16*periods_per_year)/'Rental Calculator'!$I$19,0)),MAX('Rental Calculator'!$I$18,start_rate+'Rental Calculator'!$I$20*ROUNDUP((A295-'Rental Calculator'!$I$16*periods_per_year)/'Rental Calculator'!$I$19,0)))),start_rate))</f>
        <v>8.1249999999999989E-2</v>
      </c>
      <c r="D295" s="10">
        <f t="shared" si="29"/>
        <v>287.14</v>
      </c>
      <c r="E295" s="10">
        <f t="shared" si="26"/>
        <v>771.37</v>
      </c>
      <c r="F295" s="10">
        <f t="shared" si="27"/>
        <v>484.23</v>
      </c>
      <c r="G295" s="10">
        <f t="shared" si="28"/>
        <v>41924.770000000091</v>
      </c>
    </row>
    <row r="296" spans="1:7" x14ac:dyDescent="0.15">
      <c r="A296" s="7">
        <f t="shared" si="24"/>
        <v>293</v>
      </c>
      <c r="B296" s="8">
        <f t="shared" si="25"/>
        <v>50526</v>
      </c>
      <c r="C296" s="9">
        <f>IF(A296="","",IF(variable,IF(A296&lt;'Rental Calculator'!$I$16*periods_per_year,start_rate,IF('Rental Calculator'!$I$20&gt;=0,MIN('Rental Calculator'!$I$17,start_rate+'Rental Calculator'!$I$20*ROUNDUP((A296-'Rental Calculator'!$I$16*periods_per_year)/'Rental Calculator'!$I$19,0)),MAX('Rental Calculator'!$I$18,start_rate+'Rental Calculator'!$I$20*ROUNDUP((A296-'Rental Calculator'!$I$16*periods_per_year)/'Rental Calculator'!$I$19,0)))),start_rate))</f>
        <v>8.1249999999999989E-2</v>
      </c>
      <c r="D296" s="10">
        <f t="shared" si="29"/>
        <v>283.87</v>
      </c>
      <c r="E296" s="10">
        <f t="shared" si="26"/>
        <v>771.37</v>
      </c>
      <c r="F296" s="10">
        <f t="shared" si="27"/>
        <v>487.5</v>
      </c>
      <c r="G296" s="10">
        <f t="shared" si="28"/>
        <v>41437.270000000091</v>
      </c>
    </row>
    <row r="297" spans="1:7" x14ac:dyDescent="0.15">
      <c r="A297" s="7">
        <f t="shared" si="24"/>
        <v>294</v>
      </c>
      <c r="B297" s="8">
        <f t="shared" si="25"/>
        <v>50557</v>
      </c>
      <c r="C297" s="9">
        <f>IF(A297="","",IF(variable,IF(A297&lt;'Rental Calculator'!$I$16*periods_per_year,start_rate,IF('Rental Calculator'!$I$20&gt;=0,MIN('Rental Calculator'!$I$17,start_rate+'Rental Calculator'!$I$20*ROUNDUP((A297-'Rental Calculator'!$I$16*periods_per_year)/'Rental Calculator'!$I$19,0)),MAX('Rental Calculator'!$I$18,start_rate+'Rental Calculator'!$I$20*ROUNDUP((A297-'Rental Calculator'!$I$16*periods_per_year)/'Rental Calculator'!$I$19,0)))),start_rate))</f>
        <v>8.1249999999999989E-2</v>
      </c>
      <c r="D297" s="10">
        <f t="shared" si="29"/>
        <v>280.56</v>
      </c>
      <c r="E297" s="10">
        <f t="shared" si="26"/>
        <v>771.37</v>
      </c>
      <c r="F297" s="10">
        <f t="shared" si="27"/>
        <v>490.81</v>
      </c>
      <c r="G297" s="10">
        <f t="shared" si="28"/>
        <v>40946.460000000094</v>
      </c>
    </row>
    <row r="298" spans="1:7" x14ac:dyDescent="0.15">
      <c r="A298" s="7">
        <f t="shared" si="24"/>
        <v>295</v>
      </c>
      <c r="B298" s="8">
        <f t="shared" si="25"/>
        <v>50587</v>
      </c>
      <c r="C298" s="9">
        <f>IF(A298="","",IF(variable,IF(A298&lt;'Rental Calculator'!$I$16*periods_per_year,start_rate,IF('Rental Calculator'!$I$20&gt;=0,MIN('Rental Calculator'!$I$17,start_rate+'Rental Calculator'!$I$20*ROUNDUP((A298-'Rental Calculator'!$I$16*periods_per_year)/'Rental Calculator'!$I$19,0)),MAX('Rental Calculator'!$I$18,start_rate+'Rental Calculator'!$I$20*ROUNDUP((A298-'Rental Calculator'!$I$16*periods_per_year)/'Rental Calculator'!$I$19,0)))),start_rate))</f>
        <v>8.1249999999999989E-2</v>
      </c>
      <c r="D298" s="10">
        <f t="shared" si="29"/>
        <v>277.24</v>
      </c>
      <c r="E298" s="10">
        <f t="shared" si="26"/>
        <v>771.37</v>
      </c>
      <c r="F298" s="10">
        <f t="shared" si="27"/>
        <v>494.13</v>
      </c>
      <c r="G298" s="10">
        <f t="shared" si="28"/>
        <v>40452.330000000096</v>
      </c>
    </row>
    <row r="299" spans="1:7" x14ac:dyDescent="0.15">
      <c r="A299" s="7">
        <f t="shared" si="24"/>
        <v>296</v>
      </c>
      <c r="B299" s="8">
        <f t="shared" si="25"/>
        <v>50618</v>
      </c>
      <c r="C299" s="9">
        <f>IF(A299="","",IF(variable,IF(A299&lt;'Rental Calculator'!$I$16*periods_per_year,start_rate,IF('Rental Calculator'!$I$20&gt;=0,MIN('Rental Calculator'!$I$17,start_rate+'Rental Calculator'!$I$20*ROUNDUP((A299-'Rental Calculator'!$I$16*periods_per_year)/'Rental Calculator'!$I$19,0)),MAX('Rental Calculator'!$I$18,start_rate+'Rental Calculator'!$I$20*ROUNDUP((A299-'Rental Calculator'!$I$16*periods_per_year)/'Rental Calculator'!$I$19,0)))),start_rate))</f>
        <v>8.1249999999999989E-2</v>
      </c>
      <c r="D299" s="10">
        <f t="shared" si="29"/>
        <v>273.89999999999998</v>
      </c>
      <c r="E299" s="10">
        <f t="shared" si="26"/>
        <v>771.37</v>
      </c>
      <c r="F299" s="10">
        <f t="shared" si="27"/>
        <v>497.47</v>
      </c>
      <c r="G299" s="10">
        <f t="shared" si="28"/>
        <v>39954.860000000095</v>
      </c>
    </row>
    <row r="300" spans="1:7" x14ac:dyDescent="0.15">
      <c r="A300" s="7">
        <f t="shared" si="24"/>
        <v>297</v>
      </c>
      <c r="B300" s="8">
        <f t="shared" si="25"/>
        <v>50649</v>
      </c>
      <c r="C300" s="9">
        <f>IF(A300="","",IF(variable,IF(A300&lt;'Rental Calculator'!$I$16*periods_per_year,start_rate,IF('Rental Calculator'!$I$20&gt;=0,MIN('Rental Calculator'!$I$17,start_rate+'Rental Calculator'!$I$20*ROUNDUP((A300-'Rental Calculator'!$I$16*periods_per_year)/'Rental Calculator'!$I$19,0)),MAX('Rental Calculator'!$I$18,start_rate+'Rental Calculator'!$I$20*ROUNDUP((A300-'Rental Calculator'!$I$16*periods_per_year)/'Rental Calculator'!$I$19,0)))),start_rate))</f>
        <v>8.1249999999999989E-2</v>
      </c>
      <c r="D300" s="10">
        <f t="shared" si="29"/>
        <v>270.52999999999997</v>
      </c>
      <c r="E300" s="10">
        <f t="shared" si="26"/>
        <v>771.37</v>
      </c>
      <c r="F300" s="10">
        <f t="shared" si="27"/>
        <v>500.84000000000003</v>
      </c>
      <c r="G300" s="10">
        <f t="shared" si="28"/>
        <v>39454.020000000099</v>
      </c>
    </row>
    <row r="301" spans="1:7" x14ac:dyDescent="0.15">
      <c r="A301" s="7">
        <f t="shared" si="24"/>
        <v>298</v>
      </c>
      <c r="B301" s="8">
        <f t="shared" si="25"/>
        <v>50679</v>
      </c>
      <c r="C301" s="9">
        <f>IF(A301="","",IF(variable,IF(A301&lt;'Rental Calculator'!$I$16*periods_per_year,start_rate,IF('Rental Calculator'!$I$20&gt;=0,MIN('Rental Calculator'!$I$17,start_rate+'Rental Calculator'!$I$20*ROUNDUP((A301-'Rental Calculator'!$I$16*periods_per_year)/'Rental Calculator'!$I$19,0)),MAX('Rental Calculator'!$I$18,start_rate+'Rental Calculator'!$I$20*ROUNDUP((A301-'Rental Calculator'!$I$16*periods_per_year)/'Rental Calculator'!$I$19,0)))),start_rate))</f>
        <v>8.1249999999999989E-2</v>
      </c>
      <c r="D301" s="10">
        <f t="shared" si="29"/>
        <v>267.14</v>
      </c>
      <c r="E301" s="10">
        <f t="shared" si="26"/>
        <v>771.37</v>
      </c>
      <c r="F301" s="10">
        <f t="shared" si="27"/>
        <v>504.23</v>
      </c>
      <c r="G301" s="10">
        <f t="shared" si="28"/>
        <v>38949.790000000095</v>
      </c>
    </row>
    <row r="302" spans="1:7" x14ac:dyDescent="0.15">
      <c r="A302" s="7">
        <f t="shared" si="24"/>
        <v>299</v>
      </c>
      <c r="B302" s="8">
        <f t="shared" si="25"/>
        <v>50710</v>
      </c>
      <c r="C302" s="9">
        <f>IF(A302="","",IF(variable,IF(A302&lt;'Rental Calculator'!$I$16*periods_per_year,start_rate,IF('Rental Calculator'!$I$20&gt;=0,MIN('Rental Calculator'!$I$17,start_rate+'Rental Calculator'!$I$20*ROUNDUP((A302-'Rental Calculator'!$I$16*periods_per_year)/'Rental Calculator'!$I$19,0)),MAX('Rental Calculator'!$I$18,start_rate+'Rental Calculator'!$I$20*ROUNDUP((A302-'Rental Calculator'!$I$16*periods_per_year)/'Rental Calculator'!$I$19,0)))),start_rate))</f>
        <v>8.1249999999999989E-2</v>
      </c>
      <c r="D302" s="10">
        <f t="shared" si="29"/>
        <v>263.72000000000003</v>
      </c>
      <c r="E302" s="10">
        <f t="shared" si="26"/>
        <v>771.37</v>
      </c>
      <c r="F302" s="10">
        <f t="shared" si="27"/>
        <v>507.65</v>
      </c>
      <c r="G302" s="10">
        <f t="shared" si="28"/>
        <v>38442.140000000094</v>
      </c>
    </row>
    <row r="303" spans="1:7" x14ac:dyDescent="0.15">
      <c r="A303" s="7">
        <f t="shared" si="24"/>
        <v>300</v>
      </c>
      <c r="B303" s="8">
        <f t="shared" si="25"/>
        <v>50740</v>
      </c>
      <c r="C303" s="9">
        <f>IF(A303="","",IF(variable,IF(A303&lt;'Rental Calculator'!$I$16*periods_per_year,start_rate,IF('Rental Calculator'!$I$20&gt;=0,MIN('Rental Calculator'!$I$17,start_rate+'Rental Calculator'!$I$20*ROUNDUP((A303-'Rental Calculator'!$I$16*periods_per_year)/'Rental Calculator'!$I$19,0)),MAX('Rental Calculator'!$I$18,start_rate+'Rental Calculator'!$I$20*ROUNDUP((A303-'Rental Calculator'!$I$16*periods_per_year)/'Rental Calculator'!$I$19,0)))),start_rate))</f>
        <v>8.1249999999999989E-2</v>
      </c>
      <c r="D303" s="10">
        <f t="shared" si="29"/>
        <v>260.29000000000002</v>
      </c>
      <c r="E303" s="10">
        <f t="shared" si="26"/>
        <v>771.37</v>
      </c>
      <c r="F303" s="10">
        <f t="shared" si="27"/>
        <v>511.08</v>
      </c>
      <c r="G303" s="10">
        <f t="shared" si="28"/>
        <v>37931.060000000092</v>
      </c>
    </row>
    <row r="304" spans="1:7" x14ac:dyDescent="0.15">
      <c r="A304" s="7">
        <f t="shared" si="24"/>
        <v>301</v>
      </c>
      <c r="B304" s="8">
        <f t="shared" si="25"/>
        <v>50771</v>
      </c>
      <c r="C304" s="9">
        <f>IF(A304="","",IF(variable,IF(A304&lt;'Rental Calculator'!$I$16*periods_per_year,start_rate,IF('Rental Calculator'!$I$20&gt;=0,MIN('Rental Calculator'!$I$17,start_rate+'Rental Calculator'!$I$20*ROUNDUP((A304-'Rental Calculator'!$I$16*periods_per_year)/'Rental Calculator'!$I$19,0)),MAX('Rental Calculator'!$I$18,start_rate+'Rental Calculator'!$I$20*ROUNDUP((A304-'Rental Calculator'!$I$16*periods_per_year)/'Rental Calculator'!$I$19,0)))),start_rate))</f>
        <v>8.3749999999999991E-2</v>
      </c>
      <c r="D304" s="10">
        <f t="shared" si="29"/>
        <v>264.73</v>
      </c>
      <c r="E304" s="10">
        <f t="shared" si="26"/>
        <v>775.93</v>
      </c>
      <c r="F304" s="10">
        <f t="shared" si="27"/>
        <v>511.19999999999993</v>
      </c>
      <c r="G304" s="10">
        <f t="shared" si="28"/>
        <v>37419.860000000095</v>
      </c>
    </row>
    <row r="305" spans="1:7" x14ac:dyDescent="0.15">
      <c r="A305" s="7">
        <f t="shared" si="24"/>
        <v>302</v>
      </c>
      <c r="B305" s="8">
        <f t="shared" si="25"/>
        <v>50802</v>
      </c>
      <c r="C305" s="9">
        <f>IF(A305="","",IF(variable,IF(A305&lt;'Rental Calculator'!$I$16*periods_per_year,start_rate,IF('Rental Calculator'!$I$20&gt;=0,MIN('Rental Calculator'!$I$17,start_rate+'Rental Calculator'!$I$20*ROUNDUP((A305-'Rental Calculator'!$I$16*periods_per_year)/'Rental Calculator'!$I$19,0)),MAX('Rental Calculator'!$I$18,start_rate+'Rental Calculator'!$I$20*ROUNDUP((A305-'Rental Calculator'!$I$16*periods_per_year)/'Rental Calculator'!$I$19,0)))),start_rate))</f>
        <v>8.3749999999999991E-2</v>
      </c>
      <c r="D305" s="10">
        <f t="shared" si="29"/>
        <v>261.16000000000003</v>
      </c>
      <c r="E305" s="10">
        <f t="shared" si="26"/>
        <v>775.93</v>
      </c>
      <c r="F305" s="10">
        <f t="shared" si="27"/>
        <v>514.77</v>
      </c>
      <c r="G305" s="10">
        <f t="shared" si="28"/>
        <v>36905.090000000098</v>
      </c>
    </row>
    <row r="306" spans="1:7" x14ac:dyDescent="0.15">
      <c r="A306" s="7">
        <f t="shared" si="24"/>
        <v>303</v>
      </c>
      <c r="B306" s="8">
        <f t="shared" si="25"/>
        <v>50830</v>
      </c>
      <c r="C306" s="9">
        <f>IF(A306="","",IF(variable,IF(A306&lt;'Rental Calculator'!$I$16*periods_per_year,start_rate,IF('Rental Calculator'!$I$20&gt;=0,MIN('Rental Calculator'!$I$17,start_rate+'Rental Calculator'!$I$20*ROUNDUP((A306-'Rental Calculator'!$I$16*periods_per_year)/'Rental Calculator'!$I$19,0)),MAX('Rental Calculator'!$I$18,start_rate+'Rental Calculator'!$I$20*ROUNDUP((A306-'Rental Calculator'!$I$16*periods_per_year)/'Rental Calculator'!$I$19,0)))),start_rate))</f>
        <v>8.3749999999999991E-2</v>
      </c>
      <c r="D306" s="10">
        <f t="shared" si="29"/>
        <v>257.57</v>
      </c>
      <c r="E306" s="10">
        <f t="shared" si="26"/>
        <v>775.93</v>
      </c>
      <c r="F306" s="10">
        <f t="shared" si="27"/>
        <v>518.3599999999999</v>
      </c>
      <c r="G306" s="10">
        <f t="shared" si="28"/>
        <v>36386.730000000098</v>
      </c>
    </row>
    <row r="307" spans="1:7" x14ac:dyDescent="0.15">
      <c r="A307" s="7">
        <f t="shared" si="24"/>
        <v>304</v>
      </c>
      <c r="B307" s="8">
        <f t="shared" si="25"/>
        <v>50861</v>
      </c>
      <c r="C307" s="9">
        <f>IF(A307="","",IF(variable,IF(A307&lt;'Rental Calculator'!$I$16*periods_per_year,start_rate,IF('Rental Calculator'!$I$20&gt;=0,MIN('Rental Calculator'!$I$17,start_rate+'Rental Calculator'!$I$20*ROUNDUP((A307-'Rental Calculator'!$I$16*periods_per_year)/'Rental Calculator'!$I$19,0)),MAX('Rental Calculator'!$I$18,start_rate+'Rental Calculator'!$I$20*ROUNDUP((A307-'Rental Calculator'!$I$16*periods_per_year)/'Rental Calculator'!$I$19,0)))),start_rate))</f>
        <v>8.3749999999999991E-2</v>
      </c>
      <c r="D307" s="10">
        <f t="shared" si="29"/>
        <v>253.95</v>
      </c>
      <c r="E307" s="10">
        <f t="shared" si="26"/>
        <v>775.93</v>
      </c>
      <c r="F307" s="10">
        <f t="shared" si="27"/>
        <v>521.98</v>
      </c>
      <c r="G307" s="10">
        <f t="shared" si="28"/>
        <v>35864.750000000095</v>
      </c>
    </row>
    <row r="308" spans="1:7" x14ac:dyDescent="0.15">
      <c r="A308" s="7">
        <f t="shared" si="24"/>
        <v>305</v>
      </c>
      <c r="B308" s="8">
        <f t="shared" si="25"/>
        <v>50891</v>
      </c>
      <c r="C308" s="9">
        <f>IF(A308="","",IF(variable,IF(A308&lt;'Rental Calculator'!$I$16*periods_per_year,start_rate,IF('Rental Calculator'!$I$20&gt;=0,MIN('Rental Calculator'!$I$17,start_rate+'Rental Calculator'!$I$20*ROUNDUP((A308-'Rental Calculator'!$I$16*periods_per_year)/'Rental Calculator'!$I$19,0)),MAX('Rental Calculator'!$I$18,start_rate+'Rental Calculator'!$I$20*ROUNDUP((A308-'Rental Calculator'!$I$16*periods_per_year)/'Rental Calculator'!$I$19,0)))),start_rate))</f>
        <v>8.3749999999999991E-2</v>
      </c>
      <c r="D308" s="10">
        <f t="shared" si="29"/>
        <v>250.31</v>
      </c>
      <c r="E308" s="10">
        <f t="shared" si="26"/>
        <v>775.93</v>
      </c>
      <c r="F308" s="10">
        <f t="shared" si="27"/>
        <v>525.61999999999989</v>
      </c>
      <c r="G308" s="10">
        <f t="shared" si="28"/>
        <v>35339.130000000092</v>
      </c>
    </row>
    <row r="309" spans="1:7" x14ac:dyDescent="0.15">
      <c r="A309" s="7">
        <f t="shared" si="24"/>
        <v>306</v>
      </c>
      <c r="B309" s="8">
        <f t="shared" si="25"/>
        <v>50922</v>
      </c>
      <c r="C309" s="9">
        <f>IF(A309="","",IF(variable,IF(A309&lt;'Rental Calculator'!$I$16*periods_per_year,start_rate,IF('Rental Calculator'!$I$20&gt;=0,MIN('Rental Calculator'!$I$17,start_rate+'Rental Calculator'!$I$20*ROUNDUP((A309-'Rental Calculator'!$I$16*periods_per_year)/'Rental Calculator'!$I$19,0)),MAX('Rental Calculator'!$I$18,start_rate+'Rental Calculator'!$I$20*ROUNDUP((A309-'Rental Calculator'!$I$16*periods_per_year)/'Rental Calculator'!$I$19,0)))),start_rate))</f>
        <v>8.3749999999999991E-2</v>
      </c>
      <c r="D309" s="10">
        <f t="shared" si="29"/>
        <v>246.64</v>
      </c>
      <c r="E309" s="10">
        <f t="shared" si="26"/>
        <v>775.93</v>
      </c>
      <c r="F309" s="10">
        <f t="shared" si="27"/>
        <v>529.29</v>
      </c>
      <c r="G309" s="10">
        <f t="shared" si="28"/>
        <v>34809.840000000091</v>
      </c>
    </row>
    <row r="310" spans="1:7" x14ac:dyDescent="0.15">
      <c r="A310" s="7">
        <f t="shared" si="24"/>
        <v>307</v>
      </c>
      <c r="B310" s="8">
        <f t="shared" si="25"/>
        <v>50952</v>
      </c>
      <c r="C310" s="9">
        <f>IF(A310="","",IF(variable,IF(A310&lt;'Rental Calculator'!$I$16*periods_per_year,start_rate,IF('Rental Calculator'!$I$20&gt;=0,MIN('Rental Calculator'!$I$17,start_rate+'Rental Calculator'!$I$20*ROUNDUP((A310-'Rental Calculator'!$I$16*periods_per_year)/'Rental Calculator'!$I$19,0)),MAX('Rental Calculator'!$I$18,start_rate+'Rental Calculator'!$I$20*ROUNDUP((A310-'Rental Calculator'!$I$16*periods_per_year)/'Rental Calculator'!$I$19,0)))),start_rate))</f>
        <v>8.3749999999999991E-2</v>
      </c>
      <c r="D310" s="10">
        <f t="shared" si="29"/>
        <v>242.94</v>
      </c>
      <c r="E310" s="10">
        <f t="shared" si="26"/>
        <v>775.93</v>
      </c>
      <c r="F310" s="10">
        <f t="shared" si="27"/>
        <v>532.99</v>
      </c>
      <c r="G310" s="10">
        <f t="shared" si="28"/>
        <v>34276.850000000093</v>
      </c>
    </row>
    <row r="311" spans="1:7" x14ac:dyDescent="0.15">
      <c r="A311" s="7">
        <f t="shared" si="24"/>
        <v>308</v>
      </c>
      <c r="B311" s="8">
        <f t="shared" si="25"/>
        <v>50983</v>
      </c>
      <c r="C311" s="9">
        <f>IF(A311="","",IF(variable,IF(A311&lt;'Rental Calculator'!$I$16*periods_per_year,start_rate,IF('Rental Calculator'!$I$20&gt;=0,MIN('Rental Calculator'!$I$17,start_rate+'Rental Calculator'!$I$20*ROUNDUP((A311-'Rental Calculator'!$I$16*periods_per_year)/'Rental Calculator'!$I$19,0)),MAX('Rental Calculator'!$I$18,start_rate+'Rental Calculator'!$I$20*ROUNDUP((A311-'Rental Calculator'!$I$16*periods_per_year)/'Rental Calculator'!$I$19,0)))),start_rate))</f>
        <v>8.3749999999999991E-2</v>
      </c>
      <c r="D311" s="10">
        <f t="shared" si="29"/>
        <v>239.22</v>
      </c>
      <c r="E311" s="10">
        <f t="shared" si="26"/>
        <v>775.93</v>
      </c>
      <c r="F311" s="10">
        <f t="shared" si="27"/>
        <v>536.70999999999992</v>
      </c>
      <c r="G311" s="10">
        <f t="shared" si="28"/>
        <v>33740.140000000094</v>
      </c>
    </row>
    <row r="312" spans="1:7" x14ac:dyDescent="0.15">
      <c r="A312" s="7">
        <f t="shared" si="24"/>
        <v>309</v>
      </c>
      <c r="B312" s="8">
        <f t="shared" si="25"/>
        <v>51014</v>
      </c>
      <c r="C312" s="9">
        <f>IF(A312="","",IF(variable,IF(A312&lt;'Rental Calculator'!$I$16*periods_per_year,start_rate,IF('Rental Calculator'!$I$20&gt;=0,MIN('Rental Calculator'!$I$17,start_rate+'Rental Calculator'!$I$20*ROUNDUP((A312-'Rental Calculator'!$I$16*periods_per_year)/'Rental Calculator'!$I$19,0)),MAX('Rental Calculator'!$I$18,start_rate+'Rental Calculator'!$I$20*ROUNDUP((A312-'Rental Calculator'!$I$16*periods_per_year)/'Rental Calculator'!$I$19,0)))),start_rate))</f>
        <v>8.3749999999999991E-2</v>
      </c>
      <c r="D312" s="10">
        <f t="shared" si="29"/>
        <v>235.48</v>
      </c>
      <c r="E312" s="10">
        <f t="shared" si="26"/>
        <v>775.93</v>
      </c>
      <c r="F312" s="10">
        <f t="shared" si="27"/>
        <v>540.44999999999993</v>
      </c>
      <c r="G312" s="10">
        <f t="shared" si="28"/>
        <v>33199.690000000097</v>
      </c>
    </row>
    <row r="313" spans="1:7" x14ac:dyDescent="0.15">
      <c r="A313" s="7">
        <f t="shared" si="24"/>
        <v>310</v>
      </c>
      <c r="B313" s="8">
        <f t="shared" si="25"/>
        <v>51044</v>
      </c>
      <c r="C313" s="9">
        <f>IF(A313="","",IF(variable,IF(A313&lt;'Rental Calculator'!$I$16*periods_per_year,start_rate,IF('Rental Calculator'!$I$20&gt;=0,MIN('Rental Calculator'!$I$17,start_rate+'Rental Calculator'!$I$20*ROUNDUP((A313-'Rental Calculator'!$I$16*periods_per_year)/'Rental Calculator'!$I$19,0)),MAX('Rental Calculator'!$I$18,start_rate+'Rental Calculator'!$I$20*ROUNDUP((A313-'Rental Calculator'!$I$16*periods_per_year)/'Rental Calculator'!$I$19,0)))),start_rate))</f>
        <v>8.3749999999999991E-2</v>
      </c>
      <c r="D313" s="10">
        <f t="shared" si="29"/>
        <v>231.71</v>
      </c>
      <c r="E313" s="10">
        <f t="shared" si="26"/>
        <v>775.93</v>
      </c>
      <c r="F313" s="10">
        <f t="shared" si="27"/>
        <v>544.21999999999991</v>
      </c>
      <c r="G313" s="10">
        <f t="shared" si="28"/>
        <v>32655.470000000096</v>
      </c>
    </row>
    <row r="314" spans="1:7" x14ac:dyDescent="0.15">
      <c r="A314" s="7">
        <f t="shared" si="24"/>
        <v>311</v>
      </c>
      <c r="B314" s="8">
        <f t="shared" si="25"/>
        <v>51075</v>
      </c>
      <c r="C314" s="9">
        <f>IF(A314="","",IF(variable,IF(A314&lt;'Rental Calculator'!$I$16*periods_per_year,start_rate,IF('Rental Calculator'!$I$20&gt;=0,MIN('Rental Calculator'!$I$17,start_rate+'Rental Calculator'!$I$20*ROUNDUP((A314-'Rental Calculator'!$I$16*periods_per_year)/'Rental Calculator'!$I$19,0)),MAX('Rental Calculator'!$I$18,start_rate+'Rental Calculator'!$I$20*ROUNDUP((A314-'Rental Calculator'!$I$16*periods_per_year)/'Rental Calculator'!$I$19,0)))),start_rate))</f>
        <v>8.3749999999999991E-2</v>
      </c>
      <c r="D314" s="10">
        <f t="shared" si="29"/>
        <v>227.91</v>
      </c>
      <c r="E314" s="10">
        <f t="shared" si="26"/>
        <v>775.93</v>
      </c>
      <c r="F314" s="10">
        <f t="shared" si="27"/>
        <v>548.02</v>
      </c>
      <c r="G314" s="10">
        <f t="shared" si="28"/>
        <v>32107.450000000095</v>
      </c>
    </row>
    <row r="315" spans="1:7" x14ac:dyDescent="0.15">
      <c r="A315" s="7">
        <f t="shared" si="24"/>
        <v>312</v>
      </c>
      <c r="B315" s="8">
        <f t="shared" si="25"/>
        <v>51105</v>
      </c>
      <c r="C315" s="9">
        <f>IF(A315="","",IF(variable,IF(A315&lt;'Rental Calculator'!$I$16*periods_per_year,start_rate,IF('Rental Calculator'!$I$20&gt;=0,MIN('Rental Calculator'!$I$17,start_rate+'Rental Calculator'!$I$20*ROUNDUP((A315-'Rental Calculator'!$I$16*periods_per_year)/'Rental Calculator'!$I$19,0)),MAX('Rental Calculator'!$I$18,start_rate+'Rental Calculator'!$I$20*ROUNDUP((A315-'Rental Calculator'!$I$16*periods_per_year)/'Rental Calculator'!$I$19,0)))),start_rate))</f>
        <v>8.3749999999999991E-2</v>
      </c>
      <c r="D315" s="10">
        <f t="shared" si="29"/>
        <v>224.08</v>
      </c>
      <c r="E315" s="10">
        <f t="shared" si="26"/>
        <v>775.93</v>
      </c>
      <c r="F315" s="10">
        <f t="shared" si="27"/>
        <v>551.84999999999991</v>
      </c>
      <c r="G315" s="10">
        <f t="shared" si="28"/>
        <v>31555.600000000097</v>
      </c>
    </row>
    <row r="316" spans="1:7" x14ac:dyDescent="0.15">
      <c r="A316" s="7">
        <f t="shared" si="24"/>
        <v>313</v>
      </c>
      <c r="B316" s="8">
        <f t="shared" si="25"/>
        <v>51136</v>
      </c>
      <c r="C316" s="9">
        <f>IF(A316="","",IF(variable,IF(A316&lt;'Rental Calculator'!$I$16*periods_per_year,start_rate,IF('Rental Calculator'!$I$20&gt;=0,MIN('Rental Calculator'!$I$17,start_rate+'Rental Calculator'!$I$20*ROUNDUP((A316-'Rental Calculator'!$I$16*periods_per_year)/'Rental Calculator'!$I$19,0)),MAX('Rental Calculator'!$I$18,start_rate+'Rental Calculator'!$I$20*ROUNDUP((A316-'Rental Calculator'!$I$16*periods_per_year)/'Rental Calculator'!$I$19,0)))),start_rate))</f>
        <v>8.6249999999999993E-2</v>
      </c>
      <c r="D316" s="10">
        <f t="shared" si="29"/>
        <v>226.81</v>
      </c>
      <c r="E316" s="10">
        <f t="shared" si="26"/>
        <v>779.66</v>
      </c>
      <c r="F316" s="10">
        <f t="shared" si="27"/>
        <v>552.84999999999991</v>
      </c>
      <c r="G316" s="10">
        <f t="shared" si="28"/>
        <v>31002.750000000098</v>
      </c>
    </row>
    <row r="317" spans="1:7" x14ac:dyDescent="0.15">
      <c r="A317" s="7">
        <f t="shared" si="24"/>
        <v>314</v>
      </c>
      <c r="B317" s="8">
        <f t="shared" si="25"/>
        <v>51167</v>
      </c>
      <c r="C317" s="9">
        <f>IF(A317="","",IF(variable,IF(A317&lt;'Rental Calculator'!$I$16*periods_per_year,start_rate,IF('Rental Calculator'!$I$20&gt;=0,MIN('Rental Calculator'!$I$17,start_rate+'Rental Calculator'!$I$20*ROUNDUP((A317-'Rental Calculator'!$I$16*periods_per_year)/'Rental Calculator'!$I$19,0)),MAX('Rental Calculator'!$I$18,start_rate+'Rental Calculator'!$I$20*ROUNDUP((A317-'Rental Calculator'!$I$16*periods_per_year)/'Rental Calculator'!$I$19,0)))),start_rate))</f>
        <v>8.6249999999999993E-2</v>
      </c>
      <c r="D317" s="10">
        <f t="shared" si="29"/>
        <v>222.83</v>
      </c>
      <c r="E317" s="10">
        <f t="shared" si="26"/>
        <v>779.66</v>
      </c>
      <c r="F317" s="10">
        <f t="shared" si="27"/>
        <v>556.82999999999993</v>
      </c>
      <c r="G317" s="10">
        <f t="shared" si="28"/>
        <v>30445.9200000001</v>
      </c>
    </row>
    <row r="318" spans="1:7" x14ac:dyDescent="0.15">
      <c r="A318" s="7">
        <f t="shared" si="24"/>
        <v>315</v>
      </c>
      <c r="B318" s="8">
        <f t="shared" si="25"/>
        <v>51196</v>
      </c>
      <c r="C318" s="9">
        <f>IF(A318="","",IF(variable,IF(A318&lt;'Rental Calculator'!$I$16*periods_per_year,start_rate,IF('Rental Calculator'!$I$20&gt;=0,MIN('Rental Calculator'!$I$17,start_rate+'Rental Calculator'!$I$20*ROUNDUP((A318-'Rental Calculator'!$I$16*periods_per_year)/'Rental Calculator'!$I$19,0)),MAX('Rental Calculator'!$I$18,start_rate+'Rental Calculator'!$I$20*ROUNDUP((A318-'Rental Calculator'!$I$16*periods_per_year)/'Rental Calculator'!$I$19,0)))),start_rate))</f>
        <v>8.6249999999999993E-2</v>
      </c>
      <c r="D318" s="10">
        <f t="shared" si="29"/>
        <v>218.83</v>
      </c>
      <c r="E318" s="10">
        <f t="shared" si="26"/>
        <v>779.66</v>
      </c>
      <c r="F318" s="10">
        <f t="shared" si="27"/>
        <v>560.82999999999993</v>
      </c>
      <c r="G318" s="10">
        <f t="shared" si="28"/>
        <v>29885.090000000098</v>
      </c>
    </row>
    <row r="319" spans="1:7" x14ac:dyDescent="0.15">
      <c r="A319" s="7">
        <f t="shared" si="24"/>
        <v>316</v>
      </c>
      <c r="B319" s="8">
        <f t="shared" si="25"/>
        <v>51227</v>
      </c>
      <c r="C319" s="9">
        <f>IF(A319="","",IF(variable,IF(A319&lt;'Rental Calculator'!$I$16*periods_per_year,start_rate,IF('Rental Calculator'!$I$20&gt;=0,MIN('Rental Calculator'!$I$17,start_rate+'Rental Calculator'!$I$20*ROUNDUP((A319-'Rental Calculator'!$I$16*periods_per_year)/'Rental Calculator'!$I$19,0)),MAX('Rental Calculator'!$I$18,start_rate+'Rental Calculator'!$I$20*ROUNDUP((A319-'Rental Calculator'!$I$16*periods_per_year)/'Rental Calculator'!$I$19,0)))),start_rate))</f>
        <v>8.6249999999999993E-2</v>
      </c>
      <c r="D319" s="10">
        <f t="shared" si="29"/>
        <v>214.8</v>
      </c>
      <c r="E319" s="10">
        <f t="shared" si="26"/>
        <v>779.66</v>
      </c>
      <c r="F319" s="10">
        <f t="shared" si="27"/>
        <v>564.8599999999999</v>
      </c>
      <c r="G319" s="10">
        <f t="shared" si="28"/>
        <v>29320.230000000098</v>
      </c>
    </row>
    <row r="320" spans="1:7" x14ac:dyDescent="0.15">
      <c r="A320" s="7">
        <f t="shared" si="24"/>
        <v>317</v>
      </c>
      <c r="B320" s="8">
        <f t="shared" si="25"/>
        <v>51257</v>
      </c>
      <c r="C320" s="9">
        <f>IF(A320="","",IF(variable,IF(A320&lt;'Rental Calculator'!$I$16*periods_per_year,start_rate,IF('Rental Calculator'!$I$20&gt;=0,MIN('Rental Calculator'!$I$17,start_rate+'Rental Calculator'!$I$20*ROUNDUP((A320-'Rental Calculator'!$I$16*periods_per_year)/'Rental Calculator'!$I$19,0)),MAX('Rental Calculator'!$I$18,start_rate+'Rental Calculator'!$I$20*ROUNDUP((A320-'Rental Calculator'!$I$16*periods_per_year)/'Rental Calculator'!$I$19,0)))),start_rate))</f>
        <v>8.6249999999999993E-2</v>
      </c>
      <c r="D320" s="10">
        <f t="shared" si="29"/>
        <v>210.74</v>
      </c>
      <c r="E320" s="10">
        <f t="shared" si="26"/>
        <v>779.66</v>
      </c>
      <c r="F320" s="10">
        <f t="shared" si="27"/>
        <v>568.91999999999996</v>
      </c>
      <c r="G320" s="10">
        <f t="shared" si="28"/>
        <v>28751.3100000001</v>
      </c>
    </row>
    <row r="321" spans="1:7" x14ac:dyDescent="0.15">
      <c r="A321" s="7">
        <f t="shared" si="24"/>
        <v>318</v>
      </c>
      <c r="B321" s="8">
        <f t="shared" si="25"/>
        <v>51288</v>
      </c>
      <c r="C321" s="9">
        <f>IF(A321="","",IF(variable,IF(A321&lt;'Rental Calculator'!$I$16*periods_per_year,start_rate,IF('Rental Calculator'!$I$20&gt;=0,MIN('Rental Calculator'!$I$17,start_rate+'Rental Calculator'!$I$20*ROUNDUP((A321-'Rental Calculator'!$I$16*periods_per_year)/'Rental Calculator'!$I$19,0)),MAX('Rental Calculator'!$I$18,start_rate+'Rental Calculator'!$I$20*ROUNDUP((A321-'Rental Calculator'!$I$16*periods_per_year)/'Rental Calculator'!$I$19,0)))),start_rate))</f>
        <v>8.6249999999999993E-2</v>
      </c>
      <c r="D321" s="10">
        <f t="shared" si="29"/>
        <v>206.65</v>
      </c>
      <c r="E321" s="10">
        <f t="shared" si="26"/>
        <v>779.66</v>
      </c>
      <c r="F321" s="10">
        <f t="shared" si="27"/>
        <v>573.01</v>
      </c>
      <c r="G321" s="10">
        <f t="shared" si="28"/>
        <v>28178.300000000101</v>
      </c>
    </row>
    <row r="322" spans="1:7" x14ac:dyDescent="0.15">
      <c r="A322" s="7">
        <f t="shared" si="24"/>
        <v>319</v>
      </c>
      <c r="B322" s="8">
        <f t="shared" si="25"/>
        <v>51318</v>
      </c>
      <c r="C322" s="9">
        <f>IF(A322="","",IF(variable,IF(A322&lt;'Rental Calculator'!$I$16*periods_per_year,start_rate,IF('Rental Calculator'!$I$20&gt;=0,MIN('Rental Calculator'!$I$17,start_rate+'Rental Calculator'!$I$20*ROUNDUP((A322-'Rental Calculator'!$I$16*periods_per_year)/'Rental Calculator'!$I$19,0)),MAX('Rental Calculator'!$I$18,start_rate+'Rental Calculator'!$I$20*ROUNDUP((A322-'Rental Calculator'!$I$16*periods_per_year)/'Rental Calculator'!$I$19,0)))),start_rate))</f>
        <v>8.6249999999999993E-2</v>
      </c>
      <c r="D322" s="10">
        <f t="shared" si="29"/>
        <v>202.53</v>
      </c>
      <c r="E322" s="10">
        <f t="shared" si="26"/>
        <v>779.66</v>
      </c>
      <c r="F322" s="10">
        <f t="shared" si="27"/>
        <v>577.13</v>
      </c>
      <c r="G322" s="10">
        <f t="shared" si="28"/>
        <v>27601.1700000001</v>
      </c>
    </row>
    <row r="323" spans="1:7" x14ac:dyDescent="0.15">
      <c r="A323" s="7">
        <f t="shared" si="24"/>
        <v>320</v>
      </c>
      <c r="B323" s="8">
        <f t="shared" si="25"/>
        <v>51349</v>
      </c>
      <c r="C323" s="9">
        <f>IF(A323="","",IF(variable,IF(A323&lt;'Rental Calculator'!$I$16*periods_per_year,start_rate,IF('Rental Calculator'!$I$20&gt;=0,MIN('Rental Calculator'!$I$17,start_rate+'Rental Calculator'!$I$20*ROUNDUP((A323-'Rental Calculator'!$I$16*periods_per_year)/'Rental Calculator'!$I$19,0)),MAX('Rental Calculator'!$I$18,start_rate+'Rental Calculator'!$I$20*ROUNDUP((A323-'Rental Calculator'!$I$16*periods_per_year)/'Rental Calculator'!$I$19,0)))),start_rate))</f>
        <v>8.6249999999999993E-2</v>
      </c>
      <c r="D323" s="10">
        <f t="shared" si="29"/>
        <v>198.38</v>
      </c>
      <c r="E323" s="10">
        <f t="shared" si="26"/>
        <v>779.66</v>
      </c>
      <c r="F323" s="10">
        <f t="shared" si="27"/>
        <v>581.28</v>
      </c>
      <c r="G323" s="10">
        <f t="shared" si="28"/>
        <v>27019.890000000101</v>
      </c>
    </row>
    <row r="324" spans="1:7" x14ac:dyDescent="0.15">
      <c r="A324" s="7">
        <f t="shared" ref="A324:A387" si="30">IF(G323="","",IF(OR(A323&gt;=nper,ROUND(G323,2)&lt;=0),"",A323+1))</f>
        <v>321</v>
      </c>
      <c r="B324" s="8">
        <f t="shared" ref="B324:B387" si="31">IF(A324="","",IF(OR(periods_per_year=26,periods_per_year=52),IF(periods_per_year=26,IF(A324=1,fpdate,B323+14),IF(periods_per_year=52,IF(A324=1,fpdate,B323+7),"n/a")),IF(periods_per_year=24,DATE(YEAR(fpdate),MONTH(fpdate)+(A324-1)/2+IF(AND(DAY(fpdate)&gt;=15,MOD(A324,2)=0),1,0),IF(MOD(A324,2)=0,IF(DAY(fpdate)&gt;=15,DAY(fpdate)-14,DAY(fpdate)+14),DAY(fpdate))),IF(DAY(DATE(YEAR(fpdate),MONTH(fpdate)+A324-1,DAY(fpdate)))&lt;&gt;DAY(fpdate),DATE(YEAR(fpdate),MONTH(fpdate)+A324,0),DATE(YEAR(fpdate),MONTH(fpdate)+A324-1,DAY(fpdate))))))</f>
        <v>51380</v>
      </c>
      <c r="C324" s="9">
        <f>IF(A324="","",IF(variable,IF(A324&lt;'Rental Calculator'!$I$16*periods_per_year,start_rate,IF('Rental Calculator'!$I$20&gt;=0,MIN('Rental Calculator'!$I$17,start_rate+'Rental Calculator'!$I$20*ROUNDUP((A324-'Rental Calculator'!$I$16*periods_per_year)/'Rental Calculator'!$I$19,0)),MAX('Rental Calculator'!$I$18,start_rate+'Rental Calculator'!$I$20*ROUNDUP((A324-'Rental Calculator'!$I$16*periods_per_year)/'Rental Calculator'!$I$19,0)))),start_rate))</f>
        <v>8.6249999999999993E-2</v>
      </c>
      <c r="D324" s="10">
        <f t="shared" si="29"/>
        <v>194.21</v>
      </c>
      <c r="E324" s="10">
        <f t="shared" ref="E324:E387" si="32">IF(A324="","",IF(A324=nper,G323+D324,MIN(G323+D324,IF(C324=C323,E323,ROUND(-PMT(((1+C324/CP)^(CP/periods_per_year))-1,nper-A324+1,G323),2)))))</f>
        <v>779.66</v>
      </c>
      <c r="F324" s="10">
        <f t="shared" ref="F324:F387" si="33">IF(A324="","",E324-D324)</f>
        <v>585.44999999999993</v>
      </c>
      <c r="G324" s="10">
        <f t="shared" ref="G324:G387" si="34">IF(A324="","",G323-F324)</f>
        <v>26434.440000000101</v>
      </c>
    </row>
    <row r="325" spans="1:7" x14ac:dyDescent="0.15">
      <c r="A325" s="7">
        <f t="shared" si="30"/>
        <v>322</v>
      </c>
      <c r="B325" s="8">
        <f t="shared" si="31"/>
        <v>51410</v>
      </c>
      <c r="C325" s="9">
        <f>IF(A325="","",IF(variable,IF(A325&lt;'Rental Calculator'!$I$16*periods_per_year,start_rate,IF('Rental Calculator'!$I$20&gt;=0,MIN('Rental Calculator'!$I$17,start_rate+'Rental Calculator'!$I$20*ROUNDUP((A325-'Rental Calculator'!$I$16*periods_per_year)/'Rental Calculator'!$I$19,0)),MAX('Rental Calculator'!$I$18,start_rate+'Rental Calculator'!$I$20*ROUNDUP((A325-'Rental Calculator'!$I$16*periods_per_year)/'Rental Calculator'!$I$19,0)))),start_rate))</f>
        <v>8.6249999999999993E-2</v>
      </c>
      <c r="D325" s="10">
        <f t="shared" ref="D325:D388" si="35">IF(A325="","",ROUND((((1+C325/CP)^(CP/periods_per_year))-1)*G324,2))</f>
        <v>190</v>
      </c>
      <c r="E325" s="10">
        <f t="shared" si="32"/>
        <v>779.66</v>
      </c>
      <c r="F325" s="10">
        <f t="shared" si="33"/>
        <v>589.66</v>
      </c>
      <c r="G325" s="10">
        <f t="shared" si="34"/>
        <v>25844.780000000101</v>
      </c>
    </row>
    <row r="326" spans="1:7" x14ac:dyDescent="0.15">
      <c r="A326" s="7">
        <f t="shared" si="30"/>
        <v>323</v>
      </c>
      <c r="B326" s="8">
        <f t="shared" si="31"/>
        <v>51441</v>
      </c>
      <c r="C326" s="9">
        <f>IF(A326="","",IF(variable,IF(A326&lt;'Rental Calculator'!$I$16*periods_per_year,start_rate,IF('Rental Calculator'!$I$20&gt;=0,MIN('Rental Calculator'!$I$17,start_rate+'Rental Calculator'!$I$20*ROUNDUP((A326-'Rental Calculator'!$I$16*periods_per_year)/'Rental Calculator'!$I$19,0)),MAX('Rental Calculator'!$I$18,start_rate+'Rental Calculator'!$I$20*ROUNDUP((A326-'Rental Calculator'!$I$16*periods_per_year)/'Rental Calculator'!$I$19,0)))),start_rate))</f>
        <v>8.6249999999999993E-2</v>
      </c>
      <c r="D326" s="10">
        <f t="shared" si="35"/>
        <v>185.76</v>
      </c>
      <c r="E326" s="10">
        <f t="shared" si="32"/>
        <v>779.66</v>
      </c>
      <c r="F326" s="10">
        <f t="shared" si="33"/>
        <v>593.9</v>
      </c>
      <c r="G326" s="10">
        <f t="shared" si="34"/>
        <v>25250.880000000099</v>
      </c>
    </row>
    <row r="327" spans="1:7" x14ac:dyDescent="0.15">
      <c r="A327" s="7">
        <f t="shared" si="30"/>
        <v>324</v>
      </c>
      <c r="B327" s="8">
        <f t="shared" si="31"/>
        <v>51471</v>
      </c>
      <c r="C327" s="9">
        <f>IF(A327="","",IF(variable,IF(A327&lt;'Rental Calculator'!$I$16*periods_per_year,start_rate,IF('Rental Calculator'!$I$20&gt;=0,MIN('Rental Calculator'!$I$17,start_rate+'Rental Calculator'!$I$20*ROUNDUP((A327-'Rental Calculator'!$I$16*periods_per_year)/'Rental Calculator'!$I$19,0)),MAX('Rental Calculator'!$I$18,start_rate+'Rental Calculator'!$I$20*ROUNDUP((A327-'Rental Calculator'!$I$16*periods_per_year)/'Rental Calculator'!$I$19,0)))),start_rate))</f>
        <v>8.6249999999999993E-2</v>
      </c>
      <c r="D327" s="10">
        <f t="shared" si="35"/>
        <v>181.49</v>
      </c>
      <c r="E327" s="10">
        <f t="shared" si="32"/>
        <v>779.66</v>
      </c>
      <c r="F327" s="10">
        <f t="shared" si="33"/>
        <v>598.16999999999996</v>
      </c>
      <c r="G327" s="10">
        <f t="shared" si="34"/>
        <v>24652.710000000101</v>
      </c>
    </row>
    <row r="328" spans="1:7" x14ac:dyDescent="0.15">
      <c r="A328" s="7">
        <f t="shared" si="30"/>
        <v>325</v>
      </c>
      <c r="B328" s="8">
        <f t="shared" si="31"/>
        <v>51502</v>
      </c>
      <c r="C328" s="9">
        <f>IF(A328="","",IF(variable,IF(A328&lt;'Rental Calculator'!$I$16*periods_per_year,start_rate,IF('Rental Calculator'!$I$20&gt;=0,MIN('Rental Calculator'!$I$17,start_rate+'Rental Calculator'!$I$20*ROUNDUP((A328-'Rental Calculator'!$I$16*periods_per_year)/'Rental Calculator'!$I$19,0)),MAX('Rental Calculator'!$I$18,start_rate+'Rental Calculator'!$I$20*ROUNDUP((A328-'Rental Calculator'!$I$16*periods_per_year)/'Rental Calculator'!$I$19,0)))),start_rate))</f>
        <v>8.8749999999999996E-2</v>
      </c>
      <c r="D328" s="10">
        <f t="shared" si="35"/>
        <v>182.33</v>
      </c>
      <c r="E328" s="10">
        <f t="shared" si="32"/>
        <v>782.52</v>
      </c>
      <c r="F328" s="10">
        <f t="shared" si="33"/>
        <v>600.18999999999994</v>
      </c>
      <c r="G328" s="10">
        <f t="shared" si="34"/>
        <v>24052.520000000102</v>
      </c>
    </row>
    <row r="329" spans="1:7" x14ac:dyDescent="0.15">
      <c r="A329" s="7">
        <f t="shared" si="30"/>
        <v>326</v>
      </c>
      <c r="B329" s="8">
        <f t="shared" si="31"/>
        <v>51533</v>
      </c>
      <c r="C329" s="9">
        <f>IF(A329="","",IF(variable,IF(A329&lt;'Rental Calculator'!$I$16*periods_per_year,start_rate,IF('Rental Calculator'!$I$20&gt;=0,MIN('Rental Calculator'!$I$17,start_rate+'Rental Calculator'!$I$20*ROUNDUP((A329-'Rental Calculator'!$I$16*periods_per_year)/'Rental Calculator'!$I$19,0)),MAX('Rental Calculator'!$I$18,start_rate+'Rental Calculator'!$I$20*ROUNDUP((A329-'Rental Calculator'!$I$16*periods_per_year)/'Rental Calculator'!$I$19,0)))),start_rate))</f>
        <v>8.8749999999999996E-2</v>
      </c>
      <c r="D329" s="10">
        <f t="shared" si="35"/>
        <v>177.89</v>
      </c>
      <c r="E329" s="10">
        <f t="shared" si="32"/>
        <v>782.52</v>
      </c>
      <c r="F329" s="10">
        <f t="shared" si="33"/>
        <v>604.63</v>
      </c>
      <c r="G329" s="10">
        <f t="shared" si="34"/>
        <v>23447.890000000101</v>
      </c>
    </row>
    <row r="330" spans="1:7" x14ac:dyDescent="0.15">
      <c r="A330" s="7">
        <f t="shared" si="30"/>
        <v>327</v>
      </c>
      <c r="B330" s="8">
        <f t="shared" si="31"/>
        <v>51561</v>
      </c>
      <c r="C330" s="9">
        <f>IF(A330="","",IF(variable,IF(A330&lt;'Rental Calculator'!$I$16*periods_per_year,start_rate,IF('Rental Calculator'!$I$20&gt;=0,MIN('Rental Calculator'!$I$17,start_rate+'Rental Calculator'!$I$20*ROUNDUP((A330-'Rental Calculator'!$I$16*periods_per_year)/'Rental Calculator'!$I$19,0)),MAX('Rental Calculator'!$I$18,start_rate+'Rental Calculator'!$I$20*ROUNDUP((A330-'Rental Calculator'!$I$16*periods_per_year)/'Rental Calculator'!$I$19,0)))),start_rate))</f>
        <v>8.8749999999999996E-2</v>
      </c>
      <c r="D330" s="10">
        <f t="shared" si="35"/>
        <v>173.42</v>
      </c>
      <c r="E330" s="10">
        <f t="shared" si="32"/>
        <v>782.52</v>
      </c>
      <c r="F330" s="10">
        <f t="shared" si="33"/>
        <v>609.1</v>
      </c>
      <c r="G330" s="10">
        <f t="shared" si="34"/>
        <v>22838.790000000103</v>
      </c>
    </row>
    <row r="331" spans="1:7" x14ac:dyDescent="0.15">
      <c r="A331" s="7">
        <f t="shared" si="30"/>
        <v>328</v>
      </c>
      <c r="B331" s="8">
        <f t="shared" si="31"/>
        <v>51592</v>
      </c>
      <c r="C331" s="9">
        <f>IF(A331="","",IF(variable,IF(A331&lt;'Rental Calculator'!$I$16*periods_per_year,start_rate,IF('Rental Calculator'!$I$20&gt;=0,MIN('Rental Calculator'!$I$17,start_rate+'Rental Calculator'!$I$20*ROUNDUP((A331-'Rental Calculator'!$I$16*periods_per_year)/'Rental Calculator'!$I$19,0)),MAX('Rental Calculator'!$I$18,start_rate+'Rental Calculator'!$I$20*ROUNDUP((A331-'Rental Calculator'!$I$16*periods_per_year)/'Rental Calculator'!$I$19,0)))),start_rate))</f>
        <v>8.8749999999999996E-2</v>
      </c>
      <c r="D331" s="10">
        <f t="shared" si="35"/>
        <v>168.91</v>
      </c>
      <c r="E331" s="10">
        <f t="shared" si="32"/>
        <v>782.52</v>
      </c>
      <c r="F331" s="10">
        <f t="shared" si="33"/>
        <v>613.61</v>
      </c>
      <c r="G331" s="10">
        <f t="shared" si="34"/>
        <v>22225.180000000102</v>
      </c>
    </row>
    <row r="332" spans="1:7" x14ac:dyDescent="0.15">
      <c r="A332" s="7">
        <f t="shared" si="30"/>
        <v>329</v>
      </c>
      <c r="B332" s="8">
        <f t="shared" si="31"/>
        <v>51622</v>
      </c>
      <c r="C332" s="9">
        <f>IF(A332="","",IF(variable,IF(A332&lt;'Rental Calculator'!$I$16*periods_per_year,start_rate,IF('Rental Calculator'!$I$20&gt;=0,MIN('Rental Calculator'!$I$17,start_rate+'Rental Calculator'!$I$20*ROUNDUP((A332-'Rental Calculator'!$I$16*periods_per_year)/'Rental Calculator'!$I$19,0)),MAX('Rental Calculator'!$I$18,start_rate+'Rental Calculator'!$I$20*ROUNDUP((A332-'Rental Calculator'!$I$16*periods_per_year)/'Rental Calculator'!$I$19,0)))),start_rate))</f>
        <v>8.8749999999999996E-2</v>
      </c>
      <c r="D332" s="10">
        <f t="shared" si="35"/>
        <v>164.37</v>
      </c>
      <c r="E332" s="10">
        <f t="shared" si="32"/>
        <v>782.52</v>
      </c>
      <c r="F332" s="10">
        <f t="shared" si="33"/>
        <v>618.15</v>
      </c>
      <c r="G332" s="10">
        <f t="shared" si="34"/>
        <v>21607.030000000101</v>
      </c>
    </row>
    <row r="333" spans="1:7" x14ac:dyDescent="0.15">
      <c r="A333" s="7">
        <f t="shared" si="30"/>
        <v>330</v>
      </c>
      <c r="B333" s="8">
        <f t="shared" si="31"/>
        <v>51653</v>
      </c>
      <c r="C333" s="9">
        <f>IF(A333="","",IF(variable,IF(A333&lt;'Rental Calculator'!$I$16*periods_per_year,start_rate,IF('Rental Calculator'!$I$20&gt;=0,MIN('Rental Calculator'!$I$17,start_rate+'Rental Calculator'!$I$20*ROUNDUP((A333-'Rental Calculator'!$I$16*periods_per_year)/'Rental Calculator'!$I$19,0)),MAX('Rental Calculator'!$I$18,start_rate+'Rental Calculator'!$I$20*ROUNDUP((A333-'Rental Calculator'!$I$16*periods_per_year)/'Rental Calculator'!$I$19,0)))),start_rate))</f>
        <v>8.8749999999999996E-2</v>
      </c>
      <c r="D333" s="10">
        <f t="shared" si="35"/>
        <v>159.80000000000001</v>
      </c>
      <c r="E333" s="10">
        <f t="shared" si="32"/>
        <v>782.52</v>
      </c>
      <c r="F333" s="10">
        <f t="shared" si="33"/>
        <v>622.72</v>
      </c>
      <c r="G333" s="10">
        <f t="shared" si="34"/>
        <v>20984.3100000001</v>
      </c>
    </row>
    <row r="334" spans="1:7" x14ac:dyDescent="0.15">
      <c r="A334" s="7">
        <f t="shared" si="30"/>
        <v>331</v>
      </c>
      <c r="B334" s="8">
        <f t="shared" si="31"/>
        <v>51683</v>
      </c>
      <c r="C334" s="9">
        <f>IF(A334="","",IF(variable,IF(A334&lt;'Rental Calculator'!$I$16*periods_per_year,start_rate,IF('Rental Calculator'!$I$20&gt;=0,MIN('Rental Calculator'!$I$17,start_rate+'Rental Calculator'!$I$20*ROUNDUP((A334-'Rental Calculator'!$I$16*periods_per_year)/'Rental Calculator'!$I$19,0)),MAX('Rental Calculator'!$I$18,start_rate+'Rental Calculator'!$I$20*ROUNDUP((A334-'Rental Calculator'!$I$16*periods_per_year)/'Rental Calculator'!$I$19,0)))),start_rate))</f>
        <v>8.8749999999999996E-2</v>
      </c>
      <c r="D334" s="10">
        <f t="shared" si="35"/>
        <v>155.19999999999999</v>
      </c>
      <c r="E334" s="10">
        <f t="shared" si="32"/>
        <v>782.52</v>
      </c>
      <c r="F334" s="10">
        <f t="shared" si="33"/>
        <v>627.31999999999994</v>
      </c>
      <c r="G334" s="10">
        <f t="shared" si="34"/>
        <v>20356.9900000001</v>
      </c>
    </row>
    <row r="335" spans="1:7" x14ac:dyDescent="0.15">
      <c r="A335" s="7">
        <f t="shared" si="30"/>
        <v>332</v>
      </c>
      <c r="B335" s="8">
        <f t="shared" si="31"/>
        <v>51714</v>
      </c>
      <c r="C335" s="9">
        <f>IF(A335="","",IF(variable,IF(A335&lt;'Rental Calculator'!$I$16*periods_per_year,start_rate,IF('Rental Calculator'!$I$20&gt;=0,MIN('Rental Calculator'!$I$17,start_rate+'Rental Calculator'!$I$20*ROUNDUP((A335-'Rental Calculator'!$I$16*periods_per_year)/'Rental Calculator'!$I$19,0)),MAX('Rental Calculator'!$I$18,start_rate+'Rental Calculator'!$I$20*ROUNDUP((A335-'Rental Calculator'!$I$16*periods_per_year)/'Rental Calculator'!$I$19,0)))),start_rate))</f>
        <v>8.8749999999999996E-2</v>
      </c>
      <c r="D335" s="10">
        <f t="shared" si="35"/>
        <v>150.56</v>
      </c>
      <c r="E335" s="10">
        <f t="shared" si="32"/>
        <v>782.52</v>
      </c>
      <c r="F335" s="10">
        <f t="shared" si="33"/>
        <v>631.96</v>
      </c>
      <c r="G335" s="10">
        <f t="shared" si="34"/>
        <v>19725.030000000101</v>
      </c>
    </row>
    <row r="336" spans="1:7" x14ac:dyDescent="0.15">
      <c r="A336" s="7">
        <f t="shared" si="30"/>
        <v>333</v>
      </c>
      <c r="B336" s="8">
        <f t="shared" si="31"/>
        <v>51745</v>
      </c>
      <c r="C336" s="9">
        <f>IF(A336="","",IF(variable,IF(A336&lt;'Rental Calculator'!$I$16*periods_per_year,start_rate,IF('Rental Calculator'!$I$20&gt;=0,MIN('Rental Calculator'!$I$17,start_rate+'Rental Calculator'!$I$20*ROUNDUP((A336-'Rental Calculator'!$I$16*periods_per_year)/'Rental Calculator'!$I$19,0)),MAX('Rental Calculator'!$I$18,start_rate+'Rental Calculator'!$I$20*ROUNDUP((A336-'Rental Calculator'!$I$16*periods_per_year)/'Rental Calculator'!$I$19,0)))),start_rate))</f>
        <v>8.8749999999999996E-2</v>
      </c>
      <c r="D336" s="10">
        <f t="shared" si="35"/>
        <v>145.88</v>
      </c>
      <c r="E336" s="10">
        <f t="shared" si="32"/>
        <v>782.52</v>
      </c>
      <c r="F336" s="10">
        <f t="shared" si="33"/>
        <v>636.64</v>
      </c>
      <c r="G336" s="10">
        <f t="shared" si="34"/>
        <v>19088.390000000101</v>
      </c>
    </row>
    <row r="337" spans="1:7" x14ac:dyDescent="0.15">
      <c r="A337" s="7">
        <f t="shared" si="30"/>
        <v>334</v>
      </c>
      <c r="B337" s="8">
        <f t="shared" si="31"/>
        <v>51775</v>
      </c>
      <c r="C337" s="9">
        <f>IF(A337="","",IF(variable,IF(A337&lt;'Rental Calculator'!$I$16*periods_per_year,start_rate,IF('Rental Calculator'!$I$20&gt;=0,MIN('Rental Calculator'!$I$17,start_rate+'Rental Calculator'!$I$20*ROUNDUP((A337-'Rental Calculator'!$I$16*periods_per_year)/'Rental Calculator'!$I$19,0)),MAX('Rental Calculator'!$I$18,start_rate+'Rental Calculator'!$I$20*ROUNDUP((A337-'Rental Calculator'!$I$16*periods_per_year)/'Rental Calculator'!$I$19,0)))),start_rate))</f>
        <v>8.8749999999999996E-2</v>
      </c>
      <c r="D337" s="10">
        <f t="shared" si="35"/>
        <v>141.16999999999999</v>
      </c>
      <c r="E337" s="10">
        <f t="shared" si="32"/>
        <v>782.52</v>
      </c>
      <c r="F337" s="10">
        <f t="shared" si="33"/>
        <v>641.35</v>
      </c>
      <c r="G337" s="10">
        <f t="shared" si="34"/>
        <v>18447.040000000103</v>
      </c>
    </row>
    <row r="338" spans="1:7" x14ac:dyDescent="0.15">
      <c r="A338" s="7">
        <f t="shared" si="30"/>
        <v>335</v>
      </c>
      <c r="B338" s="8">
        <f t="shared" si="31"/>
        <v>51806</v>
      </c>
      <c r="C338" s="9">
        <f>IF(A338="","",IF(variable,IF(A338&lt;'Rental Calculator'!$I$16*periods_per_year,start_rate,IF('Rental Calculator'!$I$20&gt;=0,MIN('Rental Calculator'!$I$17,start_rate+'Rental Calculator'!$I$20*ROUNDUP((A338-'Rental Calculator'!$I$16*periods_per_year)/'Rental Calculator'!$I$19,0)),MAX('Rental Calculator'!$I$18,start_rate+'Rental Calculator'!$I$20*ROUNDUP((A338-'Rental Calculator'!$I$16*periods_per_year)/'Rental Calculator'!$I$19,0)))),start_rate))</f>
        <v>8.8749999999999996E-2</v>
      </c>
      <c r="D338" s="10">
        <f t="shared" si="35"/>
        <v>136.43</v>
      </c>
      <c r="E338" s="10">
        <f t="shared" si="32"/>
        <v>782.52</v>
      </c>
      <c r="F338" s="10">
        <f t="shared" si="33"/>
        <v>646.08999999999992</v>
      </c>
      <c r="G338" s="10">
        <f t="shared" si="34"/>
        <v>17800.950000000103</v>
      </c>
    </row>
    <row r="339" spans="1:7" x14ac:dyDescent="0.15">
      <c r="A339" s="7">
        <f t="shared" si="30"/>
        <v>336</v>
      </c>
      <c r="B339" s="8">
        <f t="shared" si="31"/>
        <v>51836</v>
      </c>
      <c r="C339" s="9">
        <f>IF(A339="","",IF(variable,IF(A339&lt;'Rental Calculator'!$I$16*periods_per_year,start_rate,IF('Rental Calculator'!$I$20&gt;=0,MIN('Rental Calculator'!$I$17,start_rate+'Rental Calculator'!$I$20*ROUNDUP((A339-'Rental Calculator'!$I$16*periods_per_year)/'Rental Calculator'!$I$19,0)),MAX('Rental Calculator'!$I$18,start_rate+'Rental Calculator'!$I$20*ROUNDUP((A339-'Rental Calculator'!$I$16*periods_per_year)/'Rental Calculator'!$I$19,0)))),start_rate))</f>
        <v>8.8749999999999996E-2</v>
      </c>
      <c r="D339" s="10">
        <f t="shared" si="35"/>
        <v>131.65</v>
      </c>
      <c r="E339" s="10">
        <f t="shared" si="32"/>
        <v>782.52</v>
      </c>
      <c r="F339" s="10">
        <f t="shared" si="33"/>
        <v>650.87</v>
      </c>
      <c r="G339" s="10">
        <f t="shared" si="34"/>
        <v>17150.080000000104</v>
      </c>
    </row>
    <row r="340" spans="1:7" x14ac:dyDescent="0.15">
      <c r="A340" s="7">
        <f t="shared" si="30"/>
        <v>337</v>
      </c>
      <c r="B340" s="8">
        <f t="shared" si="31"/>
        <v>51867</v>
      </c>
      <c r="C340" s="9">
        <f>IF(A340="","",IF(variable,IF(A340&lt;'Rental Calculator'!$I$16*periods_per_year,start_rate,IF('Rental Calculator'!$I$20&gt;=0,MIN('Rental Calculator'!$I$17,start_rate+'Rental Calculator'!$I$20*ROUNDUP((A340-'Rental Calculator'!$I$16*periods_per_year)/'Rental Calculator'!$I$19,0)),MAX('Rental Calculator'!$I$18,start_rate+'Rental Calculator'!$I$20*ROUNDUP((A340-'Rental Calculator'!$I$16*periods_per_year)/'Rental Calculator'!$I$19,0)))),start_rate))</f>
        <v>9.1249999999999998E-2</v>
      </c>
      <c r="D340" s="10">
        <f t="shared" si="35"/>
        <v>130.41</v>
      </c>
      <c r="E340" s="10">
        <f t="shared" si="32"/>
        <v>784.48</v>
      </c>
      <c r="F340" s="10">
        <f t="shared" si="33"/>
        <v>654.07000000000005</v>
      </c>
      <c r="G340" s="10">
        <f t="shared" si="34"/>
        <v>16496.010000000104</v>
      </c>
    </row>
    <row r="341" spans="1:7" x14ac:dyDescent="0.15">
      <c r="A341" s="7">
        <f t="shared" si="30"/>
        <v>338</v>
      </c>
      <c r="B341" s="8">
        <f t="shared" si="31"/>
        <v>51898</v>
      </c>
      <c r="C341" s="9">
        <f>IF(A341="","",IF(variable,IF(A341&lt;'Rental Calculator'!$I$16*periods_per_year,start_rate,IF('Rental Calculator'!$I$20&gt;=0,MIN('Rental Calculator'!$I$17,start_rate+'Rental Calculator'!$I$20*ROUNDUP((A341-'Rental Calculator'!$I$16*periods_per_year)/'Rental Calculator'!$I$19,0)),MAX('Rental Calculator'!$I$18,start_rate+'Rental Calculator'!$I$20*ROUNDUP((A341-'Rental Calculator'!$I$16*periods_per_year)/'Rental Calculator'!$I$19,0)))),start_rate))</f>
        <v>9.1249999999999998E-2</v>
      </c>
      <c r="D341" s="10">
        <f t="shared" si="35"/>
        <v>125.44</v>
      </c>
      <c r="E341" s="10">
        <f t="shared" si="32"/>
        <v>784.48</v>
      </c>
      <c r="F341" s="10">
        <f t="shared" si="33"/>
        <v>659.04</v>
      </c>
      <c r="G341" s="10">
        <f t="shared" si="34"/>
        <v>15836.970000000103</v>
      </c>
    </row>
    <row r="342" spans="1:7" x14ac:dyDescent="0.15">
      <c r="A342" s="7">
        <f t="shared" si="30"/>
        <v>339</v>
      </c>
      <c r="B342" s="8">
        <f t="shared" si="31"/>
        <v>51926</v>
      </c>
      <c r="C342" s="9">
        <f>IF(A342="","",IF(variable,IF(A342&lt;'Rental Calculator'!$I$16*periods_per_year,start_rate,IF('Rental Calculator'!$I$20&gt;=0,MIN('Rental Calculator'!$I$17,start_rate+'Rental Calculator'!$I$20*ROUNDUP((A342-'Rental Calculator'!$I$16*periods_per_year)/'Rental Calculator'!$I$19,0)),MAX('Rental Calculator'!$I$18,start_rate+'Rental Calculator'!$I$20*ROUNDUP((A342-'Rental Calculator'!$I$16*periods_per_year)/'Rental Calculator'!$I$19,0)))),start_rate))</f>
        <v>9.1249999999999998E-2</v>
      </c>
      <c r="D342" s="10">
        <f t="shared" si="35"/>
        <v>120.43</v>
      </c>
      <c r="E342" s="10">
        <f t="shared" si="32"/>
        <v>784.48</v>
      </c>
      <c r="F342" s="10">
        <f t="shared" si="33"/>
        <v>664.05</v>
      </c>
      <c r="G342" s="10">
        <f t="shared" si="34"/>
        <v>15172.920000000104</v>
      </c>
    </row>
    <row r="343" spans="1:7" x14ac:dyDescent="0.15">
      <c r="A343" s="7">
        <f t="shared" si="30"/>
        <v>340</v>
      </c>
      <c r="B343" s="8">
        <f t="shared" si="31"/>
        <v>51957</v>
      </c>
      <c r="C343" s="9">
        <f>IF(A343="","",IF(variable,IF(A343&lt;'Rental Calculator'!$I$16*periods_per_year,start_rate,IF('Rental Calculator'!$I$20&gt;=0,MIN('Rental Calculator'!$I$17,start_rate+'Rental Calculator'!$I$20*ROUNDUP((A343-'Rental Calculator'!$I$16*periods_per_year)/'Rental Calculator'!$I$19,0)),MAX('Rental Calculator'!$I$18,start_rate+'Rental Calculator'!$I$20*ROUNDUP((A343-'Rental Calculator'!$I$16*periods_per_year)/'Rental Calculator'!$I$19,0)))),start_rate))</f>
        <v>9.1249999999999998E-2</v>
      </c>
      <c r="D343" s="10">
        <f t="shared" si="35"/>
        <v>115.38</v>
      </c>
      <c r="E343" s="10">
        <f t="shared" si="32"/>
        <v>784.48</v>
      </c>
      <c r="F343" s="10">
        <f t="shared" si="33"/>
        <v>669.1</v>
      </c>
      <c r="G343" s="10">
        <f t="shared" si="34"/>
        <v>14503.820000000103</v>
      </c>
    </row>
    <row r="344" spans="1:7" x14ac:dyDescent="0.15">
      <c r="A344" s="7">
        <f t="shared" si="30"/>
        <v>341</v>
      </c>
      <c r="B344" s="8">
        <f t="shared" si="31"/>
        <v>51987</v>
      </c>
      <c r="C344" s="9">
        <f>IF(A344="","",IF(variable,IF(A344&lt;'Rental Calculator'!$I$16*periods_per_year,start_rate,IF('Rental Calculator'!$I$20&gt;=0,MIN('Rental Calculator'!$I$17,start_rate+'Rental Calculator'!$I$20*ROUNDUP((A344-'Rental Calculator'!$I$16*periods_per_year)/'Rental Calculator'!$I$19,0)),MAX('Rental Calculator'!$I$18,start_rate+'Rental Calculator'!$I$20*ROUNDUP((A344-'Rental Calculator'!$I$16*periods_per_year)/'Rental Calculator'!$I$19,0)))),start_rate))</f>
        <v>9.1249999999999998E-2</v>
      </c>
      <c r="D344" s="10">
        <f t="shared" si="35"/>
        <v>110.29</v>
      </c>
      <c r="E344" s="10">
        <f t="shared" si="32"/>
        <v>784.48</v>
      </c>
      <c r="F344" s="10">
        <f t="shared" si="33"/>
        <v>674.19</v>
      </c>
      <c r="G344" s="10">
        <f t="shared" si="34"/>
        <v>13829.630000000103</v>
      </c>
    </row>
    <row r="345" spans="1:7" x14ac:dyDescent="0.15">
      <c r="A345" s="7">
        <f t="shared" si="30"/>
        <v>342</v>
      </c>
      <c r="B345" s="8">
        <f t="shared" si="31"/>
        <v>52018</v>
      </c>
      <c r="C345" s="9">
        <f>IF(A345="","",IF(variable,IF(A345&lt;'Rental Calculator'!$I$16*periods_per_year,start_rate,IF('Rental Calculator'!$I$20&gt;=0,MIN('Rental Calculator'!$I$17,start_rate+'Rental Calculator'!$I$20*ROUNDUP((A345-'Rental Calculator'!$I$16*periods_per_year)/'Rental Calculator'!$I$19,0)),MAX('Rental Calculator'!$I$18,start_rate+'Rental Calculator'!$I$20*ROUNDUP((A345-'Rental Calculator'!$I$16*periods_per_year)/'Rental Calculator'!$I$19,0)))),start_rate))</f>
        <v>9.1249999999999998E-2</v>
      </c>
      <c r="D345" s="10">
        <f t="shared" si="35"/>
        <v>105.16</v>
      </c>
      <c r="E345" s="10">
        <f t="shared" si="32"/>
        <v>784.48</v>
      </c>
      <c r="F345" s="10">
        <f t="shared" si="33"/>
        <v>679.32</v>
      </c>
      <c r="G345" s="10">
        <f t="shared" si="34"/>
        <v>13150.310000000103</v>
      </c>
    </row>
    <row r="346" spans="1:7" x14ac:dyDescent="0.15">
      <c r="A346" s="7">
        <f t="shared" si="30"/>
        <v>343</v>
      </c>
      <c r="B346" s="8">
        <f t="shared" si="31"/>
        <v>52048</v>
      </c>
      <c r="C346" s="9">
        <f>IF(A346="","",IF(variable,IF(A346&lt;'Rental Calculator'!$I$16*periods_per_year,start_rate,IF('Rental Calculator'!$I$20&gt;=0,MIN('Rental Calculator'!$I$17,start_rate+'Rental Calculator'!$I$20*ROUNDUP((A346-'Rental Calculator'!$I$16*periods_per_year)/'Rental Calculator'!$I$19,0)),MAX('Rental Calculator'!$I$18,start_rate+'Rental Calculator'!$I$20*ROUNDUP((A346-'Rental Calculator'!$I$16*periods_per_year)/'Rental Calculator'!$I$19,0)))),start_rate))</f>
        <v>9.1249999999999998E-2</v>
      </c>
      <c r="D346" s="10">
        <f t="shared" si="35"/>
        <v>100</v>
      </c>
      <c r="E346" s="10">
        <f t="shared" si="32"/>
        <v>784.48</v>
      </c>
      <c r="F346" s="10">
        <f t="shared" si="33"/>
        <v>684.48</v>
      </c>
      <c r="G346" s="10">
        <f t="shared" si="34"/>
        <v>12465.830000000104</v>
      </c>
    </row>
    <row r="347" spans="1:7" x14ac:dyDescent="0.15">
      <c r="A347" s="7">
        <f t="shared" si="30"/>
        <v>344</v>
      </c>
      <c r="B347" s="8">
        <f t="shared" si="31"/>
        <v>52079</v>
      </c>
      <c r="C347" s="9">
        <f>IF(A347="","",IF(variable,IF(A347&lt;'Rental Calculator'!$I$16*periods_per_year,start_rate,IF('Rental Calculator'!$I$20&gt;=0,MIN('Rental Calculator'!$I$17,start_rate+'Rental Calculator'!$I$20*ROUNDUP((A347-'Rental Calculator'!$I$16*periods_per_year)/'Rental Calculator'!$I$19,0)),MAX('Rental Calculator'!$I$18,start_rate+'Rental Calculator'!$I$20*ROUNDUP((A347-'Rental Calculator'!$I$16*periods_per_year)/'Rental Calculator'!$I$19,0)))),start_rate))</f>
        <v>9.1249999999999998E-2</v>
      </c>
      <c r="D347" s="10">
        <f t="shared" si="35"/>
        <v>94.79</v>
      </c>
      <c r="E347" s="10">
        <f t="shared" si="32"/>
        <v>784.48</v>
      </c>
      <c r="F347" s="10">
        <f t="shared" si="33"/>
        <v>689.69</v>
      </c>
      <c r="G347" s="10">
        <f t="shared" si="34"/>
        <v>11776.140000000103</v>
      </c>
    </row>
    <row r="348" spans="1:7" x14ac:dyDescent="0.15">
      <c r="A348" s="7">
        <f t="shared" si="30"/>
        <v>345</v>
      </c>
      <c r="B348" s="8">
        <f t="shared" si="31"/>
        <v>52110</v>
      </c>
      <c r="C348" s="9">
        <f>IF(A348="","",IF(variable,IF(A348&lt;'Rental Calculator'!$I$16*periods_per_year,start_rate,IF('Rental Calculator'!$I$20&gt;=0,MIN('Rental Calculator'!$I$17,start_rate+'Rental Calculator'!$I$20*ROUNDUP((A348-'Rental Calculator'!$I$16*periods_per_year)/'Rental Calculator'!$I$19,0)),MAX('Rental Calculator'!$I$18,start_rate+'Rental Calculator'!$I$20*ROUNDUP((A348-'Rental Calculator'!$I$16*periods_per_year)/'Rental Calculator'!$I$19,0)))),start_rate))</f>
        <v>9.1249999999999998E-2</v>
      </c>
      <c r="D348" s="10">
        <f t="shared" si="35"/>
        <v>89.55</v>
      </c>
      <c r="E348" s="10">
        <f t="shared" si="32"/>
        <v>784.48</v>
      </c>
      <c r="F348" s="10">
        <f t="shared" si="33"/>
        <v>694.93000000000006</v>
      </c>
      <c r="G348" s="10">
        <f t="shared" si="34"/>
        <v>11081.210000000103</v>
      </c>
    </row>
    <row r="349" spans="1:7" x14ac:dyDescent="0.15">
      <c r="A349" s="7">
        <f t="shared" si="30"/>
        <v>346</v>
      </c>
      <c r="B349" s="8">
        <f t="shared" si="31"/>
        <v>52140</v>
      </c>
      <c r="C349" s="9">
        <f>IF(A349="","",IF(variable,IF(A349&lt;'Rental Calculator'!$I$16*periods_per_year,start_rate,IF('Rental Calculator'!$I$20&gt;=0,MIN('Rental Calculator'!$I$17,start_rate+'Rental Calculator'!$I$20*ROUNDUP((A349-'Rental Calculator'!$I$16*periods_per_year)/'Rental Calculator'!$I$19,0)),MAX('Rental Calculator'!$I$18,start_rate+'Rental Calculator'!$I$20*ROUNDUP((A349-'Rental Calculator'!$I$16*periods_per_year)/'Rental Calculator'!$I$19,0)))),start_rate))</f>
        <v>9.1249999999999998E-2</v>
      </c>
      <c r="D349" s="10">
        <f t="shared" si="35"/>
        <v>84.26</v>
      </c>
      <c r="E349" s="10">
        <f t="shared" si="32"/>
        <v>784.48</v>
      </c>
      <c r="F349" s="10">
        <f t="shared" si="33"/>
        <v>700.22</v>
      </c>
      <c r="G349" s="10">
        <f t="shared" si="34"/>
        <v>10380.990000000103</v>
      </c>
    </row>
    <row r="350" spans="1:7" x14ac:dyDescent="0.15">
      <c r="A350" s="7">
        <f t="shared" si="30"/>
        <v>347</v>
      </c>
      <c r="B350" s="8">
        <f t="shared" si="31"/>
        <v>52171</v>
      </c>
      <c r="C350" s="9">
        <f>IF(A350="","",IF(variable,IF(A350&lt;'Rental Calculator'!$I$16*periods_per_year,start_rate,IF('Rental Calculator'!$I$20&gt;=0,MIN('Rental Calculator'!$I$17,start_rate+'Rental Calculator'!$I$20*ROUNDUP((A350-'Rental Calculator'!$I$16*periods_per_year)/'Rental Calculator'!$I$19,0)),MAX('Rental Calculator'!$I$18,start_rate+'Rental Calculator'!$I$20*ROUNDUP((A350-'Rental Calculator'!$I$16*periods_per_year)/'Rental Calculator'!$I$19,0)))),start_rate))</f>
        <v>9.1249999999999998E-2</v>
      </c>
      <c r="D350" s="10">
        <f t="shared" si="35"/>
        <v>78.94</v>
      </c>
      <c r="E350" s="10">
        <f t="shared" si="32"/>
        <v>784.48</v>
      </c>
      <c r="F350" s="10">
        <f t="shared" si="33"/>
        <v>705.54</v>
      </c>
      <c r="G350" s="10">
        <f t="shared" si="34"/>
        <v>9675.4500000001026</v>
      </c>
    </row>
    <row r="351" spans="1:7" x14ac:dyDescent="0.15">
      <c r="A351" s="7">
        <f t="shared" si="30"/>
        <v>348</v>
      </c>
      <c r="B351" s="8">
        <f t="shared" si="31"/>
        <v>52201</v>
      </c>
      <c r="C351" s="9">
        <f>IF(A351="","",IF(variable,IF(A351&lt;'Rental Calculator'!$I$16*periods_per_year,start_rate,IF('Rental Calculator'!$I$20&gt;=0,MIN('Rental Calculator'!$I$17,start_rate+'Rental Calculator'!$I$20*ROUNDUP((A351-'Rental Calculator'!$I$16*periods_per_year)/'Rental Calculator'!$I$19,0)),MAX('Rental Calculator'!$I$18,start_rate+'Rental Calculator'!$I$20*ROUNDUP((A351-'Rental Calculator'!$I$16*periods_per_year)/'Rental Calculator'!$I$19,0)))),start_rate))</f>
        <v>9.1249999999999998E-2</v>
      </c>
      <c r="D351" s="10">
        <f t="shared" si="35"/>
        <v>73.569999999999993</v>
      </c>
      <c r="E351" s="10">
        <f t="shared" si="32"/>
        <v>784.48</v>
      </c>
      <c r="F351" s="10">
        <f t="shared" si="33"/>
        <v>710.91000000000008</v>
      </c>
      <c r="G351" s="10">
        <f t="shared" si="34"/>
        <v>8964.5400000001027</v>
      </c>
    </row>
    <row r="352" spans="1:7" x14ac:dyDescent="0.15">
      <c r="A352" s="7">
        <f t="shared" si="30"/>
        <v>349</v>
      </c>
      <c r="B352" s="8">
        <f t="shared" si="31"/>
        <v>52232</v>
      </c>
      <c r="C352" s="9">
        <f>IF(A352="","",IF(variable,IF(A352&lt;'Rental Calculator'!$I$16*periods_per_year,start_rate,IF('Rental Calculator'!$I$20&gt;=0,MIN('Rental Calculator'!$I$17,start_rate+'Rental Calculator'!$I$20*ROUNDUP((A352-'Rental Calculator'!$I$16*periods_per_year)/'Rental Calculator'!$I$19,0)),MAX('Rental Calculator'!$I$18,start_rate+'Rental Calculator'!$I$20*ROUNDUP((A352-'Rental Calculator'!$I$16*periods_per_year)/'Rental Calculator'!$I$19,0)))),start_rate))</f>
        <v>9.375E-2</v>
      </c>
      <c r="D352" s="10">
        <f t="shared" si="35"/>
        <v>70.040000000000006</v>
      </c>
      <c r="E352" s="10">
        <f t="shared" si="32"/>
        <v>785.52</v>
      </c>
      <c r="F352" s="10">
        <f t="shared" si="33"/>
        <v>715.48</v>
      </c>
      <c r="G352" s="10">
        <f t="shared" si="34"/>
        <v>8249.0600000001032</v>
      </c>
    </row>
    <row r="353" spans="1:7" x14ac:dyDescent="0.15">
      <c r="A353" s="7">
        <f t="shared" si="30"/>
        <v>350</v>
      </c>
      <c r="B353" s="8">
        <f t="shared" si="31"/>
        <v>52263</v>
      </c>
      <c r="C353" s="9">
        <f>IF(A353="","",IF(variable,IF(A353&lt;'Rental Calculator'!$I$16*periods_per_year,start_rate,IF('Rental Calculator'!$I$20&gt;=0,MIN('Rental Calculator'!$I$17,start_rate+'Rental Calculator'!$I$20*ROUNDUP((A353-'Rental Calculator'!$I$16*periods_per_year)/'Rental Calculator'!$I$19,0)),MAX('Rental Calculator'!$I$18,start_rate+'Rental Calculator'!$I$20*ROUNDUP((A353-'Rental Calculator'!$I$16*periods_per_year)/'Rental Calculator'!$I$19,0)))),start_rate))</f>
        <v>9.375E-2</v>
      </c>
      <c r="D353" s="10">
        <f t="shared" si="35"/>
        <v>64.45</v>
      </c>
      <c r="E353" s="10">
        <f t="shared" si="32"/>
        <v>785.52</v>
      </c>
      <c r="F353" s="10">
        <f t="shared" si="33"/>
        <v>721.06999999999994</v>
      </c>
      <c r="G353" s="10">
        <f t="shared" si="34"/>
        <v>7527.9900000001035</v>
      </c>
    </row>
    <row r="354" spans="1:7" x14ac:dyDescent="0.15">
      <c r="A354" s="7">
        <f t="shared" si="30"/>
        <v>351</v>
      </c>
      <c r="B354" s="8">
        <f t="shared" si="31"/>
        <v>52291</v>
      </c>
      <c r="C354" s="9">
        <f>IF(A354="","",IF(variable,IF(A354&lt;'Rental Calculator'!$I$16*periods_per_year,start_rate,IF('Rental Calculator'!$I$20&gt;=0,MIN('Rental Calculator'!$I$17,start_rate+'Rental Calculator'!$I$20*ROUNDUP((A354-'Rental Calculator'!$I$16*periods_per_year)/'Rental Calculator'!$I$19,0)),MAX('Rental Calculator'!$I$18,start_rate+'Rental Calculator'!$I$20*ROUNDUP((A354-'Rental Calculator'!$I$16*periods_per_year)/'Rental Calculator'!$I$19,0)))),start_rate))</f>
        <v>9.375E-2</v>
      </c>
      <c r="D354" s="10">
        <f t="shared" si="35"/>
        <v>58.81</v>
      </c>
      <c r="E354" s="10">
        <f t="shared" si="32"/>
        <v>785.52</v>
      </c>
      <c r="F354" s="10">
        <f t="shared" si="33"/>
        <v>726.71</v>
      </c>
      <c r="G354" s="10">
        <f t="shared" si="34"/>
        <v>6801.2800000001034</v>
      </c>
    </row>
    <row r="355" spans="1:7" x14ac:dyDescent="0.15">
      <c r="A355" s="7">
        <f t="shared" si="30"/>
        <v>352</v>
      </c>
      <c r="B355" s="8">
        <f t="shared" si="31"/>
        <v>52322</v>
      </c>
      <c r="C355" s="9">
        <f>IF(A355="","",IF(variable,IF(A355&lt;'Rental Calculator'!$I$16*periods_per_year,start_rate,IF('Rental Calculator'!$I$20&gt;=0,MIN('Rental Calculator'!$I$17,start_rate+'Rental Calculator'!$I$20*ROUNDUP((A355-'Rental Calculator'!$I$16*periods_per_year)/'Rental Calculator'!$I$19,0)),MAX('Rental Calculator'!$I$18,start_rate+'Rental Calculator'!$I$20*ROUNDUP((A355-'Rental Calculator'!$I$16*periods_per_year)/'Rental Calculator'!$I$19,0)))),start_rate))</f>
        <v>9.375E-2</v>
      </c>
      <c r="D355" s="10">
        <f t="shared" si="35"/>
        <v>53.14</v>
      </c>
      <c r="E355" s="10">
        <f t="shared" si="32"/>
        <v>785.52</v>
      </c>
      <c r="F355" s="10">
        <f t="shared" si="33"/>
        <v>732.38</v>
      </c>
      <c r="G355" s="10">
        <f t="shared" si="34"/>
        <v>6068.9000000001033</v>
      </c>
    </row>
    <row r="356" spans="1:7" x14ac:dyDescent="0.15">
      <c r="A356" s="7">
        <f t="shared" si="30"/>
        <v>353</v>
      </c>
      <c r="B356" s="8">
        <f t="shared" si="31"/>
        <v>52352</v>
      </c>
      <c r="C356" s="9">
        <f>IF(A356="","",IF(variable,IF(A356&lt;'Rental Calculator'!$I$16*periods_per_year,start_rate,IF('Rental Calculator'!$I$20&gt;=0,MIN('Rental Calculator'!$I$17,start_rate+'Rental Calculator'!$I$20*ROUNDUP((A356-'Rental Calculator'!$I$16*periods_per_year)/'Rental Calculator'!$I$19,0)),MAX('Rental Calculator'!$I$18,start_rate+'Rental Calculator'!$I$20*ROUNDUP((A356-'Rental Calculator'!$I$16*periods_per_year)/'Rental Calculator'!$I$19,0)))),start_rate))</f>
        <v>9.375E-2</v>
      </c>
      <c r="D356" s="10">
        <f t="shared" si="35"/>
        <v>47.41</v>
      </c>
      <c r="E356" s="10">
        <f t="shared" si="32"/>
        <v>785.52</v>
      </c>
      <c r="F356" s="10">
        <f t="shared" si="33"/>
        <v>738.11</v>
      </c>
      <c r="G356" s="10">
        <f t="shared" si="34"/>
        <v>5330.7900000001036</v>
      </c>
    </row>
    <row r="357" spans="1:7" x14ac:dyDescent="0.15">
      <c r="A357" s="7">
        <f t="shared" si="30"/>
        <v>354</v>
      </c>
      <c r="B357" s="8">
        <f t="shared" si="31"/>
        <v>52383</v>
      </c>
      <c r="C357" s="9">
        <f>IF(A357="","",IF(variable,IF(A357&lt;'Rental Calculator'!$I$16*periods_per_year,start_rate,IF('Rental Calculator'!$I$20&gt;=0,MIN('Rental Calculator'!$I$17,start_rate+'Rental Calculator'!$I$20*ROUNDUP((A357-'Rental Calculator'!$I$16*periods_per_year)/'Rental Calculator'!$I$19,0)),MAX('Rental Calculator'!$I$18,start_rate+'Rental Calculator'!$I$20*ROUNDUP((A357-'Rental Calculator'!$I$16*periods_per_year)/'Rental Calculator'!$I$19,0)))),start_rate))</f>
        <v>9.375E-2</v>
      </c>
      <c r="D357" s="10">
        <f t="shared" si="35"/>
        <v>41.65</v>
      </c>
      <c r="E357" s="10">
        <f t="shared" si="32"/>
        <v>785.52</v>
      </c>
      <c r="F357" s="10">
        <f t="shared" si="33"/>
        <v>743.87</v>
      </c>
      <c r="G357" s="10">
        <f t="shared" si="34"/>
        <v>4586.9200000001038</v>
      </c>
    </row>
    <row r="358" spans="1:7" x14ac:dyDescent="0.15">
      <c r="A358" s="7">
        <f t="shared" si="30"/>
        <v>355</v>
      </c>
      <c r="B358" s="8">
        <f t="shared" si="31"/>
        <v>52413</v>
      </c>
      <c r="C358" s="9">
        <f>IF(A358="","",IF(variable,IF(A358&lt;'Rental Calculator'!$I$16*periods_per_year,start_rate,IF('Rental Calculator'!$I$20&gt;=0,MIN('Rental Calculator'!$I$17,start_rate+'Rental Calculator'!$I$20*ROUNDUP((A358-'Rental Calculator'!$I$16*periods_per_year)/'Rental Calculator'!$I$19,0)),MAX('Rental Calculator'!$I$18,start_rate+'Rental Calculator'!$I$20*ROUNDUP((A358-'Rental Calculator'!$I$16*periods_per_year)/'Rental Calculator'!$I$19,0)))),start_rate))</f>
        <v>9.375E-2</v>
      </c>
      <c r="D358" s="10">
        <f t="shared" si="35"/>
        <v>35.840000000000003</v>
      </c>
      <c r="E358" s="10">
        <f t="shared" si="32"/>
        <v>785.52</v>
      </c>
      <c r="F358" s="10">
        <f t="shared" si="33"/>
        <v>749.68</v>
      </c>
      <c r="G358" s="10">
        <f t="shared" si="34"/>
        <v>3837.2400000001039</v>
      </c>
    </row>
    <row r="359" spans="1:7" x14ac:dyDescent="0.15">
      <c r="A359" s="7">
        <f t="shared" si="30"/>
        <v>356</v>
      </c>
      <c r="B359" s="8">
        <f t="shared" si="31"/>
        <v>52444</v>
      </c>
      <c r="C359" s="9">
        <f>IF(A359="","",IF(variable,IF(A359&lt;'Rental Calculator'!$I$16*periods_per_year,start_rate,IF('Rental Calculator'!$I$20&gt;=0,MIN('Rental Calculator'!$I$17,start_rate+'Rental Calculator'!$I$20*ROUNDUP((A359-'Rental Calculator'!$I$16*periods_per_year)/'Rental Calculator'!$I$19,0)),MAX('Rental Calculator'!$I$18,start_rate+'Rental Calculator'!$I$20*ROUNDUP((A359-'Rental Calculator'!$I$16*periods_per_year)/'Rental Calculator'!$I$19,0)))),start_rate))</f>
        <v>9.375E-2</v>
      </c>
      <c r="D359" s="10">
        <f t="shared" si="35"/>
        <v>29.98</v>
      </c>
      <c r="E359" s="10">
        <f t="shared" si="32"/>
        <v>785.52</v>
      </c>
      <c r="F359" s="10">
        <f t="shared" si="33"/>
        <v>755.54</v>
      </c>
      <c r="G359" s="10">
        <f t="shared" si="34"/>
        <v>3081.700000000104</v>
      </c>
    </row>
    <row r="360" spans="1:7" x14ac:dyDescent="0.15">
      <c r="A360" s="7">
        <f t="shared" si="30"/>
        <v>357</v>
      </c>
      <c r="B360" s="8">
        <f t="shared" si="31"/>
        <v>52475</v>
      </c>
      <c r="C360" s="9">
        <f>IF(A360="","",IF(variable,IF(A360&lt;'Rental Calculator'!$I$16*periods_per_year,start_rate,IF('Rental Calculator'!$I$20&gt;=0,MIN('Rental Calculator'!$I$17,start_rate+'Rental Calculator'!$I$20*ROUNDUP((A360-'Rental Calculator'!$I$16*periods_per_year)/'Rental Calculator'!$I$19,0)),MAX('Rental Calculator'!$I$18,start_rate+'Rental Calculator'!$I$20*ROUNDUP((A360-'Rental Calculator'!$I$16*periods_per_year)/'Rental Calculator'!$I$19,0)))),start_rate))</f>
        <v>9.375E-2</v>
      </c>
      <c r="D360" s="10">
        <f t="shared" si="35"/>
        <v>24.08</v>
      </c>
      <c r="E360" s="10">
        <f t="shared" si="32"/>
        <v>785.52</v>
      </c>
      <c r="F360" s="10">
        <f t="shared" si="33"/>
        <v>761.43999999999994</v>
      </c>
      <c r="G360" s="10">
        <f t="shared" si="34"/>
        <v>2320.2600000001039</v>
      </c>
    </row>
    <row r="361" spans="1:7" x14ac:dyDescent="0.15">
      <c r="A361" s="7">
        <f t="shared" si="30"/>
        <v>358</v>
      </c>
      <c r="B361" s="8">
        <f t="shared" si="31"/>
        <v>52505</v>
      </c>
      <c r="C361" s="9">
        <f>IF(A361="","",IF(variable,IF(A361&lt;'Rental Calculator'!$I$16*periods_per_year,start_rate,IF('Rental Calculator'!$I$20&gt;=0,MIN('Rental Calculator'!$I$17,start_rate+'Rental Calculator'!$I$20*ROUNDUP((A361-'Rental Calculator'!$I$16*periods_per_year)/'Rental Calculator'!$I$19,0)),MAX('Rental Calculator'!$I$18,start_rate+'Rental Calculator'!$I$20*ROUNDUP((A361-'Rental Calculator'!$I$16*periods_per_year)/'Rental Calculator'!$I$19,0)))),start_rate))</f>
        <v>9.375E-2</v>
      </c>
      <c r="D361" s="10">
        <f t="shared" si="35"/>
        <v>18.13</v>
      </c>
      <c r="E361" s="10">
        <f t="shared" si="32"/>
        <v>785.52</v>
      </c>
      <c r="F361" s="10">
        <f t="shared" si="33"/>
        <v>767.39</v>
      </c>
      <c r="G361" s="10">
        <f t="shared" si="34"/>
        <v>1552.870000000104</v>
      </c>
    </row>
    <row r="362" spans="1:7" x14ac:dyDescent="0.15">
      <c r="A362" s="7">
        <f t="shared" si="30"/>
        <v>359</v>
      </c>
      <c r="B362" s="8">
        <f t="shared" si="31"/>
        <v>52536</v>
      </c>
      <c r="C362" s="9">
        <f>IF(A362="","",IF(variable,IF(A362&lt;'Rental Calculator'!$I$16*periods_per_year,start_rate,IF('Rental Calculator'!$I$20&gt;=0,MIN('Rental Calculator'!$I$17,start_rate+'Rental Calculator'!$I$20*ROUNDUP((A362-'Rental Calculator'!$I$16*periods_per_year)/'Rental Calculator'!$I$19,0)),MAX('Rental Calculator'!$I$18,start_rate+'Rental Calculator'!$I$20*ROUNDUP((A362-'Rental Calculator'!$I$16*periods_per_year)/'Rental Calculator'!$I$19,0)))),start_rate))</f>
        <v>9.375E-2</v>
      </c>
      <c r="D362" s="10">
        <f t="shared" si="35"/>
        <v>12.13</v>
      </c>
      <c r="E362" s="10">
        <f t="shared" si="32"/>
        <v>785.52</v>
      </c>
      <c r="F362" s="10">
        <f t="shared" si="33"/>
        <v>773.39</v>
      </c>
      <c r="G362" s="10">
        <f t="shared" si="34"/>
        <v>779.48000000010404</v>
      </c>
    </row>
    <row r="363" spans="1:7" x14ac:dyDescent="0.15">
      <c r="A363" s="7">
        <f t="shared" si="30"/>
        <v>360</v>
      </c>
      <c r="B363" s="8">
        <f t="shared" si="31"/>
        <v>52566</v>
      </c>
      <c r="C363" s="9">
        <f>IF(A363="","",IF(variable,IF(A363&lt;'Rental Calculator'!$I$16*periods_per_year,start_rate,IF('Rental Calculator'!$I$20&gt;=0,MIN('Rental Calculator'!$I$17,start_rate+'Rental Calculator'!$I$20*ROUNDUP((A363-'Rental Calculator'!$I$16*periods_per_year)/'Rental Calculator'!$I$19,0)),MAX('Rental Calculator'!$I$18,start_rate+'Rental Calculator'!$I$20*ROUNDUP((A363-'Rental Calculator'!$I$16*periods_per_year)/'Rental Calculator'!$I$19,0)))),start_rate))</f>
        <v>9.375E-2</v>
      </c>
      <c r="D363" s="10">
        <f t="shared" si="35"/>
        <v>6.09</v>
      </c>
      <c r="E363" s="10">
        <f t="shared" si="32"/>
        <v>785.57000000010407</v>
      </c>
      <c r="F363" s="10">
        <f t="shared" si="33"/>
        <v>779.48000000010404</v>
      </c>
      <c r="G363" s="10">
        <f t="shared" si="34"/>
        <v>0</v>
      </c>
    </row>
    <row r="364" spans="1:7" x14ac:dyDescent="0.15">
      <c r="A364" s="7" t="str">
        <f t="shared" si="30"/>
        <v/>
      </c>
      <c r="B364" s="8" t="str">
        <f t="shared" si="31"/>
        <v/>
      </c>
      <c r="C364" s="9" t="str">
        <f>IF(A364="","",IF(variable,IF(A364&lt;'Rental Calculator'!$I$16*periods_per_year,start_rate,IF('Rental Calculator'!$I$20&gt;=0,MIN('Rental Calculator'!$I$17,start_rate+'Rental Calculator'!$I$20*ROUNDUP((A364-'Rental Calculator'!$I$16*periods_per_year)/'Rental Calculator'!$I$19,0)),MAX('Rental Calculator'!$I$18,start_rate+'Rental Calculator'!$I$20*ROUNDUP((A364-'Rental Calculator'!$I$16*periods_per_year)/'Rental Calculator'!$I$19,0)))),start_rate))</f>
        <v/>
      </c>
      <c r="D364" s="10" t="str">
        <f t="shared" si="35"/>
        <v/>
      </c>
      <c r="E364" s="10" t="str">
        <f t="shared" si="32"/>
        <v/>
      </c>
      <c r="F364" s="10" t="str">
        <f t="shared" si="33"/>
        <v/>
      </c>
      <c r="G364" s="10" t="str">
        <f t="shared" si="34"/>
        <v/>
      </c>
    </row>
    <row r="365" spans="1:7" x14ac:dyDescent="0.15">
      <c r="A365" s="7" t="str">
        <f t="shared" si="30"/>
        <v/>
      </c>
      <c r="B365" s="8" t="str">
        <f t="shared" si="31"/>
        <v/>
      </c>
      <c r="C365" s="9" t="str">
        <f>IF(A365="","",IF(variable,IF(A365&lt;'Rental Calculator'!$I$16*periods_per_year,start_rate,IF('Rental Calculator'!$I$20&gt;=0,MIN('Rental Calculator'!$I$17,start_rate+'Rental Calculator'!$I$20*ROUNDUP((A365-'Rental Calculator'!$I$16*periods_per_year)/'Rental Calculator'!$I$19,0)),MAX('Rental Calculator'!$I$18,start_rate+'Rental Calculator'!$I$20*ROUNDUP((A365-'Rental Calculator'!$I$16*periods_per_year)/'Rental Calculator'!$I$19,0)))),start_rate))</f>
        <v/>
      </c>
      <c r="D365" s="10" t="str">
        <f t="shared" si="35"/>
        <v/>
      </c>
      <c r="E365" s="10" t="str">
        <f t="shared" si="32"/>
        <v/>
      </c>
      <c r="F365" s="10" t="str">
        <f t="shared" si="33"/>
        <v/>
      </c>
      <c r="G365" s="10" t="str">
        <f t="shared" si="34"/>
        <v/>
      </c>
    </row>
    <row r="366" spans="1:7" x14ac:dyDescent="0.15">
      <c r="A366" s="7" t="str">
        <f t="shared" si="30"/>
        <v/>
      </c>
      <c r="B366" s="8" t="str">
        <f t="shared" si="31"/>
        <v/>
      </c>
      <c r="C366" s="9" t="str">
        <f>IF(A366="","",IF(variable,IF(A366&lt;'Rental Calculator'!$I$16*periods_per_year,start_rate,IF('Rental Calculator'!$I$20&gt;=0,MIN('Rental Calculator'!$I$17,start_rate+'Rental Calculator'!$I$20*ROUNDUP((A366-'Rental Calculator'!$I$16*periods_per_year)/'Rental Calculator'!$I$19,0)),MAX('Rental Calculator'!$I$18,start_rate+'Rental Calculator'!$I$20*ROUNDUP((A366-'Rental Calculator'!$I$16*periods_per_year)/'Rental Calculator'!$I$19,0)))),start_rate))</f>
        <v/>
      </c>
      <c r="D366" s="10" t="str">
        <f t="shared" si="35"/>
        <v/>
      </c>
      <c r="E366" s="10" t="str">
        <f t="shared" si="32"/>
        <v/>
      </c>
      <c r="F366" s="10" t="str">
        <f t="shared" si="33"/>
        <v/>
      </c>
      <c r="G366" s="10" t="str">
        <f t="shared" si="34"/>
        <v/>
      </c>
    </row>
    <row r="367" spans="1:7" x14ac:dyDescent="0.15">
      <c r="A367" s="7" t="str">
        <f t="shared" si="30"/>
        <v/>
      </c>
      <c r="B367" s="8" t="str">
        <f t="shared" si="31"/>
        <v/>
      </c>
      <c r="C367" s="9" t="str">
        <f>IF(A367="","",IF(variable,IF(A367&lt;'Rental Calculator'!$I$16*periods_per_year,start_rate,IF('Rental Calculator'!$I$20&gt;=0,MIN('Rental Calculator'!$I$17,start_rate+'Rental Calculator'!$I$20*ROUNDUP((A367-'Rental Calculator'!$I$16*periods_per_year)/'Rental Calculator'!$I$19,0)),MAX('Rental Calculator'!$I$18,start_rate+'Rental Calculator'!$I$20*ROUNDUP((A367-'Rental Calculator'!$I$16*periods_per_year)/'Rental Calculator'!$I$19,0)))),start_rate))</f>
        <v/>
      </c>
      <c r="D367" s="10" t="str">
        <f t="shared" si="35"/>
        <v/>
      </c>
      <c r="E367" s="10" t="str">
        <f t="shared" si="32"/>
        <v/>
      </c>
      <c r="F367" s="10" t="str">
        <f t="shared" si="33"/>
        <v/>
      </c>
      <c r="G367" s="10" t="str">
        <f t="shared" si="34"/>
        <v/>
      </c>
    </row>
    <row r="368" spans="1:7" x14ac:dyDescent="0.15">
      <c r="A368" s="7" t="str">
        <f t="shared" si="30"/>
        <v/>
      </c>
      <c r="B368" s="8" t="str">
        <f t="shared" si="31"/>
        <v/>
      </c>
      <c r="C368" s="9" t="str">
        <f>IF(A368="","",IF(variable,IF(A368&lt;'Rental Calculator'!$I$16*periods_per_year,start_rate,IF('Rental Calculator'!$I$20&gt;=0,MIN('Rental Calculator'!$I$17,start_rate+'Rental Calculator'!$I$20*ROUNDUP((A368-'Rental Calculator'!$I$16*periods_per_year)/'Rental Calculator'!$I$19,0)),MAX('Rental Calculator'!$I$18,start_rate+'Rental Calculator'!$I$20*ROUNDUP((A368-'Rental Calculator'!$I$16*periods_per_year)/'Rental Calculator'!$I$19,0)))),start_rate))</f>
        <v/>
      </c>
      <c r="D368" s="10" t="str">
        <f t="shared" si="35"/>
        <v/>
      </c>
      <c r="E368" s="10" t="str">
        <f t="shared" si="32"/>
        <v/>
      </c>
      <c r="F368" s="10" t="str">
        <f t="shared" si="33"/>
        <v/>
      </c>
      <c r="G368" s="10" t="str">
        <f t="shared" si="34"/>
        <v/>
      </c>
    </row>
    <row r="369" spans="1:7" x14ac:dyDescent="0.15">
      <c r="A369" s="7" t="str">
        <f t="shared" si="30"/>
        <v/>
      </c>
      <c r="B369" s="8" t="str">
        <f t="shared" si="31"/>
        <v/>
      </c>
      <c r="C369" s="9" t="str">
        <f>IF(A369="","",IF(variable,IF(A369&lt;'Rental Calculator'!$I$16*periods_per_year,start_rate,IF('Rental Calculator'!$I$20&gt;=0,MIN('Rental Calculator'!$I$17,start_rate+'Rental Calculator'!$I$20*ROUNDUP((A369-'Rental Calculator'!$I$16*periods_per_year)/'Rental Calculator'!$I$19,0)),MAX('Rental Calculator'!$I$18,start_rate+'Rental Calculator'!$I$20*ROUNDUP((A369-'Rental Calculator'!$I$16*periods_per_year)/'Rental Calculator'!$I$19,0)))),start_rate))</f>
        <v/>
      </c>
      <c r="D369" s="10" t="str">
        <f t="shared" si="35"/>
        <v/>
      </c>
      <c r="E369" s="10" t="str">
        <f t="shared" si="32"/>
        <v/>
      </c>
      <c r="F369" s="10" t="str">
        <f t="shared" si="33"/>
        <v/>
      </c>
      <c r="G369" s="10" t="str">
        <f t="shared" si="34"/>
        <v/>
      </c>
    </row>
    <row r="370" spans="1:7" x14ac:dyDescent="0.15">
      <c r="A370" s="7" t="str">
        <f t="shared" si="30"/>
        <v/>
      </c>
      <c r="B370" s="8" t="str">
        <f t="shared" si="31"/>
        <v/>
      </c>
      <c r="C370" s="9" t="str">
        <f>IF(A370="","",IF(variable,IF(A370&lt;'Rental Calculator'!$I$16*periods_per_year,start_rate,IF('Rental Calculator'!$I$20&gt;=0,MIN('Rental Calculator'!$I$17,start_rate+'Rental Calculator'!$I$20*ROUNDUP((A370-'Rental Calculator'!$I$16*periods_per_year)/'Rental Calculator'!$I$19,0)),MAX('Rental Calculator'!$I$18,start_rate+'Rental Calculator'!$I$20*ROUNDUP((A370-'Rental Calculator'!$I$16*periods_per_year)/'Rental Calculator'!$I$19,0)))),start_rate))</f>
        <v/>
      </c>
      <c r="D370" s="10" t="str">
        <f t="shared" si="35"/>
        <v/>
      </c>
      <c r="E370" s="10" t="str">
        <f t="shared" si="32"/>
        <v/>
      </c>
      <c r="F370" s="10" t="str">
        <f t="shared" si="33"/>
        <v/>
      </c>
      <c r="G370" s="10" t="str">
        <f t="shared" si="34"/>
        <v/>
      </c>
    </row>
    <row r="371" spans="1:7" x14ac:dyDescent="0.15">
      <c r="A371" s="7" t="str">
        <f t="shared" si="30"/>
        <v/>
      </c>
      <c r="B371" s="8" t="str">
        <f t="shared" si="31"/>
        <v/>
      </c>
      <c r="C371" s="9" t="str">
        <f>IF(A371="","",IF(variable,IF(A371&lt;'Rental Calculator'!$I$16*periods_per_year,start_rate,IF('Rental Calculator'!$I$20&gt;=0,MIN('Rental Calculator'!$I$17,start_rate+'Rental Calculator'!$I$20*ROUNDUP((A371-'Rental Calculator'!$I$16*periods_per_year)/'Rental Calculator'!$I$19,0)),MAX('Rental Calculator'!$I$18,start_rate+'Rental Calculator'!$I$20*ROUNDUP((A371-'Rental Calculator'!$I$16*periods_per_year)/'Rental Calculator'!$I$19,0)))),start_rate))</f>
        <v/>
      </c>
      <c r="D371" s="10" t="str">
        <f t="shared" si="35"/>
        <v/>
      </c>
      <c r="E371" s="10" t="str">
        <f t="shared" si="32"/>
        <v/>
      </c>
      <c r="F371" s="10" t="str">
        <f t="shared" si="33"/>
        <v/>
      </c>
      <c r="G371" s="10" t="str">
        <f t="shared" si="34"/>
        <v/>
      </c>
    </row>
    <row r="372" spans="1:7" x14ac:dyDescent="0.15">
      <c r="A372" s="7" t="str">
        <f t="shared" si="30"/>
        <v/>
      </c>
      <c r="B372" s="8" t="str">
        <f t="shared" si="31"/>
        <v/>
      </c>
      <c r="C372" s="9" t="str">
        <f>IF(A372="","",IF(variable,IF(A372&lt;'Rental Calculator'!$I$16*periods_per_year,start_rate,IF('Rental Calculator'!$I$20&gt;=0,MIN('Rental Calculator'!$I$17,start_rate+'Rental Calculator'!$I$20*ROUNDUP((A372-'Rental Calculator'!$I$16*periods_per_year)/'Rental Calculator'!$I$19,0)),MAX('Rental Calculator'!$I$18,start_rate+'Rental Calculator'!$I$20*ROUNDUP((A372-'Rental Calculator'!$I$16*periods_per_year)/'Rental Calculator'!$I$19,0)))),start_rate))</f>
        <v/>
      </c>
      <c r="D372" s="10" t="str">
        <f t="shared" si="35"/>
        <v/>
      </c>
      <c r="E372" s="10" t="str">
        <f t="shared" si="32"/>
        <v/>
      </c>
      <c r="F372" s="10" t="str">
        <f t="shared" si="33"/>
        <v/>
      </c>
      <c r="G372" s="10" t="str">
        <f t="shared" si="34"/>
        <v/>
      </c>
    </row>
    <row r="373" spans="1:7" x14ac:dyDescent="0.15">
      <c r="A373" s="7" t="str">
        <f t="shared" si="30"/>
        <v/>
      </c>
      <c r="B373" s="8" t="str">
        <f t="shared" si="31"/>
        <v/>
      </c>
      <c r="C373" s="9" t="str">
        <f>IF(A373="","",IF(variable,IF(A373&lt;'Rental Calculator'!$I$16*periods_per_year,start_rate,IF('Rental Calculator'!$I$20&gt;=0,MIN('Rental Calculator'!$I$17,start_rate+'Rental Calculator'!$I$20*ROUNDUP((A373-'Rental Calculator'!$I$16*periods_per_year)/'Rental Calculator'!$I$19,0)),MAX('Rental Calculator'!$I$18,start_rate+'Rental Calculator'!$I$20*ROUNDUP((A373-'Rental Calculator'!$I$16*periods_per_year)/'Rental Calculator'!$I$19,0)))),start_rate))</f>
        <v/>
      </c>
      <c r="D373" s="10" t="str">
        <f t="shared" si="35"/>
        <v/>
      </c>
      <c r="E373" s="10" t="str">
        <f t="shared" si="32"/>
        <v/>
      </c>
      <c r="F373" s="10" t="str">
        <f t="shared" si="33"/>
        <v/>
      </c>
      <c r="G373" s="10" t="str">
        <f t="shared" si="34"/>
        <v/>
      </c>
    </row>
    <row r="374" spans="1:7" x14ac:dyDescent="0.15">
      <c r="A374" s="7" t="str">
        <f t="shared" si="30"/>
        <v/>
      </c>
      <c r="B374" s="8" t="str">
        <f t="shared" si="31"/>
        <v/>
      </c>
      <c r="C374" s="9" t="str">
        <f>IF(A374="","",IF(variable,IF(A374&lt;'Rental Calculator'!$I$16*periods_per_year,start_rate,IF('Rental Calculator'!$I$20&gt;=0,MIN('Rental Calculator'!$I$17,start_rate+'Rental Calculator'!$I$20*ROUNDUP((A374-'Rental Calculator'!$I$16*periods_per_year)/'Rental Calculator'!$I$19,0)),MAX('Rental Calculator'!$I$18,start_rate+'Rental Calculator'!$I$20*ROUNDUP((A374-'Rental Calculator'!$I$16*periods_per_year)/'Rental Calculator'!$I$19,0)))),start_rate))</f>
        <v/>
      </c>
      <c r="D374" s="10" t="str">
        <f t="shared" si="35"/>
        <v/>
      </c>
      <c r="E374" s="10" t="str">
        <f t="shared" si="32"/>
        <v/>
      </c>
      <c r="F374" s="10" t="str">
        <f t="shared" si="33"/>
        <v/>
      </c>
      <c r="G374" s="10" t="str">
        <f t="shared" si="34"/>
        <v/>
      </c>
    </row>
    <row r="375" spans="1:7" x14ac:dyDescent="0.15">
      <c r="A375" s="7" t="str">
        <f t="shared" si="30"/>
        <v/>
      </c>
      <c r="B375" s="8" t="str">
        <f t="shared" si="31"/>
        <v/>
      </c>
      <c r="C375" s="9" t="str">
        <f>IF(A375="","",IF(variable,IF(A375&lt;'Rental Calculator'!$I$16*periods_per_year,start_rate,IF('Rental Calculator'!$I$20&gt;=0,MIN('Rental Calculator'!$I$17,start_rate+'Rental Calculator'!$I$20*ROUNDUP((A375-'Rental Calculator'!$I$16*periods_per_year)/'Rental Calculator'!$I$19,0)),MAX('Rental Calculator'!$I$18,start_rate+'Rental Calculator'!$I$20*ROUNDUP((A375-'Rental Calculator'!$I$16*periods_per_year)/'Rental Calculator'!$I$19,0)))),start_rate))</f>
        <v/>
      </c>
      <c r="D375" s="10" t="str">
        <f t="shared" si="35"/>
        <v/>
      </c>
      <c r="E375" s="10" t="str">
        <f t="shared" si="32"/>
        <v/>
      </c>
      <c r="F375" s="10" t="str">
        <f t="shared" si="33"/>
        <v/>
      </c>
      <c r="G375" s="10" t="str">
        <f t="shared" si="34"/>
        <v/>
      </c>
    </row>
    <row r="376" spans="1:7" x14ac:dyDescent="0.15">
      <c r="A376" s="7" t="str">
        <f t="shared" si="30"/>
        <v/>
      </c>
      <c r="B376" s="8" t="str">
        <f t="shared" si="31"/>
        <v/>
      </c>
      <c r="C376" s="9" t="str">
        <f>IF(A376="","",IF(variable,IF(A376&lt;'Rental Calculator'!$I$16*periods_per_year,start_rate,IF('Rental Calculator'!$I$20&gt;=0,MIN('Rental Calculator'!$I$17,start_rate+'Rental Calculator'!$I$20*ROUNDUP((A376-'Rental Calculator'!$I$16*periods_per_year)/'Rental Calculator'!$I$19,0)),MAX('Rental Calculator'!$I$18,start_rate+'Rental Calculator'!$I$20*ROUNDUP((A376-'Rental Calculator'!$I$16*periods_per_year)/'Rental Calculator'!$I$19,0)))),start_rate))</f>
        <v/>
      </c>
      <c r="D376" s="10" t="str">
        <f t="shared" si="35"/>
        <v/>
      </c>
      <c r="E376" s="10" t="str">
        <f t="shared" si="32"/>
        <v/>
      </c>
      <c r="F376" s="10" t="str">
        <f t="shared" si="33"/>
        <v/>
      </c>
      <c r="G376" s="10" t="str">
        <f t="shared" si="34"/>
        <v/>
      </c>
    </row>
    <row r="377" spans="1:7" x14ac:dyDescent="0.15">
      <c r="A377" s="7" t="str">
        <f t="shared" si="30"/>
        <v/>
      </c>
      <c r="B377" s="8" t="str">
        <f t="shared" si="31"/>
        <v/>
      </c>
      <c r="C377" s="9" t="str">
        <f>IF(A377="","",IF(variable,IF(A377&lt;'Rental Calculator'!$I$16*periods_per_year,start_rate,IF('Rental Calculator'!$I$20&gt;=0,MIN('Rental Calculator'!$I$17,start_rate+'Rental Calculator'!$I$20*ROUNDUP((A377-'Rental Calculator'!$I$16*periods_per_year)/'Rental Calculator'!$I$19,0)),MAX('Rental Calculator'!$I$18,start_rate+'Rental Calculator'!$I$20*ROUNDUP((A377-'Rental Calculator'!$I$16*periods_per_year)/'Rental Calculator'!$I$19,0)))),start_rate))</f>
        <v/>
      </c>
      <c r="D377" s="10" t="str">
        <f t="shared" si="35"/>
        <v/>
      </c>
      <c r="E377" s="10" t="str">
        <f t="shared" si="32"/>
        <v/>
      </c>
      <c r="F377" s="10" t="str">
        <f t="shared" si="33"/>
        <v/>
      </c>
      <c r="G377" s="10" t="str">
        <f t="shared" si="34"/>
        <v/>
      </c>
    </row>
    <row r="378" spans="1:7" x14ac:dyDescent="0.15">
      <c r="A378" s="7" t="str">
        <f t="shared" si="30"/>
        <v/>
      </c>
      <c r="B378" s="8" t="str">
        <f t="shared" si="31"/>
        <v/>
      </c>
      <c r="C378" s="9" t="str">
        <f>IF(A378="","",IF(variable,IF(A378&lt;'Rental Calculator'!$I$16*periods_per_year,start_rate,IF('Rental Calculator'!$I$20&gt;=0,MIN('Rental Calculator'!$I$17,start_rate+'Rental Calculator'!$I$20*ROUNDUP((A378-'Rental Calculator'!$I$16*periods_per_year)/'Rental Calculator'!$I$19,0)),MAX('Rental Calculator'!$I$18,start_rate+'Rental Calculator'!$I$20*ROUNDUP((A378-'Rental Calculator'!$I$16*periods_per_year)/'Rental Calculator'!$I$19,0)))),start_rate))</f>
        <v/>
      </c>
      <c r="D378" s="10" t="str">
        <f t="shared" si="35"/>
        <v/>
      </c>
      <c r="E378" s="10" t="str">
        <f t="shared" si="32"/>
        <v/>
      </c>
      <c r="F378" s="10" t="str">
        <f t="shared" si="33"/>
        <v/>
      </c>
      <c r="G378" s="10" t="str">
        <f t="shared" si="34"/>
        <v/>
      </c>
    </row>
    <row r="379" spans="1:7" x14ac:dyDescent="0.15">
      <c r="A379" s="7" t="str">
        <f t="shared" si="30"/>
        <v/>
      </c>
      <c r="B379" s="8" t="str">
        <f t="shared" si="31"/>
        <v/>
      </c>
      <c r="C379" s="9" t="str">
        <f>IF(A379="","",IF(variable,IF(A379&lt;'Rental Calculator'!$I$16*periods_per_year,start_rate,IF('Rental Calculator'!$I$20&gt;=0,MIN('Rental Calculator'!$I$17,start_rate+'Rental Calculator'!$I$20*ROUNDUP((A379-'Rental Calculator'!$I$16*periods_per_year)/'Rental Calculator'!$I$19,0)),MAX('Rental Calculator'!$I$18,start_rate+'Rental Calculator'!$I$20*ROUNDUP((A379-'Rental Calculator'!$I$16*periods_per_year)/'Rental Calculator'!$I$19,0)))),start_rate))</f>
        <v/>
      </c>
      <c r="D379" s="10" t="str">
        <f t="shared" si="35"/>
        <v/>
      </c>
      <c r="E379" s="10" t="str">
        <f t="shared" si="32"/>
        <v/>
      </c>
      <c r="F379" s="10" t="str">
        <f t="shared" si="33"/>
        <v/>
      </c>
      <c r="G379" s="10" t="str">
        <f t="shared" si="34"/>
        <v/>
      </c>
    </row>
    <row r="380" spans="1:7" x14ac:dyDescent="0.15">
      <c r="A380" s="7" t="str">
        <f t="shared" si="30"/>
        <v/>
      </c>
      <c r="B380" s="8" t="str">
        <f t="shared" si="31"/>
        <v/>
      </c>
      <c r="C380" s="9" t="str">
        <f>IF(A380="","",IF(variable,IF(A380&lt;'Rental Calculator'!$I$16*periods_per_year,start_rate,IF('Rental Calculator'!$I$20&gt;=0,MIN('Rental Calculator'!$I$17,start_rate+'Rental Calculator'!$I$20*ROUNDUP((A380-'Rental Calculator'!$I$16*periods_per_year)/'Rental Calculator'!$I$19,0)),MAX('Rental Calculator'!$I$18,start_rate+'Rental Calculator'!$I$20*ROUNDUP((A380-'Rental Calculator'!$I$16*periods_per_year)/'Rental Calculator'!$I$19,0)))),start_rate))</f>
        <v/>
      </c>
      <c r="D380" s="10" t="str">
        <f t="shared" si="35"/>
        <v/>
      </c>
      <c r="E380" s="10" t="str">
        <f t="shared" si="32"/>
        <v/>
      </c>
      <c r="F380" s="10" t="str">
        <f t="shared" si="33"/>
        <v/>
      </c>
      <c r="G380" s="10" t="str">
        <f t="shared" si="34"/>
        <v/>
      </c>
    </row>
    <row r="381" spans="1:7" x14ac:dyDescent="0.15">
      <c r="A381" s="7" t="str">
        <f t="shared" si="30"/>
        <v/>
      </c>
      <c r="B381" s="8" t="str">
        <f t="shared" si="31"/>
        <v/>
      </c>
      <c r="C381" s="9" t="str">
        <f>IF(A381="","",IF(variable,IF(A381&lt;'Rental Calculator'!$I$16*periods_per_year,start_rate,IF('Rental Calculator'!$I$20&gt;=0,MIN('Rental Calculator'!$I$17,start_rate+'Rental Calculator'!$I$20*ROUNDUP((A381-'Rental Calculator'!$I$16*periods_per_year)/'Rental Calculator'!$I$19,0)),MAX('Rental Calculator'!$I$18,start_rate+'Rental Calculator'!$I$20*ROUNDUP((A381-'Rental Calculator'!$I$16*periods_per_year)/'Rental Calculator'!$I$19,0)))),start_rate))</f>
        <v/>
      </c>
      <c r="D381" s="10" t="str">
        <f t="shared" si="35"/>
        <v/>
      </c>
      <c r="E381" s="10" t="str">
        <f t="shared" si="32"/>
        <v/>
      </c>
      <c r="F381" s="10" t="str">
        <f t="shared" si="33"/>
        <v/>
      </c>
      <c r="G381" s="10" t="str">
        <f t="shared" si="34"/>
        <v/>
      </c>
    </row>
    <row r="382" spans="1:7" x14ac:dyDescent="0.15">
      <c r="A382" s="7" t="str">
        <f t="shared" si="30"/>
        <v/>
      </c>
      <c r="B382" s="8" t="str">
        <f t="shared" si="31"/>
        <v/>
      </c>
      <c r="C382" s="9" t="str">
        <f>IF(A382="","",IF(variable,IF(A382&lt;'Rental Calculator'!$I$16*periods_per_year,start_rate,IF('Rental Calculator'!$I$20&gt;=0,MIN('Rental Calculator'!$I$17,start_rate+'Rental Calculator'!$I$20*ROUNDUP((A382-'Rental Calculator'!$I$16*periods_per_year)/'Rental Calculator'!$I$19,0)),MAX('Rental Calculator'!$I$18,start_rate+'Rental Calculator'!$I$20*ROUNDUP((A382-'Rental Calculator'!$I$16*periods_per_year)/'Rental Calculator'!$I$19,0)))),start_rate))</f>
        <v/>
      </c>
      <c r="D382" s="10" t="str">
        <f t="shared" si="35"/>
        <v/>
      </c>
      <c r="E382" s="10" t="str">
        <f t="shared" si="32"/>
        <v/>
      </c>
      <c r="F382" s="10" t="str">
        <f t="shared" si="33"/>
        <v/>
      </c>
      <c r="G382" s="10" t="str">
        <f t="shared" si="34"/>
        <v/>
      </c>
    </row>
    <row r="383" spans="1:7" x14ac:dyDescent="0.15">
      <c r="A383" s="7" t="str">
        <f t="shared" si="30"/>
        <v/>
      </c>
      <c r="B383" s="8" t="str">
        <f t="shared" si="31"/>
        <v/>
      </c>
      <c r="C383" s="9" t="str">
        <f>IF(A383="","",IF(variable,IF(A383&lt;'Rental Calculator'!$I$16*periods_per_year,start_rate,IF('Rental Calculator'!$I$20&gt;=0,MIN('Rental Calculator'!$I$17,start_rate+'Rental Calculator'!$I$20*ROUNDUP((A383-'Rental Calculator'!$I$16*periods_per_year)/'Rental Calculator'!$I$19,0)),MAX('Rental Calculator'!$I$18,start_rate+'Rental Calculator'!$I$20*ROUNDUP((A383-'Rental Calculator'!$I$16*periods_per_year)/'Rental Calculator'!$I$19,0)))),start_rate))</f>
        <v/>
      </c>
      <c r="D383" s="10" t="str">
        <f t="shared" si="35"/>
        <v/>
      </c>
      <c r="E383" s="10" t="str">
        <f t="shared" si="32"/>
        <v/>
      </c>
      <c r="F383" s="10" t="str">
        <f t="shared" si="33"/>
        <v/>
      </c>
      <c r="G383" s="10" t="str">
        <f t="shared" si="34"/>
        <v/>
      </c>
    </row>
    <row r="384" spans="1:7" x14ac:dyDescent="0.15">
      <c r="A384" s="7" t="str">
        <f t="shared" si="30"/>
        <v/>
      </c>
      <c r="B384" s="8" t="str">
        <f t="shared" si="31"/>
        <v/>
      </c>
      <c r="C384" s="9" t="str">
        <f>IF(A384="","",IF(variable,IF(A384&lt;'Rental Calculator'!$I$16*periods_per_year,start_rate,IF('Rental Calculator'!$I$20&gt;=0,MIN('Rental Calculator'!$I$17,start_rate+'Rental Calculator'!$I$20*ROUNDUP((A384-'Rental Calculator'!$I$16*periods_per_year)/'Rental Calculator'!$I$19,0)),MAX('Rental Calculator'!$I$18,start_rate+'Rental Calculator'!$I$20*ROUNDUP((A384-'Rental Calculator'!$I$16*periods_per_year)/'Rental Calculator'!$I$19,0)))),start_rate))</f>
        <v/>
      </c>
      <c r="D384" s="10" t="str">
        <f t="shared" si="35"/>
        <v/>
      </c>
      <c r="E384" s="10" t="str">
        <f t="shared" si="32"/>
        <v/>
      </c>
      <c r="F384" s="10" t="str">
        <f t="shared" si="33"/>
        <v/>
      </c>
      <c r="G384" s="10" t="str">
        <f t="shared" si="34"/>
        <v/>
      </c>
    </row>
    <row r="385" spans="1:7" x14ac:dyDescent="0.15">
      <c r="A385" s="7" t="str">
        <f t="shared" si="30"/>
        <v/>
      </c>
      <c r="B385" s="8" t="str">
        <f t="shared" si="31"/>
        <v/>
      </c>
      <c r="C385" s="9" t="str">
        <f>IF(A385="","",IF(variable,IF(A385&lt;'Rental Calculator'!$I$16*periods_per_year,start_rate,IF('Rental Calculator'!$I$20&gt;=0,MIN('Rental Calculator'!$I$17,start_rate+'Rental Calculator'!$I$20*ROUNDUP((A385-'Rental Calculator'!$I$16*periods_per_year)/'Rental Calculator'!$I$19,0)),MAX('Rental Calculator'!$I$18,start_rate+'Rental Calculator'!$I$20*ROUNDUP((A385-'Rental Calculator'!$I$16*periods_per_year)/'Rental Calculator'!$I$19,0)))),start_rate))</f>
        <v/>
      </c>
      <c r="D385" s="10" t="str">
        <f t="shared" si="35"/>
        <v/>
      </c>
      <c r="E385" s="10" t="str">
        <f t="shared" si="32"/>
        <v/>
      </c>
      <c r="F385" s="10" t="str">
        <f t="shared" si="33"/>
        <v/>
      </c>
      <c r="G385" s="10" t="str">
        <f t="shared" si="34"/>
        <v/>
      </c>
    </row>
    <row r="386" spans="1:7" x14ac:dyDescent="0.15">
      <c r="A386" s="7" t="str">
        <f t="shared" si="30"/>
        <v/>
      </c>
      <c r="B386" s="8" t="str">
        <f t="shared" si="31"/>
        <v/>
      </c>
      <c r="C386" s="9" t="str">
        <f>IF(A386="","",IF(variable,IF(A386&lt;'Rental Calculator'!$I$16*periods_per_year,start_rate,IF('Rental Calculator'!$I$20&gt;=0,MIN('Rental Calculator'!$I$17,start_rate+'Rental Calculator'!$I$20*ROUNDUP((A386-'Rental Calculator'!$I$16*periods_per_year)/'Rental Calculator'!$I$19,0)),MAX('Rental Calculator'!$I$18,start_rate+'Rental Calculator'!$I$20*ROUNDUP((A386-'Rental Calculator'!$I$16*periods_per_year)/'Rental Calculator'!$I$19,0)))),start_rate))</f>
        <v/>
      </c>
      <c r="D386" s="10" t="str">
        <f t="shared" si="35"/>
        <v/>
      </c>
      <c r="E386" s="10" t="str">
        <f t="shared" si="32"/>
        <v/>
      </c>
      <c r="F386" s="10" t="str">
        <f t="shared" si="33"/>
        <v/>
      </c>
      <c r="G386" s="10" t="str">
        <f t="shared" si="34"/>
        <v/>
      </c>
    </row>
    <row r="387" spans="1:7" x14ac:dyDescent="0.15">
      <c r="A387" s="7" t="str">
        <f t="shared" si="30"/>
        <v/>
      </c>
      <c r="B387" s="8" t="str">
        <f t="shared" si="31"/>
        <v/>
      </c>
      <c r="C387" s="9" t="str">
        <f>IF(A387="","",IF(variable,IF(A387&lt;'Rental Calculator'!$I$16*periods_per_year,start_rate,IF('Rental Calculator'!$I$20&gt;=0,MIN('Rental Calculator'!$I$17,start_rate+'Rental Calculator'!$I$20*ROUNDUP((A387-'Rental Calculator'!$I$16*periods_per_year)/'Rental Calculator'!$I$19,0)),MAX('Rental Calculator'!$I$18,start_rate+'Rental Calculator'!$I$20*ROUNDUP((A387-'Rental Calculator'!$I$16*periods_per_year)/'Rental Calculator'!$I$19,0)))),start_rate))</f>
        <v/>
      </c>
      <c r="D387" s="10" t="str">
        <f t="shared" si="35"/>
        <v/>
      </c>
      <c r="E387" s="10" t="str">
        <f t="shared" si="32"/>
        <v/>
      </c>
      <c r="F387" s="10" t="str">
        <f t="shared" si="33"/>
        <v/>
      </c>
      <c r="G387" s="10" t="str">
        <f t="shared" si="34"/>
        <v/>
      </c>
    </row>
    <row r="388" spans="1:7" x14ac:dyDescent="0.15">
      <c r="A388" s="7" t="str">
        <f t="shared" ref="A388:A451" si="36">IF(G387="","",IF(OR(A387&gt;=nper,ROUND(G387,2)&lt;=0),"",A387+1))</f>
        <v/>
      </c>
      <c r="B388" s="8" t="str">
        <f t="shared" ref="B388:B451" si="37">IF(A388="","",IF(OR(periods_per_year=26,periods_per_year=52),IF(periods_per_year=26,IF(A388=1,fpdate,B387+14),IF(periods_per_year=52,IF(A388=1,fpdate,B387+7),"n/a")),IF(periods_per_year=24,DATE(YEAR(fpdate),MONTH(fpdate)+(A388-1)/2+IF(AND(DAY(fpdate)&gt;=15,MOD(A388,2)=0),1,0),IF(MOD(A388,2)=0,IF(DAY(fpdate)&gt;=15,DAY(fpdate)-14,DAY(fpdate)+14),DAY(fpdate))),IF(DAY(DATE(YEAR(fpdate),MONTH(fpdate)+A388-1,DAY(fpdate)))&lt;&gt;DAY(fpdate),DATE(YEAR(fpdate),MONTH(fpdate)+A388,0),DATE(YEAR(fpdate),MONTH(fpdate)+A388-1,DAY(fpdate))))))</f>
        <v/>
      </c>
      <c r="C388" s="9" t="str">
        <f>IF(A388="","",IF(variable,IF(A388&lt;'Rental Calculator'!$I$16*periods_per_year,start_rate,IF('Rental Calculator'!$I$20&gt;=0,MIN('Rental Calculator'!$I$17,start_rate+'Rental Calculator'!$I$20*ROUNDUP((A388-'Rental Calculator'!$I$16*periods_per_year)/'Rental Calculator'!$I$19,0)),MAX('Rental Calculator'!$I$18,start_rate+'Rental Calculator'!$I$20*ROUNDUP((A388-'Rental Calculator'!$I$16*periods_per_year)/'Rental Calculator'!$I$19,0)))),start_rate))</f>
        <v/>
      </c>
      <c r="D388" s="10" t="str">
        <f t="shared" si="35"/>
        <v/>
      </c>
      <c r="E388" s="10" t="str">
        <f t="shared" ref="E388:E451" si="38">IF(A388="","",IF(A388=nper,G387+D388,MIN(G387+D388,IF(C388=C387,E387,ROUND(-PMT(((1+C388/CP)^(CP/periods_per_year))-1,nper-A388+1,G387),2)))))</f>
        <v/>
      </c>
      <c r="F388" s="10" t="str">
        <f t="shared" ref="F388:F451" si="39">IF(A388="","",E388-D388)</f>
        <v/>
      </c>
      <c r="G388" s="10" t="str">
        <f t="shared" ref="G388:G451" si="40">IF(A388="","",G387-F388)</f>
        <v/>
      </c>
    </row>
    <row r="389" spans="1:7" x14ac:dyDescent="0.15">
      <c r="A389" s="7" t="str">
        <f t="shared" si="36"/>
        <v/>
      </c>
      <c r="B389" s="8" t="str">
        <f t="shared" si="37"/>
        <v/>
      </c>
      <c r="C389" s="9" t="str">
        <f>IF(A389="","",IF(variable,IF(A389&lt;'Rental Calculator'!$I$16*periods_per_year,start_rate,IF('Rental Calculator'!$I$20&gt;=0,MIN('Rental Calculator'!$I$17,start_rate+'Rental Calculator'!$I$20*ROUNDUP((A389-'Rental Calculator'!$I$16*periods_per_year)/'Rental Calculator'!$I$19,0)),MAX('Rental Calculator'!$I$18,start_rate+'Rental Calculator'!$I$20*ROUNDUP((A389-'Rental Calculator'!$I$16*periods_per_year)/'Rental Calculator'!$I$19,0)))),start_rate))</f>
        <v/>
      </c>
      <c r="D389" s="10" t="str">
        <f t="shared" ref="D389:D452" si="41">IF(A389="","",ROUND((((1+C389/CP)^(CP/periods_per_year))-1)*G388,2))</f>
        <v/>
      </c>
      <c r="E389" s="10" t="str">
        <f t="shared" si="38"/>
        <v/>
      </c>
      <c r="F389" s="10" t="str">
        <f t="shared" si="39"/>
        <v/>
      </c>
      <c r="G389" s="10" t="str">
        <f t="shared" si="40"/>
        <v/>
      </c>
    </row>
    <row r="390" spans="1:7" x14ac:dyDescent="0.15">
      <c r="A390" s="7" t="str">
        <f t="shared" si="36"/>
        <v/>
      </c>
      <c r="B390" s="8" t="str">
        <f t="shared" si="37"/>
        <v/>
      </c>
      <c r="C390" s="9" t="str">
        <f>IF(A390="","",IF(variable,IF(A390&lt;'Rental Calculator'!$I$16*periods_per_year,start_rate,IF('Rental Calculator'!$I$20&gt;=0,MIN('Rental Calculator'!$I$17,start_rate+'Rental Calculator'!$I$20*ROUNDUP((A390-'Rental Calculator'!$I$16*periods_per_year)/'Rental Calculator'!$I$19,0)),MAX('Rental Calculator'!$I$18,start_rate+'Rental Calculator'!$I$20*ROUNDUP((A390-'Rental Calculator'!$I$16*periods_per_year)/'Rental Calculator'!$I$19,0)))),start_rate))</f>
        <v/>
      </c>
      <c r="D390" s="10" t="str">
        <f t="shared" si="41"/>
        <v/>
      </c>
      <c r="E390" s="10" t="str">
        <f t="shared" si="38"/>
        <v/>
      </c>
      <c r="F390" s="10" t="str">
        <f t="shared" si="39"/>
        <v/>
      </c>
      <c r="G390" s="10" t="str">
        <f t="shared" si="40"/>
        <v/>
      </c>
    </row>
    <row r="391" spans="1:7" x14ac:dyDescent="0.15">
      <c r="A391" s="7" t="str">
        <f t="shared" si="36"/>
        <v/>
      </c>
      <c r="B391" s="8" t="str">
        <f t="shared" si="37"/>
        <v/>
      </c>
      <c r="C391" s="9" t="str">
        <f>IF(A391="","",IF(variable,IF(A391&lt;'Rental Calculator'!$I$16*periods_per_year,start_rate,IF('Rental Calculator'!$I$20&gt;=0,MIN('Rental Calculator'!$I$17,start_rate+'Rental Calculator'!$I$20*ROUNDUP((A391-'Rental Calculator'!$I$16*periods_per_year)/'Rental Calculator'!$I$19,0)),MAX('Rental Calculator'!$I$18,start_rate+'Rental Calculator'!$I$20*ROUNDUP((A391-'Rental Calculator'!$I$16*periods_per_year)/'Rental Calculator'!$I$19,0)))),start_rate))</f>
        <v/>
      </c>
      <c r="D391" s="10" t="str">
        <f t="shared" si="41"/>
        <v/>
      </c>
      <c r="E391" s="10" t="str">
        <f t="shared" si="38"/>
        <v/>
      </c>
      <c r="F391" s="10" t="str">
        <f t="shared" si="39"/>
        <v/>
      </c>
      <c r="G391" s="10" t="str">
        <f t="shared" si="40"/>
        <v/>
      </c>
    </row>
    <row r="392" spans="1:7" x14ac:dyDescent="0.15">
      <c r="A392" s="7" t="str">
        <f t="shared" si="36"/>
        <v/>
      </c>
      <c r="B392" s="8" t="str">
        <f t="shared" si="37"/>
        <v/>
      </c>
      <c r="C392" s="9" t="str">
        <f>IF(A392="","",IF(variable,IF(A392&lt;'Rental Calculator'!$I$16*periods_per_year,start_rate,IF('Rental Calculator'!$I$20&gt;=0,MIN('Rental Calculator'!$I$17,start_rate+'Rental Calculator'!$I$20*ROUNDUP((A392-'Rental Calculator'!$I$16*periods_per_year)/'Rental Calculator'!$I$19,0)),MAX('Rental Calculator'!$I$18,start_rate+'Rental Calculator'!$I$20*ROUNDUP((A392-'Rental Calculator'!$I$16*periods_per_year)/'Rental Calculator'!$I$19,0)))),start_rate))</f>
        <v/>
      </c>
      <c r="D392" s="10" t="str">
        <f t="shared" si="41"/>
        <v/>
      </c>
      <c r="E392" s="10" t="str">
        <f t="shared" si="38"/>
        <v/>
      </c>
      <c r="F392" s="10" t="str">
        <f t="shared" si="39"/>
        <v/>
      </c>
      <c r="G392" s="10" t="str">
        <f t="shared" si="40"/>
        <v/>
      </c>
    </row>
    <row r="393" spans="1:7" x14ac:dyDescent="0.15">
      <c r="A393" s="7" t="str">
        <f t="shared" si="36"/>
        <v/>
      </c>
      <c r="B393" s="8" t="str">
        <f t="shared" si="37"/>
        <v/>
      </c>
      <c r="C393" s="9" t="str">
        <f>IF(A393="","",IF(variable,IF(A393&lt;'Rental Calculator'!$I$16*periods_per_year,start_rate,IF('Rental Calculator'!$I$20&gt;=0,MIN('Rental Calculator'!$I$17,start_rate+'Rental Calculator'!$I$20*ROUNDUP((A393-'Rental Calculator'!$I$16*periods_per_year)/'Rental Calculator'!$I$19,0)),MAX('Rental Calculator'!$I$18,start_rate+'Rental Calculator'!$I$20*ROUNDUP((A393-'Rental Calculator'!$I$16*periods_per_year)/'Rental Calculator'!$I$19,0)))),start_rate))</f>
        <v/>
      </c>
      <c r="D393" s="10" t="str">
        <f t="shared" si="41"/>
        <v/>
      </c>
      <c r="E393" s="10" t="str">
        <f t="shared" si="38"/>
        <v/>
      </c>
      <c r="F393" s="10" t="str">
        <f t="shared" si="39"/>
        <v/>
      </c>
      <c r="G393" s="10" t="str">
        <f t="shared" si="40"/>
        <v/>
      </c>
    </row>
    <row r="394" spans="1:7" x14ac:dyDescent="0.15">
      <c r="A394" s="7" t="str">
        <f t="shared" si="36"/>
        <v/>
      </c>
      <c r="B394" s="8" t="str">
        <f t="shared" si="37"/>
        <v/>
      </c>
      <c r="C394" s="9" t="str">
        <f>IF(A394="","",IF(variable,IF(A394&lt;'Rental Calculator'!$I$16*periods_per_year,start_rate,IF('Rental Calculator'!$I$20&gt;=0,MIN('Rental Calculator'!$I$17,start_rate+'Rental Calculator'!$I$20*ROUNDUP((A394-'Rental Calculator'!$I$16*periods_per_year)/'Rental Calculator'!$I$19,0)),MAX('Rental Calculator'!$I$18,start_rate+'Rental Calculator'!$I$20*ROUNDUP((A394-'Rental Calculator'!$I$16*periods_per_year)/'Rental Calculator'!$I$19,0)))),start_rate))</f>
        <v/>
      </c>
      <c r="D394" s="10" t="str">
        <f t="shared" si="41"/>
        <v/>
      </c>
      <c r="E394" s="10" t="str">
        <f t="shared" si="38"/>
        <v/>
      </c>
      <c r="F394" s="10" t="str">
        <f t="shared" si="39"/>
        <v/>
      </c>
      <c r="G394" s="10" t="str">
        <f t="shared" si="40"/>
        <v/>
      </c>
    </row>
    <row r="395" spans="1:7" x14ac:dyDescent="0.15">
      <c r="A395" s="7" t="str">
        <f t="shared" si="36"/>
        <v/>
      </c>
      <c r="B395" s="8" t="str">
        <f t="shared" si="37"/>
        <v/>
      </c>
      <c r="C395" s="9" t="str">
        <f>IF(A395="","",IF(variable,IF(A395&lt;'Rental Calculator'!$I$16*periods_per_year,start_rate,IF('Rental Calculator'!$I$20&gt;=0,MIN('Rental Calculator'!$I$17,start_rate+'Rental Calculator'!$I$20*ROUNDUP((A395-'Rental Calculator'!$I$16*periods_per_year)/'Rental Calculator'!$I$19,0)),MAX('Rental Calculator'!$I$18,start_rate+'Rental Calculator'!$I$20*ROUNDUP((A395-'Rental Calculator'!$I$16*periods_per_year)/'Rental Calculator'!$I$19,0)))),start_rate))</f>
        <v/>
      </c>
      <c r="D395" s="10" t="str">
        <f t="shared" si="41"/>
        <v/>
      </c>
      <c r="E395" s="10" t="str">
        <f t="shared" si="38"/>
        <v/>
      </c>
      <c r="F395" s="10" t="str">
        <f t="shared" si="39"/>
        <v/>
      </c>
      <c r="G395" s="10" t="str">
        <f t="shared" si="40"/>
        <v/>
      </c>
    </row>
    <row r="396" spans="1:7" x14ac:dyDescent="0.15">
      <c r="A396" s="7" t="str">
        <f t="shared" si="36"/>
        <v/>
      </c>
      <c r="B396" s="8" t="str">
        <f t="shared" si="37"/>
        <v/>
      </c>
      <c r="C396" s="9" t="str">
        <f>IF(A396="","",IF(variable,IF(A396&lt;'Rental Calculator'!$I$16*periods_per_year,start_rate,IF('Rental Calculator'!$I$20&gt;=0,MIN('Rental Calculator'!$I$17,start_rate+'Rental Calculator'!$I$20*ROUNDUP((A396-'Rental Calculator'!$I$16*periods_per_year)/'Rental Calculator'!$I$19,0)),MAX('Rental Calculator'!$I$18,start_rate+'Rental Calculator'!$I$20*ROUNDUP((A396-'Rental Calculator'!$I$16*periods_per_year)/'Rental Calculator'!$I$19,0)))),start_rate))</f>
        <v/>
      </c>
      <c r="D396" s="10" t="str">
        <f t="shared" si="41"/>
        <v/>
      </c>
      <c r="E396" s="10" t="str">
        <f t="shared" si="38"/>
        <v/>
      </c>
      <c r="F396" s="10" t="str">
        <f t="shared" si="39"/>
        <v/>
      </c>
      <c r="G396" s="10" t="str">
        <f t="shared" si="40"/>
        <v/>
      </c>
    </row>
    <row r="397" spans="1:7" x14ac:dyDescent="0.15">
      <c r="A397" s="7" t="str">
        <f t="shared" si="36"/>
        <v/>
      </c>
      <c r="B397" s="8" t="str">
        <f t="shared" si="37"/>
        <v/>
      </c>
      <c r="C397" s="9" t="str">
        <f>IF(A397="","",IF(variable,IF(A397&lt;'Rental Calculator'!$I$16*periods_per_year,start_rate,IF('Rental Calculator'!$I$20&gt;=0,MIN('Rental Calculator'!$I$17,start_rate+'Rental Calculator'!$I$20*ROUNDUP((A397-'Rental Calculator'!$I$16*periods_per_year)/'Rental Calculator'!$I$19,0)),MAX('Rental Calculator'!$I$18,start_rate+'Rental Calculator'!$I$20*ROUNDUP((A397-'Rental Calculator'!$I$16*periods_per_year)/'Rental Calculator'!$I$19,0)))),start_rate))</f>
        <v/>
      </c>
      <c r="D397" s="10" t="str">
        <f t="shared" si="41"/>
        <v/>
      </c>
      <c r="E397" s="10" t="str">
        <f t="shared" si="38"/>
        <v/>
      </c>
      <c r="F397" s="10" t="str">
        <f t="shared" si="39"/>
        <v/>
      </c>
      <c r="G397" s="10" t="str">
        <f t="shared" si="40"/>
        <v/>
      </c>
    </row>
    <row r="398" spans="1:7" x14ac:dyDescent="0.15">
      <c r="A398" s="7" t="str">
        <f t="shared" si="36"/>
        <v/>
      </c>
      <c r="B398" s="8" t="str">
        <f t="shared" si="37"/>
        <v/>
      </c>
      <c r="C398" s="9" t="str">
        <f>IF(A398="","",IF(variable,IF(A398&lt;'Rental Calculator'!$I$16*periods_per_year,start_rate,IF('Rental Calculator'!$I$20&gt;=0,MIN('Rental Calculator'!$I$17,start_rate+'Rental Calculator'!$I$20*ROUNDUP((A398-'Rental Calculator'!$I$16*periods_per_year)/'Rental Calculator'!$I$19,0)),MAX('Rental Calculator'!$I$18,start_rate+'Rental Calculator'!$I$20*ROUNDUP((A398-'Rental Calculator'!$I$16*periods_per_year)/'Rental Calculator'!$I$19,0)))),start_rate))</f>
        <v/>
      </c>
      <c r="D398" s="10" t="str">
        <f t="shared" si="41"/>
        <v/>
      </c>
      <c r="E398" s="10" t="str">
        <f t="shared" si="38"/>
        <v/>
      </c>
      <c r="F398" s="10" t="str">
        <f t="shared" si="39"/>
        <v/>
      </c>
      <c r="G398" s="10" t="str">
        <f t="shared" si="40"/>
        <v/>
      </c>
    </row>
    <row r="399" spans="1:7" x14ac:dyDescent="0.15">
      <c r="A399" s="7" t="str">
        <f t="shared" si="36"/>
        <v/>
      </c>
      <c r="B399" s="8" t="str">
        <f t="shared" si="37"/>
        <v/>
      </c>
      <c r="C399" s="9" t="str">
        <f>IF(A399="","",IF(variable,IF(A399&lt;'Rental Calculator'!$I$16*periods_per_year,start_rate,IF('Rental Calculator'!$I$20&gt;=0,MIN('Rental Calculator'!$I$17,start_rate+'Rental Calculator'!$I$20*ROUNDUP((A399-'Rental Calculator'!$I$16*periods_per_year)/'Rental Calculator'!$I$19,0)),MAX('Rental Calculator'!$I$18,start_rate+'Rental Calculator'!$I$20*ROUNDUP((A399-'Rental Calculator'!$I$16*periods_per_year)/'Rental Calculator'!$I$19,0)))),start_rate))</f>
        <v/>
      </c>
      <c r="D399" s="10" t="str">
        <f t="shared" si="41"/>
        <v/>
      </c>
      <c r="E399" s="10" t="str">
        <f t="shared" si="38"/>
        <v/>
      </c>
      <c r="F399" s="10" t="str">
        <f t="shared" si="39"/>
        <v/>
      </c>
      <c r="G399" s="10" t="str">
        <f t="shared" si="40"/>
        <v/>
      </c>
    </row>
    <row r="400" spans="1:7" x14ac:dyDescent="0.15">
      <c r="A400" s="7" t="str">
        <f t="shared" si="36"/>
        <v/>
      </c>
      <c r="B400" s="8" t="str">
        <f t="shared" si="37"/>
        <v/>
      </c>
      <c r="C400" s="9" t="str">
        <f>IF(A400="","",IF(variable,IF(A400&lt;'Rental Calculator'!$I$16*periods_per_year,start_rate,IF('Rental Calculator'!$I$20&gt;=0,MIN('Rental Calculator'!$I$17,start_rate+'Rental Calculator'!$I$20*ROUNDUP((A400-'Rental Calculator'!$I$16*periods_per_year)/'Rental Calculator'!$I$19,0)),MAX('Rental Calculator'!$I$18,start_rate+'Rental Calculator'!$I$20*ROUNDUP((A400-'Rental Calculator'!$I$16*periods_per_year)/'Rental Calculator'!$I$19,0)))),start_rate))</f>
        <v/>
      </c>
      <c r="D400" s="10" t="str">
        <f t="shared" si="41"/>
        <v/>
      </c>
      <c r="E400" s="10" t="str">
        <f t="shared" si="38"/>
        <v/>
      </c>
      <c r="F400" s="10" t="str">
        <f t="shared" si="39"/>
        <v/>
      </c>
      <c r="G400" s="10" t="str">
        <f t="shared" si="40"/>
        <v/>
      </c>
    </row>
    <row r="401" spans="1:7" x14ac:dyDescent="0.15">
      <c r="A401" s="7" t="str">
        <f t="shared" si="36"/>
        <v/>
      </c>
      <c r="B401" s="8" t="str">
        <f t="shared" si="37"/>
        <v/>
      </c>
      <c r="C401" s="9" t="str">
        <f>IF(A401="","",IF(variable,IF(A401&lt;'Rental Calculator'!$I$16*periods_per_year,start_rate,IF('Rental Calculator'!$I$20&gt;=0,MIN('Rental Calculator'!$I$17,start_rate+'Rental Calculator'!$I$20*ROUNDUP((A401-'Rental Calculator'!$I$16*periods_per_year)/'Rental Calculator'!$I$19,0)),MAX('Rental Calculator'!$I$18,start_rate+'Rental Calculator'!$I$20*ROUNDUP((A401-'Rental Calculator'!$I$16*periods_per_year)/'Rental Calculator'!$I$19,0)))),start_rate))</f>
        <v/>
      </c>
      <c r="D401" s="10" t="str">
        <f t="shared" si="41"/>
        <v/>
      </c>
      <c r="E401" s="10" t="str">
        <f t="shared" si="38"/>
        <v/>
      </c>
      <c r="F401" s="10" t="str">
        <f t="shared" si="39"/>
        <v/>
      </c>
      <c r="G401" s="10" t="str">
        <f t="shared" si="40"/>
        <v/>
      </c>
    </row>
    <row r="402" spans="1:7" x14ac:dyDescent="0.15">
      <c r="A402" s="7" t="str">
        <f t="shared" si="36"/>
        <v/>
      </c>
      <c r="B402" s="8" t="str">
        <f t="shared" si="37"/>
        <v/>
      </c>
      <c r="C402" s="9" t="str">
        <f>IF(A402="","",IF(variable,IF(A402&lt;'Rental Calculator'!$I$16*periods_per_year,start_rate,IF('Rental Calculator'!$I$20&gt;=0,MIN('Rental Calculator'!$I$17,start_rate+'Rental Calculator'!$I$20*ROUNDUP((A402-'Rental Calculator'!$I$16*periods_per_year)/'Rental Calculator'!$I$19,0)),MAX('Rental Calculator'!$I$18,start_rate+'Rental Calculator'!$I$20*ROUNDUP((A402-'Rental Calculator'!$I$16*periods_per_year)/'Rental Calculator'!$I$19,0)))),start_rate))</f>
        <v/>
      </c>
      <c r="D402" s="10" t="str">
        <f t="shared" si="41"/>
        <v/>
      </c>
      <c r="E402" s="10" t="str">
        <f t="shared" si="38"/>
        <v/>
      </c>
      <c r="F402" s="10" t="str">
        <f t="shared" si="39"/>
        <v/>
      </c>
      <c r="G402" s="10" t="str">
        <f t="shared" si="40"/>
        <v/>
      </c>
    </row>
    <row r="403" spans="1:7" x14ac:dyDescent="0.15">
      <c r="A403" s="7" t="str">
        <f t="shared" si="36"/>
        <v/>
      </c>
      <c r="B403" s="8" t="str">
        <f t="shared" si="37"/>
        <v/>
      </c>
      <c r="C403" s="9" t="str">
        <f>IF(A403="","",IF(variable,IF(A403&lt;'Rental Calculator'!$I$16*periods_per_year,start_rate,IF('Rental Calculator'!$I$20&gt;=0,MIN('Rental Calculator'!$I$17,start_rate+'Rental Calculator'!$I$20*ROUNDUP((A403-'Rental Calculator'!$I$16*periods_per_year)/'Rental Calculator'!$I$19,0)),MAX('Rental Calculator'!$I$18,start_rate+'Rental Calculator'!$I$20*ROUNDUP((A403-'Rental Calculator'!$I$16*periods_per_year)/'Rental Calculator'!$I$19,0)))),start_rate))</f>
        <v/>
      </c>
      <c r="D403" s="10" t="str">
        <f t="shared" si="41"/>
        <v/>
      </c>
      <c r="E403" s="10" t="str">
        <f t="shared" si="38"/>
        <v/>
      </c>
      <c r="F403" s="10" t="str">
        <f t="shared" si="39"/>
        <v/>
      </c>
      <c r="G403" s="10" t="str">
        <f t="shared" si="40"/>
        <v/>
      </c>
    </row>
    <row r="404" spans="1:7" x14ac:dyDescent="0.15">
      <c r="A404" s="7" t="str">
        <f t="shared" si="36"/>
        <v/>
      </c>
      <c r="B404" s="8" t="str">
        <f t="shared" si="37"/>
        <v/>
      </c>
      <c r="C404" s="9" t="str">
        <f>IF(A404="","",IF(variable,IF(A404&lt;'Rental Calculator'!$I$16*periods_per_year,start_rate,IF('Rental Calculator'!$I$20&gt;=0,MIN('Rental Calculator'!$I$17,start_rate+'Rental Calculator'!$I$20*ROUNDUP((A404-'Rental Calculator'!$I$16*periods_per_year)/'Rental Calculator'!$I$19,0)),MAX('Rental Calculator'!$I$18,start_rate+'Rental Calculator'!$I$20*ROUNDUP((A404-'Rental Calculator'!$I$16*periods_per_year)/'Rental Calculator'!$I$19,0)))),start_rate))</f>
        <v/>
      </c>
      <c r="D404" s="10" t="str">
        <f t="shared" si="41"/>
        <v/>
      </c>
      <c r="E404" s="10" t="str">
        <f t="shared" si="38"/>
        <v/>
      </c>
      <c r="F404" s="10" t="str">
        <f t="shared" si="39"/>
        <v/>
      </c>
      <c r="G404" s="10" t="str">
        <f t="shared" si="40"/>
        <v/>
      </c>
    </row>
    <row r="405" spans="1:7" x14ac:dyDescent="0.15">
      <c r="A405" s="7" t="str">
        <f t="shared" si="36"/>
        <v/>
      </c>
      <c r="B405" s="8" t="str">
        <f t="shared" si="37"/>
        <v/>
      </c>
      <c r="C405" s="9" t="str">
        <f>IF(A405="","",IF(variable,IF(A405&lt;'Rental Calculator'!$I$16*periods_per_year,start_rate,IF('Rental Calculator'!$I$20&gt;=0,MIN('Rental Calculator'!$I$17,start_rate+'Rental Calculator'!$I$20*ROUNDUP((A405-'Rental Calculator'!$I$16*periods_per_year)/'Rental Calculator'!$I$19,0)),MAX('Rental Calculator'!$I$18,start_rate+'Rental Calculator'!$I$20*ROUNDUP((A405-'Rental Calculator'!$I$16*periods_per_year)/'Rental Calculator'!$I$19,0)))),start_rate))</f>
        <v/>
      </c>
      <c r="D405" s="10" t="str">
        <f t="shared" si="41"/>
        <v/>
      </c>
      <c r="E405" s="10" t="str">
        <f t="shared" si="38"/>
        <v/>
      </c>
      <c r="F405" s="10" t="str">
        <f t="shared" si="39"/>
        <v/>
      </c>
      <c r="G405" s="10" t="str">
        <f t="shared" si="40"/>
        <v/>
      </c>
    </row>
    <row r="406" spans="1:7" x14ac:dyDescent="0.15">
      <c r="A406" s="7" t="str">
        <f t="shared" si="36"/>
        <v/>
      </c>
      <c r="B406" s="8" t="str">
        <f t="shared" si="37"/>
        <v/>
      </c>
      <c r="C406" s="9" t="str">
        <f>IF(A406="","",IF(variable,IF(A406&lt;'Rental Calculator'!$I$16*periods_per_year,start_rate,IF('Rental Calculator'!$I$20&gt;=0,MIN('Rental Calculator'!$I$17,start_rate+'Rental Calculator'!$I$20*ROUNDUP((A406-'Rental Calculator'!$I$16*periods_per_year)/'Rental Calculator'!$I$19,0)),MAX('Rental Calculator'!$I$18,start_rate+'Rental Calculator'!$I$20*ROUNDUP((A406-'Rental Calculator'!$I$16*periods_per_year)/'Rental Calculator'!$I$19,0)))),start_rate))</f>
        <v/>
      </c>
      <c r="D406" s="10" t="str">
        <f t="shared" si="41"/>
        <v/>
      </c>
      <c r="E406" s="10" t="str">
        <f t="shared" si="38"/>
        <v/>
      </c>
      <c r="F406" s="10" t="str">
        <f t="shared" si="39"/>
        <v/>
      </c>
      <c r="G406" s="10" t="str">
        <f t="shared" si="40"/>
        <v/>
      </c>
    </row>
    <row r="407" spans="1:7" x14ac:dyDescent="0.15">
      <c r="A407" s="7" t="str">
        <f t="shared" si="36"/>
        <v/>
      </c>
      <c r="B407" s="8" t="str">
        <f t="shared" si="37"/>
        <v/>
      </c>
      <c r="C407" s="9" t="str">
        <f>IF(A407="","",IF(variable,IF(A407&lt;'Rental Calculator'!$I$16*periods_per_year,start_rate,IF('Rental Calculator'!$I$20&gt;=0,MIN('Rental Calculator'!$I$17,start_rate+'Rental Calculator'!$I$20*ROUNDUP((A407-'Rental Calculator'!$I$16*periods_per_year)/'Rental Calculator'!$I$19,0)),MAX('Rental Calculator'!$I$18,start_rate+'Rental Calculator'!$I$20*ROUNDUP((A407-'Rental Calculator'!$I$16*periods_per_year)/'Rental Calculator'!$I$19,0)))),start_rate))</f>
        <v/>
      </c>
      <c r="D407" s="10" t="str">
        <f t="shared" si="41"/>
        <v/>
      </c>
      <c r="E407" s="10" t="str">
        <f t="shared" si="38"/>
        <v/>
      </c>
      <c r="F407" s="10" t="str">
        <f t="shared" si="39"/>
        <v/>
      </c>
      <c r="G407" s="10" t="str">
        <f t="shared" si="40"/>
        <v/>
      </c>
    </row>
    <row r="408" spans="1:7" x14ac:dyDescent="0.15">
      <c r="A408" s="7" t="str">
        <f t="shared" si="36"/>
        <v/>
      </c>
      <c r="B408" s="8" t="str">
        <f t="shared" si="37"/>
        <v/>
      </c>
      <c r="C408" s="9" t="str">
        <f>IF(A408="","",IF(variable,IF(A408&lt;'Rental Calculator'!$I$16*periods_per_year,start_rate,IF('Rental Calculator'!$I$20&gt;=0,MIN('Rental Calculator'!$I$17,start_rate+'Rental Calculator'!$I$20*ROUNDUP((A408-'Rental Calculator'!$I$16*periods_per_year)/'Rental Calculator'!$I$19,0)),MAX('Rental Calculator'!$I$18,start_rate+'Rental Calculator'!$I$20*ROUNDUP((A408-'Rental Calculator'!$I$16*periods_per_year)/'Rental Calculator'!$I$19,0)))),start_rate))</f>
        <v/>
      </c>
      <c r="D408" s="10" t="str">
        <f t="shared" si="41"/>
        <v/>
      </c>
      <c r="E408" s="10" t="str">
        <f t="shared" si="38"/>
        <v/>
      </c>
      <c r="F408" s="10" t="str">
        <f t="shared" si="39"/>
        <v/>
      </c>
      <c r="G408" s="10" t="str">
        <f t="shared" si="40"/>
        <v/>
      </c>
    </row>
    <row r="409" spans="1:7" x14ac:dyDescent="0.15">
      <c r="A409" s="7" t="str">
        <f t="shared" si="36"/>
        <v/>
      </c>
      <c r="B409" s="8" t="str">
        <f t="shared" si="37"/>
        <v/>
      </c>
      <c r="C409" s="9" t="str">
        <f>IF(A409="","",IF(variable,IF(A409&lt;'Rental Calculator'!$I$16*periods_per_year,start_rate,IF('Rental Calculator'!$I$20&gt;=0,MIN('Rental Calculator'!$I$17,start_rate+'Rental Calculator'!$I$20*ROUNDUP((A409-'Rental Calculator'!$I$16*periods_per_year)/'Rental Calculator'!$I$19,0)),MAX('Rental Calculator'!$I$18,start_rate+'Rental Calculator'!$I$20*ROUNDUP((A409-'Rental Calculator'!$I$16*periods_per_year)/'Rental Calculator'!$I$19,0)))),start_rate))</f>
        <v/>
      </c>
      <c r="D409" s="10" t="str">
        <f t="shared" si="41"/>
        <v/>
      </c>
      <c r="E409" s="10" t="str">
        <f t="shared" si="38"/>
        <v/>
      </c>
      <c r="F409" s="10" t="str">
        <f t="shared" si="39"/>
        <v/>
      </c>
      <c r="G409" s="10" t="str">
        <f t="shared" si="40"/>
        <v/>
      </c>
    </row>
    <row r="410" spans="1:7" x14ac:dyDescent="0.15">
      <c r="A410" s="7" t="str">
        <f t="shared" si="36"/>
        <v/>
      </c>
      <c r="B410" s="8" t="str">
        <f t="shared" si="37"/>
        <v/>
      </c>
      <c r="C410" s="9" t="str">
        <f>IF(A410="","",IF(variable,IF(A410&lt;'Rental Calculator'!$I$16*periods_per_year,start_rate,IF('Rental Calculator'!$I$20&gt;=0,MIN('Rental Calculator'!$I$17,start_rate+'Rental Calculator'!$I$20*ROUNDUP((A410-'Rental Calculator'!$I$16*periods_per_year)/'Rental Calculator'!$I$19,0)),MAX('Rental Calculator'!$I$18,start_rate+'Rental Calculator'!$I$20*ROUNDUP((A410-'Rental Calculator'!$I$16*periods_per_year)/'Rental Calculator'!$I$19,0)))),start_rate))</f>
        <v/>
      </c>
      <c r="D410" s="10" t="str">
        <f t="shared" si="41"/>
        <v/>
      </c>
      <c r="E410" s="10" t="str">
        <f t="shared" si="38"/>
        <v/>
      </c>
      <c r="F410" s="10" t="str">
        <f t="shared" si="39"/>
        <v/>
      </c>
      <c r="G410" s="10" t="str">
        <f t="shared" si="40"/>
        <v/>
      </c>
    </row>
    <row r="411" spans="1:7" x14ac:dyDescent="0.15">
      <c r="A411" s="7" t="str">
        <f t="shared" si="36"/>
        <v/>
      </c>
      <c r="B411" s="8" t="str">
        <f t="shared" si="37"/>
        <v/>
      </c>
      <c r="C411" s="9" t="str">
        <f>IF(A411="","",IF(variable,IF(A411&lt;'Rental Calculator'!$I$16*periods_per_year,start_rate,IF('Rental Calculator'!$I$20&gt;=0,MIN('Rental Calculator'!$I$17,start_rate+'Rental Calculator'!$I$20*ROUNDUP((A411-'Rental Calculator'!$I$16*periods_per_year)/'Rental Calculator'!$I$19,0)),MAX('Rental Calculator'!$I$18,start_rate+'Rental Calculator'!$I$20*ROUNDUP((A411-'Rental Calculator'!$I$16*periods_per_year)/'Rental Calculator'!$I$19,0)))),start_rate))</f>
        <v/>
      </c>
      <c r="D411" s="10" t="str">
        <f t="shared" si="41"/>
        <v/>
      </c>
      <c r="E411" s="10" t="str">
        <f t="shared" si="38"/>
        <v/>
      </c>
      <c r="F411" s="10" t="str">
        <f t="shared" si="39"/>
        <v/>
      </c>
      <c r="G411" s="10" t="str">
        <f t="shared" si="40"/>
        <v/>
      </c>
    </row>
    <row r="412" spans="1:7" x14ac:dyDescent="0.15">
      <c r="A412" s="7" t="str">
        <f t="shared" si="36"/>
        <v/>
      </c>
      <c r="B412" s="8" t="str">
        <f t="shared" si="37"/>
        <v/>
      </c>
      <c r="C412" s="9" t="str">
        <f>IF(A412="","",IF(variable,IF(A412&lt;'Rental Calculator'!$I$16*periods_per_year,start_rate,IF('Rental Calculator'!$I$20&gt;=0,MIN('Rental Calculator'!$I$17,start_rate+'Rental Calculator'!$I$20*ROUNDUP((A412-'Rental Calculator'!$I$16*periods_per_year)/'Rental Calculator'!$I$19,0)),MAX('Rental Calculator'!$I$18,start_rate+'Rental Calculator'!$I$20*ROUNDUP((A412-'Rental Calculator'!$I$16*periods_per_year)/'Rental Calculator'!$I$19,0)))),start_rate))</f>
        <v/>
      </c>
      <c r="D412" s="10" t="str">
        <f t="shared" si="41"/>
        <v/>
      </c>
      <c r="E412" s="10" t="str">
        <f t="shared" si="38"/>
        <v/>
      </c>
      <c r="F412" s="10" t="str">
        <f t="shared" si="39"/>
        <v/>
      </c>
      <c r="G412" s="10" t="str">
        <f t="shared" si="40"/>
        <v/>
      </c>
    </row>
    <row r="413" spans="1:7" x14ac:dyDescent="0.15">
      <c r="A413" s="7" t="str">
        <f t="shared" si="36"/>
        <v/>
      </c>
      <c r="B413" s="8" t="str">
        <f t="shared" si="37"/>
        <v/>
      </c>
      <c r="C413" s="9" t="str">
        <f>IF(A413="","",IF(variable,IF(A413&lt;'Rental Calculator'!$I$16*periods_per_year,start_rate,IF('Rental Calculator'!$I$20&gt;=0,MIN('Rental Calculator'!$I$17,start_rate+'Rental Calculator'!$I$20*ROUNDUP((A413-'Rental Calculator'!$I$16*periods_per_year)/'Rental Calculator'!$I$19,0)),MAX('Rental Calculator'!$I$18,start_rate+'Rental Calculator'!$I$20*ROUNDUP((A413-'Rental Calculator'!$I$16*periods_per_year)/'Rental Calculator'!$I$19,0)))),start_rate))</f>
        <v/>
      </c>
      <c r="D413" s="10" t="str">
        <f t="shared" si="41"/>
        <v/>
      </c>
      <c r="E413" s="10" t="str">
        <f t="shared" si="38"/>
        <v/>
      </c>
      <c r="F413" s="10" t="str">
        <f t="shared" si="39"/>
        <v/>
      </c>
      <c r="G413" s="10" t="str">
        <f t="shared" si="40"/>
        <v/>
      </c>
    </row>
    <row r="414" spans="1:7" x14ac:dyDescent="0.15">
      <c r="A414" s="7" t="str">
        <f t="shared" si="36"/>
        <v/>
      </c>
      <c r="B414" s="8" t="str">
        <f t="shared" si="37"/>
        <v/>
      </c>
      <c r="C414" s="9" t="str">
        <f>IF(A414="","",IF(variable,IF(A414&lt;'Rental Calculator'!$I$16*periods_per_year,start_rate,IF('Rental Calculator'!$I$20&gt;=0,MIN('Rental Calculator'!$I$17,start_rate+'Rental Calculator'!$I$20*ROUNDUP((A414-'Rental Calculator'!$I$16*periods_per_year)/'Rental Calculator'!$I$19,0)),MAX('Rental Calculator'!$I$18,start_rate+'Rental Calculator'!$I$20*ROUNDUP((A414-'Rental Calculator'!$I$16*periods_per_year)/'Rental Calculator'!$I$19,0)))),start_rate))</f>
        <v/>
      </c>
      <c r="D414" s="10" t="str">
        <f t="shared" si="41"/>
        <v/>
      </c>
      <c r="E414" s="10" t="str">
        <f t="shared" si="38"/>
        <v/>
      </c>
      <c r="F414" s="10" t="str">
        <f t="shared" si="39"/>
        <v/>
      </c>
      <c r="G414" s="10" t="str">
        <f t="shared" si="40"/>
        <v/>
      </c>
    </row>
    <row r="415" spans="1:7" x14ac:dyDescent="0.15">
      <c r="A415" s="7" t="str">
        <f t="shared" si="36"/>
        <v/>
      </c>
      <c r="B415" s="8" t="str">
        <f t="shared" si="37"/>
        <v/>
      </c>
      <c r="C415" s="9" t="str">
        <f>IF(A415="","",IF(variable,IF(A415&lt;'Rental Calculator'!$I$16*periods_per_year,start_rate,IF('Rental Calculator'!$I$20&gt;=0,MIN('Rental Calculator'!$I$17,start_rate+'Rental Calculator'!$I$20*ROUNDUP((A415-'Rental Calculator'!$I$16*periods_per_year)/'Rental Calculator'!$I$19,0)),MAX('Rental Calculator'!$I$18,start_rate+'Rental Calculator'!$I$20*ROUNDUP((A415-'Rental Calculator'!$I$16*periods_per_year)/'Rental Calculator'!$I$19,0)))),start_rate))</f>
        <v/>
      </c>
      <c r="D415" s="10" t="str">
        <f t="shared" si="41"/>
        <v/>
      </c>
      <c r="E415" s="10" t="str">
        <f t="shared" si="38"/>
        <v/>
      </c>
      <c r="F415" s="10" t="str">
        <f t="shared" si="39"/>
        <v/>
      </c>
      <c r="G415" s="10" t="str">
        <f t="shared" si="40"/>
        <v/>
      </c>
    </row>
    <row r="416" spans="1:7" x14ac:dyDescent="0.15">
      <c r="A416" s="7" t="str">
        <f t="shared" si="36"/>
        <v/>
      </c>
      <c r="B416" s="8" t="str">
        <f t="shared" si="37"/>
        <v/>
      </c>
      <c r="C416" s="9" t="str">
        <f>IF(A416="","",IF(variable,IF(A416&lt;'Rental Calculator'!$I$16*periods_per_year,start_rate,IF('Rental Calculator'!$I$20&gt;=0,MIN('Rental Calculator'!$I$17,start_rate+'Rental Calculator'!$I$20*ROUNDUP((A416-'Rental Calculator'!$I$16*periods_per_year)/'Rental Calculator'!$I$19,0)),MAX('Rental Calculator'!$I$18,start_rate+'Rental Calculator'!$I$20*ROUNDUP((A416-'Rental Calculator'!$I$16*periods_per_year)/'Rental Calculator'!$I$19,0)))),start_rate))</f>
        <v/>
      </c>
      <c r="D416" s="10" t="str">
        <f t="shared" si="41"/>
        <v/>
      </c>
      <c r="E416" s="10" t="str">
        <f t="shared" si="38"/>
        <v/>
      </c>
      <c r="F416" s="10" t="str">
        <f t="shared" si="39"/>
        <v/>
      </c>
      <c r="G416" s="10" t="str">
        <f t="shared" si="40"/>
        <v/>
      </c>
    </row>
    <row r="417" spans="1:7" x14ac:dyDescent="0.15">
      <c r="A417" s="7" t="str">
        <f t="shared" si="36"/>
        <v/>
      </c>
      <c r="B417" s="8" t="str">
        <f t="shared" si="37"/>
        <v/>
      </c>
      <c r="C417" s="9" t="str">
        <f>IF(A417="","",IF(variable,IF(A417&lt;'Rental Calculator'!$I$16*periods_per_year,start_rate,IF('Rental Calculator'!$I$20&gt;=0,MIN('Rental Calculator'!$I$17,start_rate+'Rental Calculator'!$I$20*ROUNDUP((A417-'Rental Calculator'!$I$16*periods_per_year)/'Rental Calculator'!$I$19,0)),MAX('Rental Calculator'!$I$18,start_rate+'Rental Calculator'!$I$20*ROUNDUP((A417-'Rental Calculator'!$I$16*periods_per_year)/'Rental Calculator'!$I$19,0)))),start_rate))</f>
        <v/>
      </c>
      <c r="D417" s="10" t="str">
        <f t="shared" si="41"/>
        <v/>
      </c>
      <c r="E417" s="10" t="str">
        <f t="shared" si="38"/>
        <v/>
      </c>
      <c r="F417" s="10" t="str">
        <f t="shared" si="39"/>
        <v/>
      </c>
      <c r="G417" s="10" t="str">
        <f t="shared" si="40"/>
        <v/>
      </c>
    </row>
    <row r="418" spans="1:7" x14ac:dyDescent="0.15">
      <c r="A418" s="7" t="str">
        <f t="shared" si="36"/>
        <v/>
      </c>
      <c r="B418" s="8" t="str">
        <f t="shared" si="37"/>
        <v/>
      </c>
      <c r="C418" s="9" t="str">
        <f>IF(A418="","",IF(variable,IF(A418&lt;'Rental Calculator'!$I$16*periods_per_year,start_rate,IF('Rental Calculator'!$I$20&gt;=0,MIN('Rental Calculator'!$I$17,start_rate+'Rental Calculator'!$I$20*ROUNDUP((A418-'Rental Calculator'!$I$16*periods_per_year)/'Rental Calculator'!$I$19,0)),MAX('Rental Calculator'!$I$18,start_rate+'Rental Calculator'!$I$20*ROUNDUP((A418-'Rental Calculator'!$I$16*periods_per_year)/'Rental Calculator'!$I$19,0)))),start_rate))</f>
        <v/>
      </c>
      <c r="D418" s="10" t="str">
        <f t="shared" si="41"/>
        <v/>
      </c>
      <c r="E418" s="10" t="str">
        <f t="shared" si="38"/>
        <v/>
      </c>
      <c r="F418" s="10" t="str">
        <f t="shared" si="39"/>
        <v/>
      </c>
      <c r="G418" s="10" t="str">
        <f t="shared" si="40"/>
        <v/>
      </c>
    </row>
    <row r="419" spans="1:7" x14ac:dyDescent="0.15">
      <c r="A419" s="7" t="str">
        <f t="shared" si="36"/>
        <v/>
      </c>
      <c r="B419" s="8" t="str">
        <f t="shared" si="37"/>
        <v/>
      </c>
      <c r="C419" s="9" t="str">
        <f>IF(A419="","",IF(variable,IF(A419&lt;'Rental Calculator'!$I$16*periods_per_year,start_rate,IF('Rental Calculator'!$I$20&gt;=0,MIN('Rental Calculator'!$I$17,start_rate+'Rental Calculator'!$I$20*ROUNDUP((A419-'Rental Calculator'!$I$16*periods_per_year)/'Rental Calculator'!$I$19,0)),MAX('Rental Calculator'!$I$18,start_rate+'Rental Calculator'!$I$20*ROUNDUP((A419-'Rental Calculator'!$I$16*periods_per_year)/'Rental Calculator'!$I$19,0)))),start_rate))</f>
        <v/>
      </c>
      <c r="D419" s="10" t="str">
        <f t="shared" si="41"/>
        <v/>
      </c>
      <c r="E419" s="10" t="str">
        <f t="shared" si="38"/>
        <v/>
      </c>
      <c r="F419" s="10" t="str">
        <f t="shared" si="39"/>
        <v/>
      </c>
      <c r="G419" s="10" t="str">
        <f t="shared" si="40"/>
        <v/>
      </c>
    </row>
    <row r="420" spans="1:7" x14ac:dyDescent="0.15">
      <c r="A420" s="7" t="str">
        <f t="shared" si="36"/>
        <v/>
      </c>
      <c r="B420" s="8" t="str">
        <f t="shared" si="37"/>
        <v/>
      </c>
      <c r="C420" s="9" t="str">
        <f>IF(A420="","",IF(variable,IF(A420&lt;'Rental Calculator'!$I$16*periods_per_year,start_rate,IF('Rental Calculator'!$I$20&gt;=0,MIN('Rental Calculator'!$I$17,start_rate+'Rental Calculator'!$I$20*ROUNDUP((A420-'Rental Calculator'!$I$16*periods_per_year)/'Rental Calculator'!$I$19,0)),MAX('Rental Calculator'!$I$18,start_rate+'Rental Calculator'!$I$20*ROUNDUP((A420-'Rental Calculator'!$I$16*periods_per_year)/'Rental Calculator'!$I$19,0)))),start_rate))</f>
        <v/>
      </c>
      <c r="D420" s="10" t="str">
        <f t="shared" si="41"/>
        <v/>
      </c>
      <c r="E420" s="10" t="str">
        <f t="shared" si="38"/>
        <v/>
      </c>
      <c r="F420" s="10" t="str">
        <f t="shared" si="39"/>
        <v/>
      </c>
      <c r="G420" s="10" t="str">
        <f t="shared" si="40"/>
        <v/>
      </c>
    </row>
    <row r="421" spans="1:7" x14ac:dyDescent="0.15">
      <c r="A421" s="7" t="str">
        <f t="shared" si="36"/>
        <v/>
      </c>
      <c r="B421" s="8" t="str">
        <f t="shared" si="37"/>
        <v/>
      </c>
      <c r="C421" s="9" t="str">
        <f>IF(A421="","",IF(variable,IF(A421&lt;'Rental Calculator'!$I$16*periods_per_year,start_rate,IF('Rental Calculator'!$I$20&gt;=0,MIN('Rental Calculator'!$I$17,start_rate+'Rental Calculator'!$I$20*ROUNDUP((A421-'Rental Calculator'!$I$16*periods_per_year)/'Rental Calculator'!$I$19,0)),MAX('Rental Calculator'!$I$18,start_rate+'Rental Calculator'!$I$20*ROUNDUP((A421-'Rental Calculator'!$I$16*periods_per_year)/'Rental Calculator'!$I$19,0)))),start_rate))</f>
        <v/>
      </c>
      <c r="D421" s="10" t="str">
        <f t="shared" si="41"/>
        <v/>
      </c>
      <c r="E421" s="10" t="str">
        <f t="shared" si="38"/>
        <v/>
      </c>
      <c r="F421" s="10" t="str">
        <f t="shared" si="39"/>
        <v/>
      </c>
      <c r="G421" s="10" t="str">
        <f t="shared" si="40"/>
        <v/>
      </c>
    </row>
    <row r="422" spans="1:7" x14ac:dyDescent="0.15">
      <c r="A422" s="7" t="str">
        <f t="shared" si="36"/>
        <v/>
      </c>
      <c r="B422" s="8" t="str">
        <f t="shared" si="37"/>
        <v/>
      </c>
      <c r="C422" s="9" t="str">
        <f>IF(A422="","",IF(variable,IF(A422&lt;'Rental Calculator'!$I$16*periods_per_year,start_rate,IF('Rental Calculator'!$I$20&gt;=0,MIN('Rental Calculator'!$I$17,start_rate+'Rental Calculator'!$I$20*ROUNDUP((A422-'Rental Calculator'!$I$16*periods_per_year)/'Rental Calculator'!$I$19,0)),MAX('Rental Calculator'!$I$18,start_rate+'Rental Calculator'!$I$20*ROUNDUP((A422-'Rental Calculator'!$I$16*periods_per_year)/'Rental Calculator'!$I$19,0)))),start_rate))</f>
        <v/>
      </c>
      <c r="D422" s="10" t="str">
        <f t="shared" si="41"/>
        <v/>
      </c>
      <c r="E422" s="10" t="str">
        <f t="shared" si="38"/>
        <v/>
      </c>
      <c r="F422" s="10" t="str">
        <f t="shared" si="39"/>
        <v/>
      </c>
      <c r="G422" s="10" t="str">
        <f t="shared" si="40"/>
        <v/>
      </c>
    </row>
    <row r="423" spans="1:7" x14ac:dyDescent="0.15">
      <c r="A423" s="7" t="str">
        <f t="shared" si="36"/>
        <v/>
      </c>
      <c r="B423" s="8" t="str">
        <f t="shared" si="37"/>
        <v/>
      </c>
      <c r="C423" s="9" t="str">
        <f>IF(A423="","",IF(variable,IF(A423&lt;'Rental Calculator'!$I$16*periods_per_year,start_rate,IF('Rental Calculator'!$I$20&gt;=0,MIN('Rental Calculator'!$I$17,start_rate+'Rental Calculator'!$I$20*ROUNDUP((A423-'Rental Calculator'!$I$16*periods_per_year)/'Rental Calculator'!$I$19,0)),MAX('Rental Calculator'!$I$18,start_rate+'Rental Calculator'!$I$20*ROUNDUP((A423-'Rental Calculator'!$I$16*periods_per_year)/'Rental Calculator'!$I$19,0)))),start_rate))</f>
        <v/>
      </c>
      <c r="D423" s="10" t="str">
        <f t="shared" si="41"/>
        <v/>
      </c>
      <c r="E423" s="10" t="str">
        <f t="shared" si="38"/>
        <v/>
      </c>
      <c r="F423" s="10" t="str">
        <f t="shared" si="39"/>
        <v/>
      </c>
      <c r="G423" s="10" t="str">
        <f t="shared" si="40"/>
        <v/>
      </c>
    </row>
    <row r="424" spans="1:7" x14ac:dyDescent="0.15">
      <c r="A424" s="7" t="str">
        <f t="shared" si="36"/>
        <v/>
      </c>
      <c r="B424" s="8" t="str">
        <f t="shared" si="37"/>
        <v/>
      </c>
      <c r="C424" s="9" t="str">
        <f>IF(A424="","",IF(variable,IF(A424&lt;'Rental Calculator'!$I$16*periods_per_year,start_rate,IF('Rental Calculator'!$I$20&gt;=0,MIN('Rental Calculator'!$I$17,start_rate+'Rental Calculator'!$I$20*ROUNDUP((A424-'Rental Calculator'!$I$16*periods_per_year)/'Rental Calculator'!$I$19,0)),MAX('Rental Calculator'!$I$18,start_rate+'Rental Calculator'!$I$20*ROUNDUP((A424-'Rental Calculator'!$I$16*periods_per_year)/'Rental Calculator'!$I$19,0)))),start_rate))</f>
        <v/>
      </c>
      <c r="D424" s="10" t="str">
        <f t="shared" si="41"/>
        <v/>
      </c>
      <c r="E424" s="10" t="str">
        <f t="shared" si="38"/>
        <v/>
      </c>
      <c r="F424" s="10" t="str">
        <f t="shared" si="39"/>
        <v/>
      </c>
      <c r="G424" s="10" t="str">
        <f t="shared" si="40"/>
        <v/>
      </c>
    </row>
    <row r="425" spans="1:7" x14ac:dyDescent="0.15">
      <c r="A425" s="7" t="str">
        <f t="shared" si="36"/>
        <v/>
      </c>
      <c r="B425" s="8" t="str">
        <f t="shared" si="37"/>
        <v/>
      </c>
      <c r="C425" s="9" t="str">
        <f>IF(A425="","",IF(variable,IF(A425&lt;'Rental Calculator'!$I$16*periods_per_year,start_rate,IF('Rental Calculator'!$I$20&gt;=0,MIN('Rental Calculator'!$I$17,start_rate+'Rental Calculator'!$I$20*ROUNDUP((A425-'Rental Calculator'!$I$16*periods_per_year)/'Rental Calculator'!$I$19,0)),MAX('Rental Calculator'!$I$18,start_rate+'Rental Calculator'!$I$20*ROUNDUP((A425-'Rental Calculator'!$I$16*periods_per_year)/'Rental Calculator'!$I$19,0)))),start_rate))</f>
        <v/>
      </c>
      <c r="D425" s="10" t="str">
        <f t="shared" si="41"/>
        <v/>
      </c>
      <c r="E425" s="10" t="str">
        <f t="shared" si="38"/>
        <v/>
      </c>
      <c r="F425" s="10" t="str">
        <f t="shared" si="39"/>
        <v/>
      </c>
      <c r="G425" s="10" t="str">
        <f t="shared" si="40"/>
        <v/>
      </c>
    </row>
    <row r="426" spans="1:7" x14ac:dyDescent="0.15">
      <c r="A426" s="7" t="str">
        <f t="shared" si="36"/>
        <v/>
      </c>
      <c r="B426" s="8" t="str">
        <f t="shared" si="37"/>
        <v/>
      </c>
      <c r="C426" s="9" t="str">
        <f>IF(A426="","",IF(variable,IF(A426&lt;'Rental Calculator'!$I$16*periods_per_year,start_rate,IF('Rental Calculator'!$I$20&gt;=0,MIN('Rental Calculator'!$I$17,start_rate+'Rental Calculator'!$I$20*ROUNDUP((A426-'Rental Calculator'!$I$16*periods_per_year)/'Rental Calculator'!$I$19,0)),MAX('Rental Calculator'!$I$18,start_rate+'Rental Calculator'!$I$20*ROUNDUP((A426-'Rental Calculator'!$I$16*periods_per_year)/'Rental Calculator'!$I$19,0)))),start_rate))</f>
        <v/>
      </c>
      <c r="D426" s="10" t="str">
        <f t="shared" si="41"/>
        <v/>
      </c>
      <c r="E426" s="10" t="str">
        <f t="shared" si="38"/>
        <v/>
      </c>
      <c r="F426" s="10" t="str">
        <f t="shared" si="39"/>
        <v/>
      </c>
      <c r="G426" s="10" t="str">
        <f t="shared" si="40"/>
        <v/>
      </c>
    </row>
    <row r="427" spans="1:7" x14ac:dyDescent="0.15">
      <c r="A427" s="7" t="str">
        <f t="shared" si="36"/>
        <v/>
      </c>
      <c r="B427" s="8" t="str">
        <f t="shared" si="37"/>
        <v/>
      </c>
      <c r="C427" s="9" t="str">
        <f>IF(A427="","",IF(variable,IF(A427&lt;'Rental Calculator'!$I$16*periods_per_year,start_rate,IF('Rental Calculator'!$I$20&gt;=0,MIN('Rental Calculator'!$I$17,start_rate+'Rental Calculator'!$I$20*ROUNDUP((A427-'Rental Calculator'!$I$16*periods_per_year)/'Rental Calculator'!$I$19,0)),MAX('Rental Calculator'!$I$18,start_rate+'Rental Calculator'!$I$20*ROUNDUP((A427-'Rental Calculator'!$I$16*periods_per_year)/'Rental Calculator'!$I$19,0)))),start_rate))</f>
        <v/>
      </c>
      <c r="D427" s="10" t="str">
        <f t="shared" si="41"/>
        <v/>
      </c>
      <c r="E427" s="10" t="str">
        <f t="shared" si="38"/>
        <v/>
      </c>
      <c r="F427" s="10" t="str">
        <f t="shared" si="39"/>
        <v/>
      </c>
      <c r="G427" s="10" t="str">
        <f t="shared" si="40"/>
        <v/>
      </c>
    </row>
    <row r="428" spans="1:7" x14ac:dyDescent="0.15">
      <c r="A428" s="7" t="str">
        <f t="shared" si="36"/>
        <v/>
      </c>
      <c r="B428" s="8" t="str">
        <f t="shared" si="37"/>
        <v/>
      </c>
      <c r="C428" s="9" t="str">
        <f>IF(A428="","",IF(variable,IF(A428&lt;'Rental Calculator'!$I$16*periods_per_year,start_rate,IF('Rental Calculator'!$I$20&gt;=0,MIN('Rental Calculator'!$I$17,start_rate+'Rental Calculator'!$I$20*ROUNDUP((A428-'Rental Calculator'!$I$16*periods_per_year)/'Rental Calculator'!$I$19,0)),MAX('Rental Calculator'!$I$18,start_rate+'Rental Calculator'!$I$20*ROUNDUP((A428-'Rental Calculator'!$I$16*periods_per_year)/'Rental Calculator'!$I$19,0)))),start_rate))</f>
        <v/>
      </c>
      <c r="D428" s="10" t="str">
        <f t="shared" si="41"/>
        <v/>
      </c>
      <c r="E428" s="10" t="str">
        <f t="shared" si="38"/>
        <v/>
      </c>
      <c r="F428" s="10" t="str">
        <f t="shared" si="39"/>
        <v/>
      </c>
      <c r="G428" s="10" t="str">
        <f t="shared" si="40"/>
        <v/>
      </c>
    </row>
    <row r="429" spans="1:7" x14ac:dyDescent="0.15">
      <c r="A429" s="7" t="str">
        <f t="shared" si="36"/>
        <v/>
      </c>
      <c r="B429" s="8" t="str">
        <f t="shared" si="37"/>
        <v/>
      </c>
      <c r="C429" s="9" t="str">
        <f>IF(A429="","",IF(variable,IF(A429&lt;'Rental Calculator'!$I$16*periods_per_year,start_rate,IF('Rental Calculator'!$I$20&gt;=0,MIN('Rental Calculator'!$I$17,start_rate+'Rental Calculator'!$I$20*ROUNDUP((A429-'Rental Calculator'!$I$16*periods_per_year)/'Rental Calculator'!$I$19,0)),MAX('Rental Calculator'!$I$18,start_rate+'Rental Calculator'!$I$20*ROUNDUP((A429-'Rental Calculator'!$I$16*periods_per_year)/'Rental Calculator'!$I$19,0)))),start_rate))</f>
        <v/>
      </c>
      <c r="D429" s="10" t="str">
        <f t="shared" si="41"/>
        <v/>
      </c>
      <c r="E429" s="10" t="str">
        <f t="shared" si="38"/>
        <v/>
      </c>
      <c r="F429" s="10" t="str">
        <f t="shared" si="39"/>
        <v/>
      </c>
      <c r="G429" s="10" t="str">
        <f t="shared" si="40"/>
        <v/>
      </c>
    </row>
    <row r="430" spans="1:7" x14ac:dyDescent="0.15">
      <c r="A430" s="7" t="str">
        <f t="shared" si="36"/>
        <v/>
      </c>
      <c r="B430" s="8" t="str">
        <f t="shared" si="37"/>
        <v/>
      </c>
      <c r="C430" s="9" t="str">
        <f>IF(A430="","",IF(variable,IF(A430&lt;'Rental Calculator'!$I$16*periods_per_year,start_rate,IF('Rental Calculator'!$I$20&gt;=0,MIN('Rental Calculator'!$I$17,start_rate+'Rental Calculator'!$I$20*ROUNDUP((A430-'Rental Calculator'!$I$16*periods_per_year)/'Rental Calculator'!$I$19,0)),MAX('Rental Calculator'!$I$18,start_rate+'Rental Calculator'!$I$20*ROUNDUP((A430-'Rental Calculator'!$I$16*periods_per_year)/'Rental Calculator'!$I$19,0)))),start_rate))</f>
        <v/>
      </c>
      <c r="D430" s="10" t="str">
        <f t="shared" si="41"/>
        <v/>
      </c>
      <c r="E430" s="10" t="str">
        <f t="shared" si="38"/>
        <v/>
      </c>
      <c r="F430" s="10" t="str">
        <f t="shared" si="39"/>
        <v/>
      </c>
      <c r="G430" s="10" t="str">
        <f t="shared" si="40"/>
        <v/>
      </c>
    </row>
    <row r="431" spans="1:7" x14ac:dyDescent="0.15">
      <c r="A431" s="7" t="str">
        <f t="shared" si="36"/>
        <v/>
      </c>
      <c r="B431" s="8" t="str">
        <f t="shared" si="37"/>
        <v/>
      </c>
      <c r="C431" s="9" t="str">
        <f>IF(A431="","",IF(variable,IF(A431&lt;'Rental Calculator'!$I$16*periods_per_year,start_rate,IF('Rental Calculator'!$I$20&gt;=0,MIN('Rental Calculator'!$I$17,start_rate+'Rental Calculator'!$I$20*ROUNDUP((A431-'Rental Calculator'!$I$16*periods_per_year)/'Rental Calculator'!$I$19,0)),MAX('Rental Calculator'!$I$18,start_rate+'Rental Calculator'!$I$20*ROUNDUP((A431-'Rental Calculator'!$I$16*periods_per_year)/'Rental Calculator'!$I$19,0)))),start_rate))</f>
        <v/>
      </c>
      <c r="D431" s="10" t="str">
        <f t="shared" si="41"/>
        <v/>
      </c>
      <c r="E431" s="10" t="str">
        <f t="shared" si="38"/>
        <v/>
      </c>
      <c r="F431" s="10" t="str">
        <f t="shared" si="39"/>
        <v/>
      </c>
      <c r="G431" s="10" t="str">
        <f t="shared" si="40"/>
        <v/>
      </c>
    </row>
    <row r="432" spans="1:7" x14ac:dyDescent="0.15">
      <c r="A432" s="7" t="str">
        <f t="shared" si="36"/>
        <v/>
      </c>
      <c r="B432" s="8" t="str">
        <f t="shared" si="37"/>
        <v/>
      </c>
      <c r="C432" s="9" t="str">
        <f>IF(A432="","",IF(variable,IF(A432&lt;'Rental Calculator'!$I$16*periods_per_year,start_rate,IF('Rental Calculator'!$I$20&gt;=0,MIN('Rental Calculator'!$I$17,start_rate+'Rental Calculator'!$I$20*ROUNDUP((A432-'Rental Calculator'!$I$16*periods_per_year)/'Rental Calculator'!$I$19,0)),MAX('Rental Calculator'!$I$18,start_rate+'Rental Calculator'!$I$20*ROUNDUP((A432-'Rental Calculator'!$I$16*periods_per_year)/'Rental Calculator'!$I$19,0)))),start_rate))</f>
        <v/>
      </c>
      <c r="D432" s="10" t="str">
        <f t="shared" si="41"/>
        <v/>
      </c>
      <c r="E432" s="10" t="str">
        <f t="shared" si="38"/>
        <v/>
      </c>
      <c r="F432" s="10" t="str">
        <f t="shared" si="39"/>
        <v/>
      </c>
      <c r="G432" s="10" t="str">
        <f t="shared" si="40"/>
        <v/>
      </c>
    </row>
    <row r="433" spans="1:7" x14ac:dyDescent="0.15">
      <c r="A433" s="7" t="str">
        <f t="shared" si="36"/>
        <v/>
      </c>
      <c r="B433" s="8" t="str">
        <f t="shared" si="37"/>
        <v/>
      </c>
      <c r="C433" s="9" t="str">
        <f>IF(A433="","",IF(variable,IF(A433&lt;'Rental Calculator'!$I$16*periods_per_year,start_rate,IF('Rental Calculator'!$I$20&gt;=0,MIN('Rental Calculator'!$I$17,start_rate+'Rental Calculator'!$I$20*ROUNDUP((A433-'Rental Calculator'!$I$16*periods_per_year)/'Rental Calculator'!$I$19,0)),MAX('Rental Calculator'!$I$18,start_rate+'Rental Calculator'!$I$20*ROUNDUP((A433-'Rental Calculator'!$I$16*periods_per_year)/'Rental Calculator'!$I$19,0)))),start_rate))</f>
        <v/>
      </c>
      <c r="D433" s="10" t="str">
        <f t="shared" si="41"/>
        <v/>
      </c>
      <c r="E433" s="10" t="str">
        <f t="shared" si="38"/>
        <v/>
      </c>
      <c r="F433" s="10" t="str">
        <f t="shared" si="39"/>
        <v/>
      </c>
      <c r="G433" s="10" t="str">
        <f t="shared" si="40"/>
        <v/>
      </c>
    </row>
    <row r="434" spans="1:7" x14ac:dyDescent="0.15">
      <c r="A434" s="7" t="str">
        <f t="shared" si="36"/>
        <v/>
      </c>
      <c r="B434" s="8" t="str">
        <f t="shared" si="37"/>
        <v/>
      </c>
      <c r="C434" s="9" t="str">
        <f>IF(A434="","",IF(variable,IF(A434&lt;'Rental Calculator'!$I$16*periods_per_year,start_rate,IF('Rental Calculator'!$I$20&gt;=0,MIN('Rental Calculator'!$I$17,start_rate+'Rental Calculator'!$I$20*ROUNDUP((A434-'Rental Calculator'!$I$16*periods_per_year)/'Rental Calculator'!$I$19,0)),MAX('Rental Calculator'!$I$18,start_rate+'Rental Calculator'!$I$20*ROUNDUP((A434-'Rental Calculator'!$I$16*periods_per_year)/'Rental Calculator'!$I$19,0)))),start_rate))</f>
        <v/>
      </c>
      <c r="D434" s="10" t="str">
        <f t="shared" si="41"/>
        <v/>
      </c>
      <c r="E434" s="10" t="str">
        <f t="shared" si="38"/>
        <v/>
      </c>
      <c r="F434" s="10" t="str">
        <f t="shared" si="39"/>
        <v/>
      </c>
      <c r="G434" s="10" t="str">
        <f t="shared" si="40"/>
        <v/>
      </c>
    </row>
    <row r="435" spans="1:7" x14ac:dyDescent="0.15">
      <c r="A435" s="7" t="str">
        <f t="shared" si="36"/>
        <v/>
      </c>
      <c r="B435" s="8" t="str">
        <f t="shared" si="37"/>
        <v/>
      </c>
      <c r="C435" s="9" t="str">
        <f>IF(A435="","",IF(variable,IF(A435&lt;'Rental Calculator'!$I$16*periods_per_year,start_rate,IF('Rental Calculator'!$I$20&gt;=0,MIN('Rental Calculator'!$I$17,start_rate+'Rental Calculator'!$I$20*ROUNDUP((A435-'Rental Calculator'!$I$16*periods_per_year)/'Rental Calculator'!$I$19,0)),MAX('Rental Calculator'!$I$18,start_rate+'Rental Calculator'!$I$20*ROUNDUP((A435-'Rental Calculator'!$I$16*periods_per_year)/'Rental Calculator'!$I$19,0)))),start_rate))</f>
        <v/>
      </c>
      <c r="D435" s="10" t="str">
        <f t="shared" si="41"/>
        <v/>
      </c>
      <c r="E435" s="10" t="str">
        <f t="shared" si="38"/>
        <v/>
      </c>
      <c r="F435" s="10" t="str">
        <f t="shared" si="39"/>
        <v/>
      </c>
      <c r="G435" s="10" t="str">
        <f t="shared" si="40"/>
        <v/>
      </c>
    </row>
    <row r="436" spans="1:7" x14ac:dyDescent="0.15">
      <c r="A436" s="7" t="str">
        <f t="shared" si="36"/>
        <v/>
      </c>
      <c r="B436" s="8" t="str">
        <f t="shared" si="37"/>
        <v/>
      </c>
      <c r="C436" s="9" t="str">
        <f>IF(A436="","",IF(variable,IF(A436&lt;'Rental Calculator'!$I$16*periods_per_year,start_rate,IF('Rental Calculator'!$I$20&gt;=0,MIN('Rental Calculator'!$I$17,start_rate+'Rental Calculator'!$I$20*ROUNDUP((A436-'Rental Calculator'!$I$16*periods_per_year)/'Rental Calculator'!$I$19,0)),MAX('Rental Calculator'!$I$18,start_rate+'Rental Calculator'!$I$20*ROUNDUP((A436-'Rental Calculator'!$I$16*periods_per_year)/'Rental Calculator'!$I$19,0)))),start_rate))</f>
        <v/>
      </c>
      <c r="D436" s="10" t="str">
        <f t="shared" si="41"/>
        <v/>
      </c>
      <c r="E436" s="10" t="str">
        <f t="shared" si="38"/>
        <v/>
      </c>
      <c r="F436" s="10" t="str">
        <f t="shared" si="39"/>
        <v/>
      </c>
      <c r="G436" s="10" t="str">
        <f t="shared" si="40"/>
        <v/>
      </c>
    </row>
    <row r="437" spans="1:7" x14ac:dyDescent="0.15">
      <c r="A437" s="7" t="str">
        <f t="shared" si="36"/>
        <v/>
      </c>
      <c r="B437" s="8" t="str">
        <f t="shared" si="37"/>
        <v/>
      </c>
      <c r="C437" s="9" t="str">
        <f>IF(A437="","",IF(variable,IF(A437&lt;'Rental Calculator'!$I$16*periods_per_year,start_rate,IF('Rental Calculator'!$I$20&gt;=0,MIN('Rental Calculator'!$I$17,start_rate+'Rental Calculator'!$I$20*ROUNDUP((A437-'Rental Calculator'!$I$16*periods_per_year)/'Rental Calculator'!$I$19,0)),MAX('Rental Calculator'!$I$18,start_rate+'Rental Calculator'!$I$20*ROUNDUP((A437-'Rental Calculator'!$I$16*periods_per_year)/'Rental Calculator'!$I$19,0)))),start_rate))</f>
        <v/>
      </c>
      <c r="D437" s="10" t="str">
        <f t="shared" si="41"/>
        <v/>
      </c>
      <c r="E437" s="10" t="str">
        <f t="shared" si="38"/>
        <v/>
      </c>
      <c r="F437" s="10" t="str">
        <f t="shared" si="39"/>
        <v/>
      </c>
      <c r="G437" s="10" t="str">
        <f t="shared" si="40"/>
        <v/>
      </c>
    </row>
    <row r="438" spans="1:7" x14ac:dyDescent="0.15">
      <c r="A438" s="7" t="str">
        <f t="shared" si="36"/>
        <v/>
      </c>
      <c r="B438" s="8" t="str">
        <f t="shared" si="37"/>
        <v/>
      </c>
      <c r="C438" s="9" t="str">
        <f>IF(A438="","",IF(variable,IF(A438&lt;'Rental Calculator'!$I$16*periods_per_year,start_rate,IF('Rental Calculator'!$I$20&gt;=0,MIN('Rental Calculator'!$I$17,start_rate+'Rental Calculator'!$I$20*ROUNDUP((A438-'Rental Calculator'!$I$16*periods_per_year)/'Rental Calculator'!$I$19,0)),MAX('Rental Calculator'!$I$18,start_rate+'Rental Calculator'!$I$20*ROUNDUP((A438-'Rental Calculator'!$I$16*periods_per_year)/'Rental Calculator'!$I$19,0)))),start_rate))</f>
        <v/>
      </c>
      <c r="D438" s="10" t="str">
        <f t="shared" si="41"/>
        <v/>
      </c>
      <c r="E438" s="10" t="str">
        <f t="shared" si="38"/>
        <v/>
      </c>
      <c r="F438" s="10" t="str">
        <f t="shared" si="39"/>
        <v/>
      </c>
      <c r="G438" s="10" t="str">
        <f t="shared" si="40"/>
        <v/>
      </c>
    </row>
    <row r="439" spans="1:7" x14ac:dyDescent="0.15">
      <c r="A439" s="7" t="str">
        <f t="shared" si="36"/>
        <v/>
      </c>
      <c r="B439" s="8" t="str">
        <f t="shared" si="37"/>
        <v/>
      </c>
      <c r="C439" s="9" t="str">
        <f>IF(A439="","",IF(variable,IF(A439&lt;'Rental Calculator'!$I$16*periods_per_year,start_rate,IF('Rental Calculator'!$I$20&gt;=0,MIN('Rental Calculator'!$I$17,start_rate+'Rental Calculator'!$I$20*ROUNDUP((A439-'Rental Calculator'!$I$16*periods_per_year)/'Rental Calculator'!$I$19,0)),MAX('Rental Calculator'!$I$18,start_rate+'Rental Calculator'!$I$20*ROUNDUP((A439-'Rental Calculator'!$I$16*periods_per_year)/'Rental Calculator'!$I$19,0)))),start_rate))</f>
        <v/>
      </c>
      <c r="D439" s="10" t="str">
        <f t="shared" si="41"/>
        <v/>
      </c>
      <c r="E439" s="10" t="str">
        <f t="shared" si="38"/>
        <v/>
      </c>
      <c r="F439" s="10" t="str">
        <f t="shared" si="39"/>
        <v/>
      </c>
      <c r="G439" s="10" t="str">
        <f t="shared" si="40"/>
        <v/>
      </c>
    </row>
    <row r="440" spans="1:7" x14ac:dyDescent="0.15">
      <c r="A440" s="7" t="str">
        <f t="shared" si="36"/>
        <v/>
      </c>
      <c r="B440" s="8" t="str">
        <f t="shared" si="37"/>
        <v/>
      </c>
      <c r="C440" s="9" t="str">
        <f>IF(A440="","",IF(variable,IF(A440&lt;'Rental Calculator'!$I$16*periods_per_year,start_rate,IF('Rental Calculator'!$I$20&gt;=0,MIN('Rental Calculator'!$I$17,start_rate+'Rental Calculator'!$I$20*ROUNDUP((A440-'Rental Calculator'!$I$16*periods_per_year)/'Rental Calculator'!$I$19,0)),MAX('Rental Calculator'!$I$18,start_rate+'Rental Calculator'!$I$20*ROUNDUP((A440-'Rental Calculator'!$I$16*periods_per_year)/'Rental Calculator'!$I$19,0)))),start_rate))</f>
        <v/>
      </c>
      <c r="D440" s="10" t="str">
        <f t="shared" si="41"/>
        <v/>
      </c>
      <c r="E440" s="10" t="str">
        <f t="shared" si="38"/>
        <v/>
      </c>
      <c r="F440" s="10" t="str">
        <f t="shared" si="39"/>
        <v/>
      </c>
      <c r="G440" s="10" t="str">
        <f t="shared" si="40"/>
        <v/>
      </c>
    </row>
    <row r="441" spans="1:7" x14ac:dyDescent="0.15">
      <c r="A441" s="7" t="str">
        <f t="shared" si="36"/>
        <v/>
      </c>
      <c r="B441" s="8" t="str">
        <f t="shared" si="37"/>
        <v/>
      </c>
      <c r="C441" s="9" t="str">
        <f>IF(A441="","",IF(variable,IF(A441&lt;'Rental Calculator'!$I$16*periods_per_year,start_rate,IF('Rental Calculator'!$I$20&gt;=0,MIN('Rental Calculator'!$I$17,start_rate+'Rental Calculator'!$I$20*ROUNDUP((A441-'Rental Calculator'!$I$16*periods_per_year)/'Rental Calculator'!$I$19,0)),MAX('Rental Calculator'!$I$18,start_rate+'Rental Calculator'!$I$20*ROUNDUP((A441-'Rental Calculator'!$I$16*periods_per_year)/'Rental Calculator'!$I$19,0)))),start_rate))</f>
        <v/>
      </c>
      <c r="D441" s="10" t="str">
        <f t="shared" si="41"/>
        <v/>
      </c>
      <c r="E441" s="10" t="str">
        <f t="shared" si="38"/>
        <v/>
      </c>
      <c r="F441" s="10" t="str">
        <f t="shared" si="39"/>
        <v/>
      </c>
      <c r="G441" s="10" t="str">
        <f t="shared" si="40"/>
        <v/>
      </c>
    </row>
    <row r="442" spans="1:7" x14ac:dyDescent="0.15">
      <c r="A442" s="7" t="str">
        <f t="shared" si="36"/>
        <v/>
      </c>
      <c r="B442" s="8" t="str">
        <f t="shared" si="37"/>
        <v/>
      </c>
      <c r="C442" s="9" t="str">
        <f>IF(A442="","",IF(variable,IF(A442&lt;'Rental Calculator'!$I$16*periods_per_year,start_rate,IF('Rental Calculator'!$I$20&gt;=0,MIN('Rental Calculator'!$I$17,start_rate+'Rental Calculator'!$I$20*ROUNDUP((A442-'Rental Calculator'!$I$16*periods_per_year)/'Rental Calculator'!$I$19,0)),MAX('Rental Calculator'!$I$18,start_rate+'Rental Calculator'!$I$20*ROUNDUP((A442-'Rental Calculator'!$I$16*periods_per_year)/'Rental Calculator'!$I$19,0)))),start_rate))</f>
        <v/>
      </c>
      <c r="D442" s="10" t="str">
        <f t="shared" si="41"/>
        <v/>
      </c>
      <c r="E442" s="10" t="str">
        <f t="shared" si="38"/>
        <v/>
      </c>
      <c r="F442" s="10" t="str">
        <f t="shared" si="39"/>
        <v/>
      </c>
      <c r="G442" s="10" t="str">
        <f t="shared" si="40"/>
        <v/>
      </c>
    </row>
    <row r="443" spans="1:7" x14ac:dyDescent="0.15">
      <c r="A443" s="7" t="str">
        <f t="shared" si="36"/>
        <v/>
      </c>
      <c r="B443" s="8" t="str">
        <f t="shared" si="37"/>
        <v/>
      </c>
      <c r="C443" s="9" t="str">
        <f>IF(A443="","",IF(variable,IF(A443&lt;'Rental Calculator'!$I$16*periods_per_year,start_rate,IF('Rental Calculator'!$I$20&gt;=0,MIN('Rental Calculator'!$I$17,start_rate+'Rental Calculator'!$I$20*ROUNDUP((A443-'Rental Calculator'!$I$16*periods_per_year)/'Rental Calculator'!$I$19,0)),MAX('Rental Calculator'!$I$18,start_rate+'Rental Calculator'!$I$20*ROUNDUP((A443-'Rental Calculator'!$I$16*periods_per_year)/'Rental Calculator'!$I$19,0)))),start_rate))</f>
        <v/>
      </c>
      <c r="D443" s="10" t="str">
        <f t="shared" si="41"/>
        <v/>
      </c>
      <c r="E443" s="10" t="str">
        <f t="shared" si="38"/>
        <v/>
      </c>
      <c r="F443" s="10" t="str">
        <f t="shared" si="39"/>
        <v/>
      </c>
      <c r="G443" s="10" t="str">
        <f t="shared" si="40"/>
        <v/>
      </c>
    </row>
    <row r="444" spans="1:7" x14ac:dyDescent="0.15">
      <c r="A444" s="7" t="str">
        <f t="shared" si="36"/>
        <v/>
      </c>
      <c r="B444" s="8" t="str">
        <f t="shared" si="37"/>
        <v/>
      </c>
      <c r="C444" s="9" t="str">
        <f>IF(A444="","",IF(variable,IF(A444&lt;'Rental Calculator'!$I$16*periods_per_year,start_rate,IF('Rental Calculator'!$I$20&gt;=0,MIN('Rental Calculator'!$I$17,start_rate+'Rental Calculator'!$I$20*ROUNDUP((A444-'Rental Calculator'!$I$16*periods_per_year)/'Rental Calculator'!$I$19,0)),MAX('Rental Calculator'!$I$18,start_rate+'Rental Calculator'!$I$20*ROUNDUP((A444-'Rental Calculator'!$I$16*periods_per_year)/'Rental Calculator'!$I$19,0)))),start_rate))</f>
        <v/>
      </c>
      <c r="D444" s="10" t="str">
        <f t="shared" si="41"/>
        <v/>
      </c>
      <c r="E444" s="10" t="str">
        <f t="shared" si="38"/>
        <v/>
      </c>
      <c r="F444" s="10" t="str">
        <f t="shared" si="39"/>
        <v/>
      </c>
      <c r="G444" s="10" t="str">
        <f t="shared" si="40"/>
        <v/>
      </c>
    </row>
    <row r="445" spans="1:7" x14ac:dyDescent="0.15">
      <c r="A445" s="7" t="str">
        <f t="shared" si="36"/>
        <v/>
      </c>
      <c r="B445" s="8" t="str">
        <f t="shared" si="37"/>
        <v/>
      </c>
      <c r="C445" s="9" t="str">
        <f>IF(A445="","",IF(variable,IF(A445&lt;'Rental Calculator'!$I$16*periods_per_year,start_rate,IF('Rental Calculator'!$I$20&gt;=0,MIN('Rental Calculator'!$I$17,start_rate+'Rental Calculator'!$I$20*ROUNDUP((A445-'Rental Calculator'!$I$16*periods_per_year)/'Rental Calculator'!$I$19,0)),MAX('Rental Calculator'!$I$18,start_rate+'Rental Calculator'!$I$20*ROUNDUP((A445-'Rental Calculator'!$I$16*periods_per_year)/'Rental Calculator'!$I$19,0)))),start_rate))</f>
        <v/>
      </c>
      <c r="D445" s="10" t="str">
        <f t="shared" si="41"/>
        <v/>
      </c>
      <c r="E445" s="10" t="str">
        <f t="shared" si="38"/>
        <v/>
      </c>
      <c r="F445" s="10" t="str">
        <f t="shared" si="39"/>
        <v/>
      </c>
      <c r="G445" s="10" t="str">
        <f t="shared" si="40"/>
        <v/>
      </c>
    </row>
    <row r="446" spans="1:7" x14ac:dyDescent="0.15">
      <c r="A446" s="7" t="str">
        <f t="shared" si="36"/>
        <v/>
      </c>
      <c r="B446" s="8" t="str">
        <f t="shared" si="37"/>
        <v/>
      </c>
      <c r="C446" s="9" t="str">
        <f>IF(A446="","",IF(variable,IF(A446&lt;'Rental Calculator'!$I$16*periods_per_year,start_rate,IF('Rental Calculator'!$I$20&gt;=0,MIN('Rental Calculator'!$I$17,start_rate+'Rental Calculator'!$I$20*ROUNDUP((A446-'Rental Calculator'!$I$16*periods_per_year)/'Rental Calculator'!$I$19,0)),MAX('Rental Calculator'!$I$18,start_rate+'Rental Calculator'!$I$20*ROUNDUP((A446-'Rental Calculator'!$I$16*periods_per_year)/'Rental Calculator'!$I$19,0)))),start_rate))</f>
        <v/>
      </c>
      <c r="D446" s="10" t="str">
        <f t="shared" si="41"/>
        <v/>
      </c>
      <c r="E446" s="10" t="str">
        <f t="shared" si="38"/>
        <v/>
      </c>
      <c r="F446" s="10" t="str">
        <f t="shared" si="39"/>
        <v/>
      </c>
      <c r="G446" s="10" t="str">
        <f t="shared" si="40"/>
        <v/>
      </c>
    </row>
    <row r="447" spans="1:7" x14ac:dyDescent="0.15">
      <c r="A447" s="7" t="str">
        <f t="shared" si="36"/>
        <v/>
      </c>
      <c r="B447" s="8" t="str">
        <f t="shared" si="37"/>
        <v/>
      </c>
      <c r="C447" s="9" t="str">
        <f>IF(A447="","",IF(variable,IF(A447&lt;'Rental Calculator'!$I$16*periods_per_year,start_rate,IF('Rental Calculator'!$I$20&gt;=0,MIN('Rental Calculator'!$I$17,start_rate+'Rental Calculator'!$I$20*ROUNDUP((A447-'Rental Calculator'!$I$16*periods_per_year)/'Rental Calculator'!$I$19,0)),MAX('Rental Calculator'!$I$18,start_rate+'Rental Calculator'!$I$20*ROUNDUP((A447-'Rental Calculator'!$I$16*periods_per_year)/'Rental Calculator'!$I$19,0)))),start_rate))</f>
        <v/>
      </c>
      <c r="D447" s="10" t="str">
        <f t="shared" si="41"/>
        <v/>
      </c>
      <c r="E447" s="10" t="str">
        <f t="shared" si="38"/>
        <v/>
      </c>
      <c r="F447" s="10" t="str">
        <f t="shared" si="39"/>
        <v/>
      </c>
      <c r="G447" s="10" t="str">
        <f t="shared" si="40"/>
        <v/>
      </c>
    </row>
    <row r="448" spans="1:7" x14ac:dyDescent="0.15">
      <c r="A448" s="7" t="str">
        <f t="shared" si="36"/>
        <v/>
      </c>
      <c r="B448" s="8" t="str">
        <f t="shared" si="37"/>
        <v/>
      </c>
      <c r="C448" s="9" t="str">
        <f>IF(A448="","",IF(variable,IF(A448&lt;'Rental Calculator'!$I$16*periods_per_year,start_rate,IF('Rental Calculator'!$I$20&gt;=0,MIN('Rental Calculator'!$I$17,start_rate+'Rental Calculator'!$I$20*ROUNDUP((A448-'Rental Calculator'!$I$16*periods_per_year)/'Rental Calculator'!$I$19,0)),MAX('Rental Calculator'!$I$18,start_rate+'Rental Calculator'!$I$20*ROUNDUP((A448-'Rental Calculator'!$I$16*periods_per_year)/'Rental Calculator'!$I$19,0)))),start_rate))</f>
        <v/>
      </c>
      <c r="D448" s="10" t="str">
        <f t="shared" si="41"/>
        <v/>
      </c>
      <c r="E448" s="10" t="str">
        <f t="shared" si="38"/>
        <v/>
      </c>
      <c r="F448" s="10" t="str">
        <f t="shared" si="39"/>
        <v/>
      </c>
      <c r="G448" s="10" t="str">
        <f t="shared" si="40"/>
        <v/>
      </c>
    </row>
    <row r="449" spans="1:7" x14ac:dyDescent="0.15">
      <c r="A449" s="7" t="str">
        <f t="shared" si="36"/>
        <v/>
      </c>
      <c r="B449" s="8" t="str">
        <f t="shared" si="37"/>
        <v/>
      </c>
      <c r="C449" s="9" t="str">
        <f>IF(A449="","",IF(variable,IF(A449&lt;'Rental Calculator'!$I$16*periods_per_year,start_rate,IF('Rental Calculator'!$I$20&gt;=0,MIN('Rental Calculator'!$I$17,start_rate+'Rental Calculator'!$I$20*ROUNDUP((A449-'Rental Calculator'!$I$16*periods_per_year)/'Rental Calculator'!$I$19,0)),MAX('Rental Calculator'!$I$18,start_rate+'Rental Calculator'!$I$20*ROUNDUP((A449-'Rental Calculator'!$I$16*periods_per_year)/'Rental Calculator'!$I$19,0)))),start_rate))</f>
        <v/>
      </c>
      <c r="D449" s="10" t="str">
        <f t="shared" si="41"/>
        <v/>
      </c>
      <c r="E449" s="10" t="str">
        <f t="shared" si="38"/>
        <v/>
      </c>
      <c r="F449" s="10" t="str">
        <f t="shared" si="39"/>
        <v/>
      </c>
      <c r="G449" s="10" t="str">
        <f t="shared" si="40"/>
        <v/>
      </c>
    </row>
    <row r="450" spans="1:7" x14ac:dyDescent="0.15">
      <c r="A450" s="7" t="str">
        <f t="shared" si="36"/>
        <v/>
      </c>
      <c r="B450" s="8" t="str">
        <f t="shared" si="37"/>
        <v/>
      </c>
      <c r="C450" s="9" t="str">
        <f>IF(A450="","",IF(variable,IF(A450&lt;'Rental Calculator'!$I$16*periods_per_year,start_rate,IF('Rental Calculator'!$I$20&gt;=0,MIN('Rental Calculator'!$I$17,start_rate+'Rental Calculator'!$I$20*ROUNDUP((A450-'Rental Calculator'!$I$16*periods_per_year)/'Rental Calculator'!$I$19,0)),MAX('Rental Calculator'!$I$18,start_rate+'Rental Calculator'!$I$20*ROUNDUP((A450-'Rental Calculator'!$I$16*periods_per_year)/'Rental Calculator'!$I$19,0)))),start_rate))</f>
        <v/>
      </c>
      <c r="D450" s="10" t="str">
        <f t="shared" si="41"/>
        <v/>
      </c>
      <c r="E450" s="10" t="str">
        <f t="shared" si="38"/>
        <v/>
      </c>
      <c r="F450" s="10" t="str">
        <f t="shared" si="39"/>
        <v/>
      </c>
      <c r="G450" s="10" t="str">
        <f t="shared" si="40"/>
        <v/>
      </c>
    </row>
    <row r="451" spans="1:7" x14ac:dyDescent="0.15">
      <c r="A451" s="7" t="str">
        <f t="shared" si="36"/>
        <v/>
      </c>
      <c r="B451" s="8" t="str">
        <f t="shared" si="37"/>
        <v/>
      </c>
      <c r="C451" s="9" t="str">
        <f>IF(A451="","",IF(variable,IF(A451&lt;'Rental Calculator'!$I$16*periods_per_year,start_rate,IF('Rental Calculator'!$I$20&gt;=0,MIN('Rental Calculator'!$I$17,start_rate+'Rental Calculator'!$I$20*ROUNDUP((A451-'Rental Calculator'!$I$16*periods_per_year)/'Rental Calculator'!$I$19,0)),MAX('Rental Calculator'!$I$18,start_rate+'Rental Calculator'!$I$20*ROUNDUP((A451-'Rental Calculator'!$I$16*periods_per_year)/'Rental Calculator'!$I$19,0)))),start_rate))</f>
        <v/>
      </c>
      <c r="D451" s="10" t="str">
        <f t="shared" si="41"/>
        <v/>
      </c>
      <c r="E451" s="10" t="str">
        <f t="shared" si="38"/>
        <v/>
      </c>
      <c r="F451" s="10" t="str">
        <f t="shared" si="39"/>
        <v/>
      </c>
      <c r="G451" s="10" t="str">
        <f t="shared" si="40"/>
        <v/>
      </c>
    </row>
    <row r="452" spans="1:7" x14ac:dyDescent="0.15">
      <c r="A452" s="7" t="str">
        <f t="shared" ref="A452:A515" si="42">IF(G451="","",IF(OR(A451&gt;=nper,ROUND(G451,2)&lt;=0),"",A451+1))</f>
        <v/>
      </c>
      <c r="B452" s="8" t="str">
        <f t="shared" ref="B452:B515" si="43">IF(A452="","",IF(OR(periods_per_year=26,periods_per_year=52),IF(periods_per_year=26,IF(A452=1,fpdate,B451+14),IF(periods_per_year=52,IF(A452=1,fpdate,B451+7),"n/a")),IF(periods_per_year=24,DATE(YEAR(fpdate),MONTH(fpdate)+(A452-1)/2+IF(AND(DAY(fpdate)&gt;=15,MOD(A452,2)=0),1,0),IF(MOD(A452,2)=0,IF(DAY(fpdate)&gt;=15,DAY(fpdate)-14,DAY(fpdate)+14),DAY(fpdate))),IF(DAY(DATE(YEAR(fpdate),MONTH(fpdate)+A452-1,DAY(fpdate)))&lt;&gt;DAY(fpdate),DATE(YEAR(fpdate),MONTH(fpdate)+A452,0),DATE(YEAR(fpdate),MONTH(fpdate)+A452-1,DAY(fpdate))))))</f>
        <v/>
      </c>
      <c r="C452" s="9" t="str">
        <f>IF(A452="","",IF(variable,IF(A452&lt;'Rental Calculator'!$I$16*periods_per_year,start_rate,IF('Rental Calculator'!$I$20&gt;=0,MIN('Rental Calculator'!$I$17,start_rate+'Rental Calculator'!$I$20*ROUNDUP((A452-'Rental Calculator'!$I$16*periods_per_year)/'Rental Calculator'!$I$19,0)),MAX('Rental Calculator'!$I$18,start_rate+'Rental Calculator'!$I$20*ROUNDUP((A452-'Rental Calculator'!$I$16*periods_per_year)/'Rental Calculator'!$I$19,0)))),start_rate))</f>
        <v/>
      </c>
      <c r="D452" s="10" t="str">
        <f t="shared" si="41"/>
        <v/>
      </c>
      <c r="E452" s="10" t="str">
        <f t="shared" ref="E452:E515" si="44">IF(A452="","",IF(A452=nper,G451+D452,MIN(G451+D452,IF(C452=C451,E451,ROUND(-PMT(((1+C452/CP)^(CP/periods_per_year))-1,nper-A452+1,G451),2)))))</f>
        <v/>
      </c>
      <c r="F452" s="10" t="str">
        <f t="shared" ref="F452:F515" si="45">IF(A452="","",E452-D452)</f>
        <v/>
      </c>
      <c r="G452" s="10" t="str">
        <f t="shared" ref="G452:G515" si="46">IF(A452="","",G451-F452)</f>
        <v/>
      </c>
    </row>
    <row r="453" spans="1:7" x14ac:dyDescent="0.15">
      <c r="A453" s="7" t="str">
        <f t="shared" si="42"/>
        <v/>
      </c>
      <c r="B453" s="8" t="str">
        <f t="shared" si="43"/>
        <v/>
      </c>
      <c r="C453" s="9" t="str">
        <f>IF(A453="","",IF(variable,IF(A453&lt;'Rental Calculator'!$I$16*periods_per_year,start_rate,IF('Rental Calculator'!$I$20&gt;=0,MIN('Rental Calculator'!$I$17,start_rate+'Rental Calculator'!$I$20*ROUNDUP((A453-'Rental Calculator'!$I$16*periods_per_year)/'Rental Calculator'!$I$19,0)),MAX('Rental Calculator'!$I$18,start_rate+'Rental Calculator'!$I$20*ROUNDUP((A453-'Rental Calculator'!$I$16*periods_per_year)/'Rental Calculator'!$I$19,0)))),start_rate))</f>
        <v/>
      </c>
      <c r="D453" s="10" t="str">
        <f t="shared" ref="D453:D516" si="47">IF(A453="","",ROUND((((1+C453/CP)^(CP/periods_per_year))-1)*G452,2))</f>
        <v/>
      </c>
      <c r="E453" s="10" t="str">
        <f t="shared" si="44"/>
        <v/>
      </c>
      <c r="F453" s="10" t="str">
        <f t="shared" si="45"/>
        <v/>
      </c>
      <c r="G453" s="10" t="str">
        <f t="shared" si="46"/>
        <v/>
      </c>
    </row>
    <row r="454" spans="1:7" x14ac:dyDescent="0.15">
      <c r="A454" s="7" t="str">
        <f t="shared" si="42"/>
        <v/>
      </c>
      <c r="B454" s="8" t="str">
        <f t="shared" si="43"/>
        <v/>
      </c>
      <c r="C454" s="9" t="str">
        <f>IF(A454="","",IF(variable,IF(A454&lt;'Rental Calculator'!$I$16*periods_per_year,start_rate,IF('Rental Calculator'!$I$20&gt;=0,MIN('Rental Calculator'!$I$17,start_rate+'Rental Calculator'!$I$20*ROUNDUP((A454-'Rental Calculator'!$I$16*periods_per_year)/'Rental Calculator'!$I$19,0)),MAX('Rental Calculator'!$I$18,start_rate+'Rental Calculator'!$I$20*ROUNDUP((A454-'Rental Calculator'!$I$16*periods_per_year)/'Rental Calculator'!$I$19,0)))),start_rate))</f>
        <v/>
      </c>
      <c r="D454" s="10" t="str">
        <f t="shared" si="47"/>
        <v/>
      </c>
      <c r="E454" s="10" t="str">
        <f t="shared" si="44"/>
        <v/>
      </c>
      <c r="F454" s="10" t="str">
        <f t="shared" si="45"/>
        <v/>
      </c>
      <c r="G454" s="10" t="str">
        <f t="shared" si="46"/>
        <v/>
      </c>
    </row>
    <row r="455" spans="1:7" x14ac:dyDescent="0.15">
      <c r="A455" s="7" t="str">
        <f t="shared" si="42"/>
        <v/>
      </c>
      <c r="B455" s="8" t="str">
        <f t="shared" si="43"/>
        <v/>
      </c>
      <c r="C455" s="9" t="str">
        <f>IF(A455="","",IF(variable,IF(A455&lt;'Rental Calculator'!$I$16*periods_per_year,start_rate,IF('Rental Calculator'!$I$20&gt;=0,MIN('Rental Calculator'!$I$17,start_rate+'Rental Calculator'!$I$20*ROUNDUP((A455-'Rental Calculator'!$I$16*periods_per_year)/'Rental Calculator'!$I$19,0)),MAX('Rental Calculator'!$I$18,start_rate+'Rental Calculator'!$I$20*ROUNDUP((A455-'Rental Calculator'!$I$16*periods_per_year)/'Rental Calculator'!$I$19,0)))),start_rate))</f>
        <v/>
      </c>
      <c r="D455" s="10" t="str">
        <f t="shared" si="47"/>
        <v/>
      </c>
      <c r="E455" s="10" t="str">
        <f t="shared" si="44"/>
        <v/>
      </c>
      <c r="F455" s="10" t="str">
        <f t="shared" si="45"/>
        <v/>
      </c>
      <c r="G455" s="10" t="str">
        <f t="shared" si="46"/>
        <v/>
      </c>
    </row>
    <row r="456" spans="1:7" x14ac:dyDescent="0.15">
      <c r="A456" s="7" t="str">
        <f t="shared" si="42"/>
        <v/>
      </c>
      <c r="B456" s="8" t="str">
        <f t="shared" si="43"/>
        <v/>
      </c>
      <c r="C456" s="9" t="str">
        <f>IF(A456="","",IF(variable,IF(A456&lt;'Rental Calculator'!$I$16*periods_per_year,start_rate,IF('Rental Calculator'!$I$20&gt;=0,MIN('Rental Calculator'!$I$17,start_rate+'Rental Calculator'!$I$20*ROUNDUP((A456-'Rental Calculator'!$I$16*periods_per_year)/'Rental Calculator'!$I$19,0)),MAX('Rental Calculator'!$I$18,start_rate+'Rental Calculator'!$I$20*ROUNDUP((A456-'Rental Calculator'!$I$16*periods_per_year)/'Rental Calculator'!$I$19,0)))),start_rate))</f>
        <v/>
      </c>
      <c r="D456" s="10" t="str">
        <f t="shared" si="47"/>
        <v/>
      </c>
      <c r="E456" s="10" t="str">
        <f t="shared" si="44"/>
        <v/>
      </c>
      <c r="F456" s="10" t="str">
        <f t="shared" si="45"/>
        <v/>
      </c>
      <c r="G456" s="10" t="str">
        <f t="shared" si="46"/>
        <v/>
      </c>
    </row>
    <row r="457" spans="1:7" x14ac:dyDescent="0.15">
      <c r="A457" s="7" t="str">
        <f t="shared" si="42"/>
        <v/>
      </c>
      <c r="B457" s="8" t="str">
        <f t="shared" si="43"/>
        <v/>
      </c>
      <c r="C457" s="9" t="str">
        <f>IF(A457="","",IF(variable,IF(A457&lt;'Rental Calculator'!$I$16*periods_per_year,start_rate,IF('Rental Calculator'!$I$20&gt;=0,MIN('Rental Calculator'!$I$17,start_rate+'Rental Calculator'!$I$20*ROUNDUP((A457-'Rental Calculator'!$I$16*periods_per_year)/'Rental Calculator'!$I$19,0)),MAX('Rental Calculator'!$I$18,start_rate+'Rental Calculator'!$I$20*ROUNDUP((A457-'Rental Calculator'!$I$16*periods_per_year)/'Rental Calculator'!$I$19,0)))),start_rate))</f>
        <v/>
      </c>
      <c r="D457" s="10" t="str">
        <f t="shared" si="47"/>
        <v/>
      </c>
      <c r="E457" s="10" t="str">
        <f t="shared" si="44"/>
        <v/>
      </c>
      <c r="F457" s="10" t="str">
        <f t="shared" si="45"/>
        <v/>
      </c>
      <c r="G457" s="10" t="str">
        <f t="shared" si="46"/>
        <v/>
      </c>
    </row>
    <row r="458" spans="1:7" x14ac:dyDescent="0.15">
      <c r="A458" s="7" t="str">
        <f t="shared" si="42"/>
        <v/>
      </c>
      <c r="B458" s="8" t="str">
        <f t="shared" si="43"/>
        <v/>
      </c>
      <c r="C458" s="9" t="str">
        <f>IF(A458="","",IF(variable,IF(A458&lt;'Rental Calculator'!$I$16*periods_per_year,start_rate,IF('Rental Calculator'!$I$20&gt;=0,MIN('Rental Calculator'!$I$17,start_rate+'Rental Calculator'!$I$20*ROUNDUP((A458-'Rental Calculator'!$I$16*periods_per_year)/'Rental Calculator'!$I$19,0)),MAX('Rental Calculator'!$I$18,start_rate+'Rental Calculator'!$I$20*ROUNDUP((A458-'Rental Calculator'!$I$16*periods_per_year)/'Rental Calculator'!$I$19,0)))),start_rate))</f>
        <v/>
      </c>
      <c r="D458" s="10" t="str">
        <f t="shared" si="47"/>
        <v/>
      </c>
      <c r="E458" s="10" t="str">
        <f t="shared" si="44"/>
        <v/>
      </c>
      <c r="F458" s="10" t="str">
        <f t="shared" si="45"/>
        <v/>
      </c>
      <c r="G458" s="10" t="str">
        <f t="shared" si="46"/>
        <v/>
      </c>
    </row>
    <row r="459" spans="1:7" x14ac:dyDescent="0.15">
      <c r="A459" s="7" t="str">
        <f t="shared" si="42"/>
        <v/>
      </c>
      <c r="B459" s="8" t="str">
        <f t="shared" si="43"/>
        <v/>
      </c>
      <c r="C459" s="9" t="str">
        <f>IF(A459="","",IF(variable,IF(A459&lt;'Rental Calculator'!$I$16*periods_per_year,start_rate,IF('Rental Calculator'!$I$20&gt;=0,MIN('Rental Calculator'!$I$17,start_rate+'Rental Calculator'!$I$20*ROUNDUP((A459-'Rental Calculator'!$I$16*periods_per_year)/'Rental Calculator'!$I$19,0)),MAX('Rental Calculator'!$I$18,start_rate+'Rental Calculator'!$I$20*ROUNDUP((A459-'Rental Calculator'!$I$16*periods_per_year)/'Rental Calculator'!$I$19,0)))),start_rate))</f>
        <v/>
      </c>
      <c r="D459" s="10" t="str">
        <f t="shared" si="47"/>
        <v/>
      </c>
      <c r="E459" s="10" t="str">
        <f t="shared" si="44"/>
        <v/>
      </c>
      <c r="F459" s="10" t="str">
        <f t="shared" si="45"/>
        <v/>
      </c>
      <c r="G459" s="10" t="str">
        <f t="shared" si="46"/>
        <v/>
      </c>
    </row>
    <row r="460" spans="1:7" x14ac:dyDescent="0.15">
      <c r="A460" s="7" t="str">
        <f t="shared" si="42"/>
        <v/>
      </c>
      <c r="B460" s="8" t="str">
        <f t="shared" si="43"/>
        <v/>
      </c>
      <c r="C460" s="9" t="str">
        <f>IF(A460="","",IF(variable,IF(A460&lt;'Rental Calculator'!$I$16*periods_per_year,start_rate,IF('Rental Calculator'!$I$20&gt;=0,MIN('Rental Calculator'!$I$17,start_rate+'Rental Calculator'!$I$20*ROUNDUP((A460-'Rental Calculator'!$I$16*periods_per_year)/'Rental Calculator'!$I$19,0)),MAX('Rental Calculator'!$I$18,start_rate+'Rental Calculator'!$I$20*ROUNDUP((A460-'Rental Calculator'!$I$16*periods_per_year)/'Rental Calculator'!$I$19,0)))),start_rate))</f>
        <v/>
      </c>
      <c r="D460" s="10" t="str">
        <f t="shared" si="47"/>
        <v/>
      </c>
      <c r="E460" s="10" t="str">
        <f t="shared" si="44"/>
        <v/>
      </c>
      <c r="F460" s="10" t="str">
        <f t="shared" si="45"/>
        <v/>
      </c>
      <c r="G460" s="10" t="str">
        <f t="shared" si="46"/>
        <v/>
      </c>
    </row>
    <row r="461" spans="1:7" x14ac:dyDescent="0.15">
      <c r="A461" s="7" t="str">
        <f t="shared" si="42"/>
        <v/>
      </c>
      <c r="B461" s="8" t="str">
        <f t="shared" si="43"/>
        <v/>
      </c>
      <c r="C461" s="9" t="str">
        <f>IF(A461="","",IF(variable,IF(A461&lt;'Rental Calculator'!$I$16*periods_per_year,start_rate,IF('Rental Calculator'!$I$20&gt;=0,MIN('Rental Calculator'!$I$17,start_rate+'Rental Calculator'!$I$20*ROUNDUP((A461-'Rental Calculator'!$I$16*periods_per_year)/'Rental Calculator'!$I$19,0)),MAX('Rental Calculator'!$I$18,start_rate+'Rental Calculator'!$I$20*ROUNDUP((A461-'Rental Calculator'!$I$16*periods_per_year)/'Rental Calculator'!$I$19,0)))),start_rate))</f>
        <v/>
      </c>
      <c r="D461" s="10" t="str">
        <f t="shared" si="47"/>
        <v/>
      </c>
      <c r="E461" s="10" t="str">
        <f t="shared" si="44"/>
        <v/>
      </c>
      <c r="F461" s="10" t="str">
        <f t="shared" si="45"/>
        <v/>
      </c>
      <c r="G461" s="10" t="str">
        <f t="shared" si="46"/>
        <v/>
      </c>
    </row>
    <row r="462" spans="1:7" x14ac:dyDescent="0.15">
      <c r="A462" s="7" t="str">
        <f t="shared" si="42"/>
        <v/>
      </c>
      <c r="B462" s="8" t="str">
        <f t="shared" si="43"/>
        <v/>
      </c>
      <c r="C462" s="9" t="str">
        <f>IF(A462="","",IF(variable,IF(A462&lt;'Rental Calculator'!$I$16*periods_per_year,start_rate,IF('Rental Calculator'!$I$20&gt;=0,MIN('Rental Calculator'!$I$17,start_rate+'Rental Calculator'!$I$20*ROUNDUP((A462-'Rental Calculator'!$I$16*periods_per_year)/'Rental Calculator'!$I$19,0)),MAX('Rental Calculator'!$I$18,start_rate+'Rental Calculator'!$I$20*ROUNDUP((A462-'Rental Calculator'!$I$16*periods_per_year)/'Rental Calculator'!$I$19,0)))),start_rate))</f>
        <v/>
      </c>
      <c r="D462" s="10" t="str">
        <f t="shared" si="47"/>
        <v/>
      </c>
      <c r="E462" s="10" t="str">
        <f t="shared" si="44"/>
        <v/>
      </c>
      <c r="F462" s="10" t="str">
        <f t="shared" si="45"/>
        <v/>
      </c>
      <c r="G462" s="10" t="str">
        <f t="shared" si="46"/>
        <v/>
      </c>
    </row>
    <row r="463" spans="1:7" x14ac:dyDescent="0.15">
      <c r="A463" s="7" t="str">
        <f t="shared" si="42"/>
        <v/>
      </c>
      <c r="B463" s="8" t="str">
        <f t="shared" si="43"/>
        <v/>
      </c>
      <c r="C463" s="9" t="str">
        <f>IF(A463="","",IF(variable,IF(A463&lt;'Rental Calculator'!$I$16*periods_per_year,start_rate,IF('Rental Calculator'!$I$20&gt;=0,MIN('Rental Calculator'!$I$17,start_rate+'Rental Calculator'!$I$20*ROUNDUP((A463-'Rental Calculator'!$I$16*periods_per_year)/'Rental Calculator'!$I$19,0)),MAX('Rental Calculator'!$I$18,start_rate+'Rental Calculator'!$I$20*ROUNDUP((A463-'Rental Calculator'!$I$16*periods_per_year)/'Rental Calculator'!$I$19,0)))),start_rate))</f>
        <v/>
      </c>
      <c r="D463" s="10" t="str">
        <f t="shared" si="47"/>
        <v/>
      </c>
      <c r="E463" s="10" t="str">
        <f t="shared" si="44"/>
        <v/>
      </c>
      <c r="F463" s="10" t="str">
        <f t="shared" si="45"/>
        <v/>
      </c>
      <c r="G463" s="10" t="str">
        <f t="shared" si="46"/>
        <v/>
      </c>
    </row>
    <row r="464" spans="1:7" x14ac:dyDescent="0.15">
      <c r="A464" s="7" t="str">
        <f t="shared" si="42"/>
        <v/>
      </c>
      <c r="B464" s="8" t="str">
        <f t="shared" si="43"/>
        <v/>
      </c>
      <c r="C464" s="9" t="str">
        <f>IF(A464="","",IF(variable,IF(A464&lt;'Rental Calculator'!$I$16*periods_per_year,start_rate,IF('Rental Calculator'!$I$20&gt;=0,MIN('Rental Calculator'!$I$17,start_rate+'Rental Calculator'!$I$20*ROUNDUP((A464-'Rental Calculator'!$I$16*periods_per_year)/'Rental Calculator'!$I$19,0)),MAX('Rental Calculator'!$I$18,start_rate+'Rental Calculator'!$I$20*ROUNDUP((A464-'Rental Calculator'!$I$16*periods_per_year)/'Rental Calculator'!$I$19,0)))),start_rate))</f>
        <v/>
      </c>
      <c r="D464" s="10" t="str">
        <f t="shared" si="47"/>
        <v/>
      </c>
      <c r="E464" s="10" t="str">
        <f t="shared" si="44"/>
        <v/>
      </c>
      <c r="F464" s="10" t="str">
        <f t="shared" si="45"/>
        <v/>
      </c>
      <c r="G464" s="10" t="str">
        <f t="shared" si="46"/>
        <v/>
      </c>
    </row>
    <row r="465" spans="1:7" x14ac:dyDescent="0.15">
      <c r="A465" s="7" t="str">
        <f t="shared" si="42"/>
        <v/>
      </c>
      <c r="B465" s="8" t="str">
        <f t="shared" si="43"/>
        <v/>
      </c>
      <c r="C465" s="9" t="str">
        <f>IF(A465="","",IF(variable,IF(A465&lt;'Rental Calculator'!$I$16*periods_per_year,start_rate,IF('Rental Calculator'!$I$20&gt;=0,MIN('Rental Calculator'!$I$17,start_rate+'Rental Calculator'!$I$20*ROUNDUP((A465-'Rental Calculator'!$I$16*periods_per_year)/'Rental Calculator'!$I$19,0)),MAX('Rental Calculator'!$I$18,start_rate+'Rental Calculator'!$I$20*ROUNDUP((A465-'Rental Calculator'!$I$16*periods_per_year)/'Rental Calculator'!$I$19,0)))),start_rate))</f>
        <v/>
      </c>
      <c r="D465" s="10" t="str">
        <f t="shared" si="47"/>
        <v/>
      </c>
      <c r="E465" s="10" t="str">
        <f t="shared" si="44"/>
        <v/>
      </c>
      <c r="F465" s="10" t="str">
        <f t="shared" si="45"/>
        <v/>
      </c>
      <c r="G465" s="10" t="str">
        <f t="shared" si="46"/>
        <v/>
      </c>
    </row>
    <row r="466" spans="1:7" x14ac:dyDescent="0.15">
      <c r="A466" s="7" t="str">
        <f t="shared" si="42"/>
        <v/>
      </c>
      <c r="B466" s="8" t="str">
        <f t="shared" si="43"/>
        <v/>
      </c>
      <c r="C466" s="9" t="str">
        <f>IF(A466="","",IF(variable,IF(A466&lt;'Rental Calculator'!$I$16*periods_per_year,start_rate,IF('Rental Calculator'!$I$20&gt;=0,MIN('Rental Calculator'!$I$17,start_rate+'Rental Calculator'!$I$20*ROUNDUP((A466-'Rental Calculator'!$I$16*periods_per_year)/'Rental Calculator'!$I$19,0)),MAX('Rental Calculator'!$I$18,start_rate+'Rental Calculator'!$I$20*ROUNDUP((A466-'Rental Calculator'!$I$16*periods_per_year)/'Rental Calculator'!$I$19,0)))),start_rate))</f>
        <v/>
      </c>
      <c r="D466" s="10" t="str">
        <f t="shared" si="47"/>
        <v/>
      </c>
      <c r="E466" s="10" t="str">
        <f t="shared" si="44"/>
        <v/>
      </c>
      <c r="F466" s="10" t="str">
        <f t="shared" si="45"/>
        <v/>
      </c>
      <c r="G466" s="10" t="str">
        <f t="shared" si="46"/>
        <v/>
      </c>
    </row>
    <row r="467" spans="1:7" x14ac:dyDescent="0.15">
      <c r="A467" s="7" t="str">
        <f t="shared" si="42"/>
        <v/>
      </c>
      <c r="B467" s="8" t="str">
        <f t="shared" si="43"/>
        <v/>
      </c>
      <c r="C467" s="9" t="str">
        <f>IF(A467="","",IF(variable,IF(A467&lt;'Rental Calculator'!$I$16*periods_per_year,start_rate,IF('Rental Calculator'!$I$20&gt;=0,MIN('Rental Calculator'!$I$17,start_rate+'Rental Calculator'!$I$20*ROUNDUP((A467-'Rental Calculator'!$I$16*periods_per_year)/'Rental Calculator'!$I$19,0)),MAX('Rental Calculator'!$I$18,start_rate+'Rental Calculator'!$I$20*ROUNDUP((A467-'Rental Calculator'!$I$16*periods_per_year)/'Rental Calculator'!$I$19,0)))),start_rate))</f>
        <v/>
      </c>
      <c r="D467" s="10" t="str">
        <f t="shared" si="47"/>
        <v/>
      </c>
      <c r="E467" s="10" t="str">
        <f t="shared" si="44"/>
        <v/>
      </c>
      <c r="F467" s="10" t="str">
        <f t="shared" si="45"/>
        <v/>
      </c>
      <c r="G467" s="10" t="str">
        <f t="shared" si="46"/>
        <v/>
      </c>
    </row>
    <row r="468" spans="1:7" x14ac:dyDescent="0.15">
      <c r="A468" s="7" t="str">
        <f t="shared" si="42"/>
        <v/>
      </c>
      <c r="B468" s="8" t="str">
        <f t="shared" si="43"/>
        <v/>
      </c>
      <c r="C468" s="9" t="str">
        <f>IF(A468="","",IF(variable,IF(A468&lt;'Rental Calculator'!$I$16*periods_per_year,start_rate,IF('Rental Calculator'!$I$20&gt;=0,MIN('Rental Calculator'!$I$17,start_rate+'Rental Calculator'!$I$20*ROUNDUP((A468-'Rental Calculator'!$I$16*periods_per_year)/'Rental Calculator'!$I$19,0)),MAX('Rental Calculator'!$I$18,start_rate+'Rental Calculator'!$I$20*ROUNDUP((A468-'Rental Calculator'!$I$16*periods_per_year)/'Rental Calculator'!$I$19,0)))),start_rate))</f>
        <v/>
      </c>
      <c r="D468" s="10" t="str">
        <f t="shared" si="47"/>
        <v/>
      </c>
      <c r="E468" s="10" t="str">
        <f t="shared" si="44"/>
        <v/>
      </c>
      <c r="F468" s="10" t="str">
        <f t="shared" si="45"/>
        <v/>
      </c>
      <c r="G468" s="10" t="str">
        <f t="shared" si="46"/>
        <v/>
      </c>
    </row>
    <row r="469" spans="1:7" x14ac:dyDescent="0.15">
      <c r="A469" s="7" t="str">
        <f t="shared" si="42"/>
        <v/>
      </c>
      <c r="B469" s="8" t="str">
        <f t="shared" si="43"/>
        <v/>
      </c>
      <c r="C469" s="9" t="str">
        <f>IF(A469="","",IF(variable,IF(A469&lt;'Rental Calculator'!$I$16*periods_per_year,start_rate,IF('Rental Calculator'!$I$20&gt;=0,MIN('Rental Calculator'!$I$17,start_rate+'Rental Calculator'!$I$20*ROUNDUP((A469-'Rental Calculator'!$I$16*periods_per_year)/'Rental Calculator'!$I$19,0)),MAX('Rental Calculator'!$I$18,start_rate+'Rental Calculator'!$I$20*ROUNDUP((A469-'Rental Calculator'!$I$16*periods_per_year)/'Rental Calculator'!$I$19,0)))),start_rate))</f>
        <v/>
      </c>
      <c r="D469" s="10" t="str">
        <f t="shared" si="47"/>
        <v/>
      </c>
      <c r="E469" s="10" t="str">
        <f t="shared" si="44"/>
        <v/>
      </c>
      <c r="F469" s="10" t="str">
        <f t="shared" si="45"/>
        <v/>
      </c>
      <c r="G469" s="10" t="str">
        <f t="shared" si="46"/>
        <v/>
      </c>
    </row>
    <row r="470" spans="1:7" x14ac:dyDescent="0.15">
      <c r="A470" s="7" t="str">
        <f t="shared" si="42"/>
        <v/>
      </c>
      <c r="B470" s="8" t="str">
        <f t="shared" si="43"/>
        <v/>
      </c>
      <c r="C470" s="9" t="str">
        <f>IF(A470="","",IF(variable,IF(A470&lt;'Rental Calculator'!$I$16*periods_per_year,start_rate,IF('Rental Calculator'!$I$20&gt;=0,MIN('Rental Calculator'!$I$17,start_rate+'Rental Calculator'!$I$20*ROUNDUP((A470-'Rental Calculator'!$I$16*periods_per_year)/'Rental Calculator'!$I$19,0)),MAX('Rental Calculator'!$I$18,start_rate+'Rental Calculator'!$I$20*ROUNDUP((A470-'Rental Calculator'!$I$16*periods_per_year)/'Rental Calculator'!$I$19,0)))),start_rate))</f>
        <v/>
      </c>
      <c r="D470" s="10" t="str">
        <f t="shared" si="47"/>
        <v/>
      </c>
      <c r="E470" s="10" t="str">
        <f t="shared" si="44"/>
        <v/>
      </c>
      <c r="F470" s="10" t="str">
        <f t="shared" si="45"/>
        <v/>
      </c>
      <c r="G470" s="10" t="str">
        <f t="shared" si="46"/>
        <v/>
      </c>
    </row>
    <row r="471" spans="1:7" x14ac:dyDescent="0.15">
      <c r="A471" s="7" t="str">
        <f t="shared" si="42"/>
        <v/>
      </c>
      <c r="B471" s="8" t="str">
        <f t="shared" si="43"/>
        <v/>
      </c>
      <c r="C471" s="9" t="str">
        <f>IF(A471="","",IF(variable,IF(A471&lt;'Rental Calculator'!$I$16*periods_per_year,start_rate,IF('Rental Calculator'!$I$20&gt;=0,MIN('Rental Calculator'!$I$17,start_rate+'Rental Calculator'!$I$20*ROUNDUP((A471-'Rental Calculator'!$I$16*periods_per_year)/'Rental Calculator'!$I$19,0)),MAX('Rental Calculator'!$I$18,start_rate+'Rental Calculator'!$I$20*ROUNDUP((A471-'Rental Calculator'!$I$16*periods_per_year)/'Rental Calculator'!$I$19,0)))),start_rate))</f>
        <v/>
      </c>
      <c r="D471" s="10" t="str">
        <f t="shared" si="47"/>
        <v/>
      </c>
      <c r="E471" s="10" t="str">
        <f t="shared" si="44"/>
        <v/>
      </c>
      <c r="F471" s="10" t="str">
        <f t="shared" si="45"/>
        <v/>
      </c>
      <c r="G471" s="10" t="str">
        <f t="shared" si="46"/>
        <v/>
      </c>
    </row>
    <row r="472" spans="1:7" x14ac:dyDescent="0.15">
      <c r="A472" s="7" t="str">
        <f t="shared" si="42"/>
        <v/>
      </c>
      <c r="B472" s="8" t="str">
        <f t="shared" si="43"/>
        <v/>
      </c>
      <c r="C472" s="9" t="str">
        <f>IF(A472="","",IF(variable,IF(A472&lt;'Rental Calculator'!$I$16*periods_per_year,start_rate,IF('Rental Calculator'!$I$20&gt;=0,MIN('Rental Calculator'!$I$17,start_rate+'Rental Calculator'!$I$20*ROUNDUP((A472-'Rental Calculator'!$I$16*periods_per_year)/'Rental Calculator'!$I$19,0)),MAX('Rental Calculator'!$I$18,start_rate+'Rental Calculator'!$I$20*ROUNDUP((A472-'Rental Calculator'!$I$16*periods_per_year)/'Rental Calculator'!$I$19,0)))),start_rate))</f>
        <v/>
      </c>
      <c r="D472" s="10" t="str">
        <f t="shared" si="47"/>
        <v/>
      </c>
      <c r="E472" s="10" t="str">
        <f t="shared" si="44"/>
        <v/>
      </c>
      <c r="F472" s="10" t="str">
        <f t="shared" si="45"/>
        <v/>
      </c>
      <c r="G472" s="10" t="str">
        <f t="shared" si="46"/>
        <v/>
      </c>
    </row>
    <row r="473" spans="1:7" x14ac:dyDescent="0.15">
      <c r="A473" s="7" t="str">
        <f t="shared" si="42"/>
        <v/>
      </c>
      <c r="B473" s="8" t="str">
        <f t="shared" si="43"/>
        <v/>
      </c>
      <c r="C473" s="9" t="str">
        <f>IF(A473="","",IF(variable,IF(A473&lt;'Rental Calculator'!$I$16*periods_per_year,start_rate,IF('Rental Calculator'!$I$20&gt;=0,MIN('Rental Calculator'!$I$17,start_rate+'Rental Calculator'!$I$20*ROUNDUP((A473-'Rental Calculator'!$I$16*periods_per_year)/'Rental Calculator'!$I$19,0)),MAX('Rental Calculator'!$I$18,start_rate+'Rental Calculator'!$I$20*ROUNDUP((A473-'Rental Calculator'!$I$16*periods_per_year)/'Rental Calculator'!$I$19,0)))),start_rate))</f>
        <v/>
      </c>
      <c r="D473" s="10" t="str">
        <f t="shared" si="47"/>
        <v/>
      </c>
      <c r="E473" s="10" t="str">
        <f t="shared" si="44"/>
        <v/>
      </c>
      <c r="F473" s="10" t="str">
        <f t="shared" si="45"/>
        <v/>
      </c>
      <c r="G473" s="10" t="str">
        <f t="shared" si="46"/>
        <v/>
      </c>
    </row>
    <row r="474" spans="1:7" x14ac:dyDescent="0.15">
      <c r="A474" s="7" t="str">
        <f t="shared" si="42"/>
        <v/>
      </c>
      <c r="B474" s="8" t="str">
        <f t="shared" si="43"/>
        <v/>
      </c>
      <c r="C474" s="9" t="str">
        <f>IF(A474="","",IF(variable,IF(A474&lt;'Rental Calculator'!$I$16*periods_per_year,start_rate,IF('Rental Calculator'!$I$20&gt;=0,MIN('Rental Calculator'!$I$17,start_rate+'Rental Calculator'!$I$20*ROUNDUP((A474-'Rental Calculator'!$I$16*periods_per_year)/'Rental Calculator'!$I$19,0)),MAX('Rental Calculator'!$I$18,start_rate+'Rental Calculator'!$I$20*ROUNDUP((A474-'Rental Calculator'!$I$16*periods_per_year)/'Rental Calculator'!$I$19,0)))),start_rate))</f>
        <v/>
      </c>
      <c r="D474" s="10" t="str">
        <f t="shared" si="47"/>
        <v/>
      </c>
      <c r="E474" s="10" t="str">
        <f t="shared" si="44"/>
        <v/>
      </c>
      <c r="F474" s="10" t="str">
        <f t="shared" si="45"/>
        <v/>
      </c>
      <c r="G474" s="10" t="str">
        <f t="shared" si="46"/>
        <v/>
      </c>
    </row>
    <row r="475" spans="1:7" x14ac:dyDescent="0.15">
      <c r="A475" s="7" t="str">
        <f t="shared" si="42"/>
        <v/>
      </c>
      <c r="B475" s="8" t="str">
        <f t="shared" si="43"/>
        <v/>
      </c>
      <c r="C475" s="9" t="str">
        <f>IF(A475="","",IF(variable,IF(A475&lt;'Rental Calculator'!$I$16*periods_per_year,start_rate,IF('Rental Calculator'!$I$20&gt;=0,MIN('Rental Calculator'!$I$17,start_rate+'Rental Calculator'!$I$20*ROUNDUP((A475-'Rental Calculator'!$I$16*periods_per_year)/'Rental Calculator'!$I$19,0)),MAX('Rental Calculator'!$I$18,start_rate+'Rental Calculator'!$I$20*ROUNDUP((A475-'Rental Calculator'!$I$16*periods_per_year)/'Rental Calculator'!$I$19,0)))),start_rate))</f>
        <v/>
      </c>
      <c r="D475" s="10" t="str">
        <f t="shared" si="47"/>
        <v/>
      </c>
      <c r="E475" s="10" t="str">
        <f t="shared" si="44"/>
        <v/>
      </c>
      <c r="F475" s="10" t="str">
        <f t="shared" si="45"/>
        <v/>
      </c>
      <c r="G475" s="10" t="str">
        <f t="shared" si="46"/>
        <v/>
      </c>
    </row>
    <row r="476" spans="1:7" x14ac:dyDescent="0.15">
      <c r="A476" s="7" t="str">
        <f t="shared" si="42"/>
        <v/>
      </c>
      <c r="B476" s="8" t="str">
        <f t="shared" si="43"/>
        <v/>
      </c>
      <c r="C476" s="9" t="str">
        <f>IF(A476="","",IF(variable,IF(A476&lt;'Rental Calculator'!$I$16*periods_per_year,start_rate,IF('Rental Calculator'!$I$20&gt;=0,MIN('Rental Calculator'!$I$17,start_rate+'Rental Calculator'!$I$20*ROUNDUP((A476-'Rental Calculator'!$I$16*periods_per_year)/'Rental Calculator'!$I$19,0)),MAX('Rental Calculator'!$I$18,start_rate+'Rental Calculator'!$I$20*ROUNDUP((A476-'Rental Calculator'!$I$16*periods_per_year)/'Rental Calculator'!$I$19,0)))),start_rate))</f>
        <v/>
      </c>
      <c r="D476" s="10" t="str">
        <f t="shared" si="47"/>
        <v/>
      </c>
      <c r="E476" s="10" t="str">
        <f t="shared" si="44"/>
        <v/>
      </c>
      <c r="F476" s="10" t="str">
        <f t="shared" si="45"/>
        <v/>
      </c>
      <c r="G476" s="10" t="str">
        <f t="shared" si="46"/>
        <v/>
      </c>
    </row>
    <row r="477" spans="1:7" x14ac:dyDescent="0.15">
      <c r="A477" s="7" t="str">
        <f t="shared" si="42"/>
        <v/>
      </c>
      <c r="B477" s="8" t="str">
        <f t="shared" si="43"/>
        <v/>
      </c>
      <c r="C477" s="9" t="str">
        <f>IF(A477="","",IF(variable,IF(A477&lt;'Rental Calculator'!$I$16*periods_per_year,start_rate,IF('Rental Calculator'!$I$20&gt;=0,MIN('Rental Calculator'!$I$17,start_rate+'Rental Calculator'!$I$20*ROUNDUP((A477-'Rental Calculator'!$I$16*periods_per_year)/'Rental Calculator'!$I$19,0)),MAX('Rental Calculator'!$I$18,start_rate+'Rental Calculator'!$I$20*ROUNDUP((A477-'Rental Calculator'!$I$16*periods_per_year)/'Rental Calculator'!$I$19,0)))),start_rate))</f>
        <v/>
      </c>
      <c r="D477" s="10" t="str">
        <f t="shared" si="47"/>
        <v/>
      </c>
      <c r="E477" s="10" t="str">
        <f t="shared" si="44"/>
        <v/>
      </c>
      <c r="F477" s="10" t="str">
        <f t="shared" si="45"/>
        <v/>
      </c>
      <c r="G477" s="10" t="str">
        <f t="shared" si="46"/>
        <v/>
      </c>
    </row>
    <row r="478" spans="1:7" x14ac:dyDescent="0.15">
      <c r="A478" s="7" t="str">
        <f t="shared" si="42"/>
        <v/>
      </c>
      <c r="B478" s="8" t="str">
        <f t="shared" si="43"/>
        <v/>
      </c>
      <c r="C478" s="9" t="str">
        <f>IF(A478="","",IF(variable,IF(A478&lt;'Rental Calculator'!$I$16*periods_per_year,start_rate,IF('Rental Calculator'!$I$20&gt;=0,MIN('Rental Calculator'!$I$17,start_rate+'Rental Calculator'!$I$20*ROUNDUP((A478-'Rental Calculator'!$I$16*periods_per_year)/'Rental Calculator'!$I$19,0)),MAX('Rental Calculator'!$I$18,start_rate+'Rental Calculator'!$I$20*ROUNDUP((A478-'Rental Calculator'!$I$16*periods_per_year)/'Rental Calculator'!$I$19,0)))),start_rate))</f>
        <v/>
      </c>
      <c r="D478" s="10" t="str">
        <f t="shared" si="47"/>
        <v/>
      </c>
      <c r="E478" s="10" t="str">
        <f t="shared" si="44"/>
        <v/>
      </c>
      <c r="F478" s="10" t="str">
        <f t="shared" si="45"/>
        <v/>
      </c>
      <c r="G478" s="10" t="str">
        <f t="shared" si="46"/>
        <v/>
      </c>
    </row>
    <row r="479" spans="1:7" x14ac:dyDescent="0.15">
      <c r="A479" s="7" t="str">
        <f t="shared" si="42"/>
        <v/>
      </c>
      <c r="B479" s="8" t="str">
        <f t="shared" si="43"/>
        <v/>
      </c>
      <c r="C479" s="9" t="str">
        <f>IF(A479="","",IF(variable,IF(A479&lt;'Rental Calculator'!$I$16*periods_per_year,start_rate,IF('Rental Calculator'!$I$20&gt;=0,MIN('Rental Calculator'!$I$17,start_rate+'Rental Calculator'!$I$20*ROUNDUP((A479-'Rental Calculator'!$I$16*periods_per_year)/'Rental Calculator'!$I$19,0)),MAX('Rental Calculator'!$I$18,start_rate+'Rental Calculator'!$I$20*ROUNDUP((A479-'Rental Calculator'!$I$16*periods_per_year)/'Rental Calculator'!$I$19,0)))),start_rate))</f>
        <v/>
      </c>
      <c r="D479" s="10" t="str">
        <f t="shared" si="47"/>
        <v/>
      </c>
      <c r="E479" s="10" t="str">
        <f t="shared" si="44"/>
        <v/>
      </c>
      <c r="F479" s="10" t="str">
        <f t="shared" si="45"/>
        <v/>
      </c>
      <c r="G479" s="10" t="str">
        <f t="shared" si="46"/>
        <v/>
      </c>
    </row>
    <row r="480" spans="1:7" x14ac:dyDescent="0.15">
      <c r="A480" s="7" t="str">
        <f t="shared" si="42"/>
        <v/>
      </c>
      <c r="B480" s="8" t="str">
        <f t="shared" si="43"/>
        <v/>
      </c>
      <c r="C480" s="9" t="str">
        <f>IF(A480="","",IF(variable,IF(A480&lt;'Rental Calculator'!$I$16*periods_per_year,start_rate,IF('Rental Calculator'!$I$20&gt;=0,MIN('Rental Calculator'!$I$17,start_rate+'Rental Calculator'!$I$20*ROUNDUP((A480-'Rental Calculator'!$I$16*periods_per_year)/'Rental Calculator'!$I$19,0)),MAX('Rental Calculator'!$I$18,start_rate+'Rental Calculator'!$I$20*ROUNDUP((A480-'Rental Calculator'!$I$16*periods_per_year)/'Rental Calculator'!$I$19,0)))),start_rate))</f>
        <v/>
      </c>
      <c r="D480" s="10" t="str">
        <f t="shared" si="47"/>
        <v/>
      </c>
      <c r="E480" s="10" t="str">
        <f t="shared" si="44"/>
        <v/>
      </c>
      <c r="F480" s="10" t="str">
        <f t="shared" si="45"/>
        <v/>
      </c>
      <c r="G480" s="10" t="str">
        <f t="shared" si="46"/>
        <v/>
      </c>
    </row>
    <row r="481" spans="1:7" x14ac:dyDescent="0.15">
      <c r="A481" s="7" t="str">
        <f t="shared" si="42"/>
        <v/>
      </c>
      <c r="B481" s="8" t="str">
        <f t="shared" si="43"/>
        <v/>
      </c>
      <c r="C481" s="9" t="str">
        <f>IF(A481="","",IF(variable,IF(A481&lt;'Rental Calculator'!$I$16*periods_per_year,start_rate,IF('Rental Calculator'!$I$20&gt;=0,MIN('Rental Calculator'!$I$17,start_rate+'Rental Calculator'!$I$20*ROUNDUP((A481-'Rental Calculator'!$I$16*periods_per_year)/'Rental Calculator'!$I$19,0)),MAX('Rental Calculator'!$I$18,start_rate+'Rental Calculator'!$I$20*ROUNDUP((A481-'Rental Calculator'!$I$16*periods_per_year)/'Rental Calculator'!$I$19,0)))),start_rate))</f>
        <v/>
      </c>
      <c r="D481" s="10" t="str">
        <f t="shared" si="47"/>
        <v/>
      </c>
      <c r="E481" s="10" t="str">
        <f t="shared" si="44"/>
        <v/>
      </c>
      <c r="F481" s="10" t="str">
        <f t="shared" si="45"/>
        <v/>
      </c>
      <c r="G481" s="10" t="str">
        <f t="shared" si="46"/>
        <v/>
      </c>
    </row>
    <row r="482" spans="1:7" x14ac:dyDescent="0.15">
      <c r="A482" s="7" t="str">
        <f t="shared" si="42"/>
        <v/>
      </c>
      <c r="B482" s="8" t="str">
        <f t="shared" si="43"/>
        <v/>
      </c>
      <c r="C482" s="9" t="str">
        <f>IF(A482="","",IF(variable,IF(A482&lt;'Rental Calculator'!$I$16*periods_per_year,start_rate,IF('Rental Calculator'!$I$20&gt;=0,MIN('Rental Calculator'!$I$17,start_rate+'Rental Calculator'!$I$20*ROUNDUP((A482-'Rental Calculator'!$I$16*periods_per_year)/'Rental Calculator'!$I$19,0)),MAX('Rental Calculator'!$I$18,start_rate+'Rental Calculator'!$I$20*ROUNDUP((A482-'Rental Calculator'!$I$16*periods_per_year)/'Rental Calculator'!$I$19,0)))),start_rate))</f>
        <v/>
      </c>
      <c r="D482" s="10" t="str">
        <f t="shared" si="47"/>
        <v/>
      </c>
      <c r="E482" s="10" t="str">
        <f t="shared" si="44"/>
        <v/>
      </c>
      <c r="F482" s="10" t="str">
        <f t="shared" si="45"/>
        <v/>
      </c>
      <c r="G482" s="10" t="str">
        <f t="shared" si="46"/>
        <v/>
      </c>
    </row>
    <row r="483" spans="1:7" x14ac:dyDescent="0.15">
      <c r="A483" s="7" t="str">
        <f t="shared" si="42"/>
        <v/>
      </c>
      <c r="B483" s="8" t="str">
        <f t="shared" si="43"/>
        <v/>
      </c>
      <c r="C483" s="9" t="str">
        <f>IF(A483="","",IF(variable,IF(A483&lt;'Rental Calculator'!$I$16*periods_per_year,start_rate,IF('Rental Calculator'!$I$20&gt;=0,MIN('Rental Calculator'!$I$17,start_rate+'Rental Calculator'!$I$20*ROUNDUP((A483-'Rental Calculator'!$I$16*periods_per_year)/'Rental Calculator'!$I$19,0)),MAX('Rental Calculator'!$I$18,start_rate+'Rental Calculator'!$I$20*ROUNDUP((A483-'Rental Calculator'!$I$16*periods_per_year)/'Rental Calculator'!$I$19,0)))),start_rate))</f>
        <v/>
      </c>
      <c r="D483" s="10" t="str">
        <f t="shared" si="47"/>
        <v/>
      </c>
      <c r="E483" s="10" t="str">
        <f t="shared" si="44"/>
        <v/>
      </c>
      <c r="F483" s="10" t="str">
        <f t="shared" si="45"/>
        <v/>
      </c>
      <c r="G483" s="10" t="str">
        <f t="shared" si="46"/>
        <v/>
      </c>
    </row>
    <row r="484" spans="1:7" x14ac:dyDescent="0.15">
      <c r="A484" s="7" t="str">
        <f t="shared" si="42"/>
        <v/>
      </c>
      <c r="B484" s="8" t="str">
        <f t="shared" si="43"/>
        <v/>
      </c>
      <c r="C484" s="9" t="str">
        <f>IF(A484="","",IF(variable,IF(A484&lt;'Rental Calculator'!$I$16*periods_per_year,start_rate,IF('Rental Calculator'!$I$20&gt;=0,MIN('Rental Calculator'!$I$17,start_rate+'Rental Calculator'!$I$20*ROUNDUP((A484-'Rental Calculator'!$I$16*periods_per_year)/'Rental Calculator'!$I$19,0)),MAX('Rental Calculator'!$I$18,start_rate+'Rental Calculator'!$I$20*ROUNDUP((A484-'Rental Calculator'!$I$16*periods_per_year)/'Rental Calculator'!$I$19,0)))),start_rate))</f>
        <v/>
      </c>
      <c r="D484" s="10" t="str">
        <f t="shared" si="47"/>
        <v/>
      </c>
      <c r="E484" s="10" t="str">
        <f t="shared" si="44"/>
        <v/>
      </c>
      <c r="F484" s="10" t="str">
        <f t="shared" si="45"/>
        <v/>
      </c>
      <c r="G484" s="10" t="str">
        <f t="shared" si="46"/>
        <v/>
      </c>
    </row>
    <row r="485" spans="1:7" x14ac:dyDescent="0.15">
      <c r="A485" s="7" t="str">
        <f t="shared" si="42"/>
        <v/>
      </c>
      <c r="B485" s="8" t="str">
        <f t="shared" si="43"/>
        <v/>
      </c>
      <c r="C485" s="9" t="str">
        <f>IF(A485="","",IF(variable,IF(A485&lt;'Rental Calculator'!$I$16*periods_per_year,start_rate,IF('Rental Calculator'!$I$20&gt;=0,MIN('Rental Calculator'!$I$17,start_rate+'Rental Calculator'!$I$20*ROUNDUP((A485-'Rental Calculator'!$I$16*periods_per_year)/'Rental Calculator'!$I$19,0)),MAX('Rental Calculator'!$I$18,start_rate+'Rental Calculator'!$I$20*ROUNDUP((A485-'Rental Calculator'!$I$16*periods_per_year)/'Rental Calculator'!$I$19,0)))),start_rate))</f>
        <v/>
      </c>
      <c r="D485" s="10" t="str">
        <f t="shared" si="47"/>
        <v/>
      </c>
      <c r="E485" s="10" t="str">
        <f t="shared" si="44"/>
        <v/>
      </c>
      <c r="F485" s="10" t="str">
        <f t="shared" si="45"/>
        <v/>
      </c>
      <c r="G485" s="10" t="str">
        <f t="shared" si="46"/>
        <v/>
      </c>
    </row>
    <row r="486" spans="1:7" x14ac:dyDescent="0.15">
      <c r="A486" s="7" t="str">
        <f t="shared" si="42"/>
        <v/>
      </c>
      <c r="B486" s="8" t="str">
        <f t="shared" si="43"/>
        <v/>
      </c>
      <c r="C486" s="9" t="str">
        <f>IF(A486="","",IF(variable,IF(A486&lt;'Rental Calculator'!$I$16*periods_per_year,start_rate,IF('Rental Calculator'!$I$20&gt;=0,MIN('Rental Calculator'!$I$17,start_rate+'Rental Calculator'!$I$20*ROUNDUP((A486-'Rental Calculator'!$I$16*periods_per_year)/'Rental Calculator'!$I$19,0)),MAX('Rental Calculator'!$I$18,start_rate+'Rental Calculator'!$I$20*ROUNDUP((A486-'Rental Calculator'!$I$16*periods_per_year)/'Rental Calculator'!$I$19,0)))),start_rate))</f>
        <v/>
      </c>
      <c r="D486" s="10" t="str">
        <f t="shared" si="47"/>
        <v/>
      </c>
      <c r="E486" s="10" t="str">
        <f t="shared" si="44"/>
        <v/>
      </c>
      <c r="F486" s="10" t="str">
        <f t="shared" si="45"/>
        <v/>
      </c>
      <c r="G486" s="10" t="str">
        <f t="shared" si="46"/>
        <v/>
      </c>
    </row>
    <row r="487" spans="1:7" x14ac:dyDescent="0.15">
      <c r="A487" s="7" t="str">
        <f t="shared" si="42"/>
        <v/>
      </c>
      <c r="B487" s="8" t="str">
        <f t="shared" si="43"/>
        <v/>
      </c>
      <c r="C487" s="9" t="str">
        <f>IF(A487="","",IF(variable,IF(A487&lt;'Rental Calculator'!$I$16*periods_per_year,start_rate,IF('Rental Calculator'!$I$20&gt;=0,MIN('Rental Calculator'!$I$17,start_rate+'Rental Calculator'!$I$20*ROUNDUP((A487-'Rental Calculator'!$I$16*periods_per_year)/'Rental Calculator'!$I$19,0)),MAX('Rental Calculator'!$I$18,start_rate+'Rental Calculator'!$I$20*ROUNDUP((A487-'Rental Calculator'!$I$16*periods_per_year)/'Rental Calculator'!$I$19,0)))),start_rate))</f>
        <v/>
      </c>
      <c r="D487" s="10" t="str">
        <f t="shared" si="47"/>
        <v/>
      </c>
      <c r="E487" s="10" t="str">
        <f t="shared" si="44"/>
        <v/>
      </c>
      <c r="F487" s="10" t="str">
        <f t="shared" si="45"/>
        <v/>
      </c>
      <c r="G487" s="10" t="str">
        <f t="shared" si="46"/>
        <v/>
      </c>
    </row>
    <row r="488" spans="1:7" x14ac:dyDescent="0.15">
      <c r="A488" s="7" t="str">
        <f t="shared" si="42"/>
        <v/>
      </c>
      <c r="B488" s="8" t="str">
        <f t="shared" si="43"/>
        <v/>
      </c>
      <c r="C488" s="9" t="str">
        <f>IF(A488="","",IF(variable,IF(A488&lt;'Rental Calculator'!$I$16*periods_per_year,start_rate,IF('Rental Calculator'!$I$20&gt;=0,MIN('Rental Calculator'!$I$17,start_rate+'Rental Calculator'!$I$20*ROUNDUP((A488-'Rental Calculator'!$I$16*periods_per_year)/'Rental Calculator'!$I$19,0)),MAX('Rental Calculator'!$I$18,start_rate+'Rental Calculator'!$I$20*ROUNDUP((A488-'Rental Calculator'!$I$16*periods_per_year)/'Rental Calculator'!$I$19,0)))),start_rate))</f>
        <v/>
      </c>
      <c r="D488" s="10" t="str">
        <f t="shared" si="47"/>
        <v/>
      </c>
      <c r="E488" s="10" t="str">
        <f t="shared" si="44"/>
        <v/>
      </c>
      <c r="F488" s="10" t="str">
        <f t="shared" si="45"/>
        <v/>
      </c>
      <c r="G488" s="10" t="str">
        <f t="shared" si="46"/>
        <v/>
      </c>
    </row>
    <row r="489" spans="1:7" x14ac:dyDescent="0.15">
      <c r="A489" s="7" t="str">
        <f t="shared" si="42"/>
        <v/>
      </c>
      <c r="B489" s="8" t="str">
        <f t="shared" si="43"/>
        <v/>
      </c>
      <c r="C489" s="9" t="str">
        <f>IF(A489="","",IF(variable,IF(A489&lt;'Rental Calculator'!$I$16*periods_per_year,start_rate,IF('Rental Calculator'!$I$20&gt;=0,MIN('Rental Calculator'!$I$17,start_rate+'Rental Calculator'!$I$20*ROUNDUP((A489-'Rental Calculator'!$I$16*periods_per_year)/'Rental Calculator'!$I$19,0)),MAX('Rental Calculator'!$I$18,start_rate+'Rental Calculator'!$I$20*ROUNDUP((A489-'Rental Calculator'!$I$16*periods_per_year)/'Rental Calculator'!$I$19,0)))),start_rate))</f>
        <v/>
      </c>
      <c r="D489" s="10" t="str">
        <f t="shared" si="47"/>
        <v/>
      </c>
      <c r="E489" s="10" t="str">
        <f t="shared" si="44"/>
        <v/>
      </c>
      <c r="F489" s="10" t="str">
        <f t="shared" si="45"/>
        <v/>
      </c>
      <c r="G489" s="10" t="str">
        <f t="shared" si="46"/>
        <v/>
      </c>
    </row>
    <row r="490" spans="1:7" x14ac:dyDescent="0.15">
      <c r="A490" s="7" t="str">
        <f t="shared" si="42"/>
        <v/>
      </c>
      <c r="B490" s="8" t="str">
        <f t="shared" si="43"/>
        <v/>
      </c>
      <c r="C490" s="9" t="str">
        <f>IF(A490="","",IF(variable,IF(A490&lt;'Rental Calculator'!$I$16*periods_per_year,start_rate,IF('Rental Calculator'!$I$20&gt;=0,MIN('Rental Calculator'!$I$17,start_rate+'Rental Calculator'!$I$20*ROUNDUP((A490-'Rental Calculator'!$I$16*periods_per_year)/'Rental Calculator'!$I$19,0)),MAX('Rental Calculator'!$I$18,start_rate+'Rental Calculator'!$I$20*ROUNDUP((A490-'Rental Calculator'!$I$16*periods_per_year)/'Rental Calculator'!$I$19,0)))),start_rate))</f>
        <v/>
      </c>
      <c r="D490" s="10" t="str">
        <f t="shared" si="47"/>
        <v/>
      </c>
      <c r="E490" s="10" t="str">
        <f t="shared" si="44"/>
        <v/>
      </c>
      <c r="F490" s="10" t="str">
        <f t="shared" si="45"/>
        <v/>
      </c>
      <c r="G490" s="10" t="str">
        <f t="shared" si="46"/>
        <v/>
      </c>
    </row>
    <row r="491" spans="1:7" x14ac:dyDescent="0.15">
      <c r="A491" s="7" t="str">
        <f t="shared" si="42"/>
        <v/>
      </c>
      <c r="B491" s="8" t="str">
        <f t="shared" si="43"/>
        <v/>
      </c>
      <c r="C491" s="9" t="str">
        <f>IF(A491="","",IF(variable,IF(A491&lt;'Rental Calculator'!$I$16*periods_per_year,start_rate,IF('Rental Calculator'!$I$20&gt;=0,MIN('Rental Calculator'!$I$17,start_rate+'Rental Calculator'!$I$20*ROUNDUP((A491-'Rental Calculator'!$I$16*periods_per_year)/'Rental Calculator'!$I$19,0)),MAX('Rental Calculator'!$I$18,start_rate+'Rental Calculator'!$I$20*ROUNDUP((A491-'Rental Calculator'!$I$16*periods_per_year)/'Rental Calculator'!$I$19,0)))),start_rate))</f>
        <v/>
      </c>
      <c r="D491" s="10" t="str">
        <f t="shared" si="47"/>
        <v/>
      </c>
      <c r="E491" s="10" t="str">
        <f t="shared" si="44"/>
        <v/>
      </c>
      <c r="F491" s="10" t="str">
        <f t="shared" si="45"/>
        <v/>
      </c>
      <c r="G491" s="10" t="str">
        <f t="shared" si="46"/>
        <v/>
      </c>
    </row>
    <row r="492" spans="1:7" x14ac:dyDescent="0.15">
      <c r="A492" s="7" t="str">
        <f t="shared" si="42"/>
        <v/>
      </c>
      <c r="B492" s="8" t="str">
        <f t="shared" si="43"/>
        <v/>
      </c>
      <c r="C492" s="9" t="str">
        <f>IF(A492="","",IF(variable,IF(A492&lt;'Rental Calculator'!$I$16*periods_per_year,start_rate,IF('Rental Calculator'!$I$20&gt;=0,MIN('Rental Calculator'!$I$17,start_rate+'Rental Calculator'!$I$20*ROUNDUP((A492-'Rental Calculator'!$I$16*periods_per_year)/'Rental Calculator'!$I$19,0)),MAX('Rental Calculator'!$I$18,start_rate+'Rental Calculator'!$I$20*ROUNDUP((A492-'Rental Calculator'!$I$16*periods_per_year)/'Rental Calculator'!$I$19,0)))),start_rate))</f>
        <v/>
      </c>
      <c r="D492" s="10" t="str">
        <f t="shared" si="47"/>
        <v/>
      </c>
      <c r="E492" s="10" t="str">
        <f t="shared" si="44"/>
        <v/>
      </c>
      <c r="F492" s="10" t="str">
        <f t="shared" si="45"/>
        <v/>
      </c>
      <c r="G492" s="10" t="str">
        <f t="shared" si="46"/>
        <v/>
      </c>
    </row>
    <row r="493" spans="1:7" x14ac:dyDescent="0.15">
      <c r="A493" s="7" t="str">
        <f t="shared" si="42"/>
        <v/>
      </c>
      <c r="B493" s="8" t="str">
        <f t="shared" si="43"/>
        <v/>
      </c>
      <c r="C493" s="9" t="str">
        <f>IF(A493="","",IF(variable,IF(A493&lt;'Rental Calculator'!$I$16*periods_per_year,start_rate,IF('Rental Calculator'!$I$20&gt;=0,MIN('Rental Calculator'!$I$17,start_rate+'Rental Calculator'!$I$20*ROUNDUP((A493-'Rental Calculator'!$I$16*periods_per_year)/'Rental Calculator'!$I$19,0)),MAX('Rental Calculator'!$I$18,start_rate+'Rental Calculator'!$I$20*ROUNDUP((A493-'Rental Calculator'!$I$16*periods_per_year)/'Rental Calculator'!$I$19,0)))),start_rate))</f>
        <v/>
      </c>
      <c r="D493" s="10" t="str">
        <f t="shared" si="47"/>
        <v/>
      </c>
      <c r="E493" s="10" t="str">
        <f t="shared" si="44"/>
        <v/>
      </c>
      <c r="F493" s="10" t="str">
        <f t="shared" si="45"/>
        <v/>
      </c>
      <c r="G493" s="10" t="str">
        <f t="shared" si="46"/>
        <v/>
      </c>
    </row>
    <row r="494" spans="1:7" x14ac:dyDescent="0.15">
      <c r="A494" s="7" t="str">
        <f t="shared" si="42"/>
        <v/>
      </c>
      <c r="B494" s="8" t="str">
        <f t="shared" si="43"/>
        <v/>
      </c>
      <c r="C494" s="9" t="str">
        <f>IF(A494="","",IF(variable,IF(A494&lt;'Rental Calculator'!$I$16*periods_per_year,start_rate,IF('Rental Calculator'!$I$20&gt;=0,MIN('Rental Calculator'!$I$17,start_rate+'Rental Calculator'!$I$20*ROUNDUP((A494-'Rental Calculator'!$I$16*periods_per_year)/'Rental Calculator'!$I$19,0)),MAX('Rental Calculator'!$I$18,start_rate+'Rental Calculator'!$I$20*ROUNDUP((A494-'Rental Calculator'!$I$16*periods_per_year)/'Rental Calculator'!$I$19,0)))),start_rate))</f>
        <v/>
      </c>
      <c r="D494" s="10" t="str">
        <f t="shared" si="47"/>
        <v/>
      </c>
      <c r="E494" s="10" t="str">
        <f t="shared" si="44"/>
        <v/>
      </c>
      <c r="F494" s="10" t="str">
        <f t="shared" si="45"/>
        <v/>
      </c>
      <c r="G494" s="10" t="str">
        <f t="shared" si="46"/>
        <v/>
      </c>
    </row>
    <row r="495" spans="1:7" x14ac:dyDescent="0.15">
      <c r="A495" s="7" t="str">
        <f t="shared" si="42"/>
        <v/>
      </c>
      <c r="B495" s="8" t="str">
        <f t="shared" si="43"/>
        <v/>
      </c>
      <c r="C495" s="9" t="str">
        <f>IF(A495="","",IF(variable,IF(A495&lt;'Rental Calculator'!$I$16*periods_per_year,start_rate,IF('Rental Calculator'!$I$20&gt;=0,MIN('Rental Calculator'!$I$17,start_rate+'Rental Calculator'!$I$20*ROUNDUP((A495-'Rental Calculator'!$I$16*periods_per_year)/'Rental Calculator'!$I$19,0)),MAX('Rental Calculator'!$I$18,start_rate+'Rental Calculator'!$I$20*ROUNDUP((A495-'Rental Calculator'!$I$16*periods_per_year)/'Rental Calculator'!$I$19,0)))),start_rate))</f>
        <v/>
      </c>
      <c r="D495" s="10" t="str">
        <f t="shared" si="47"/>
        <v/>
      </c>
      <c r="E495" s="10" t="str">
        <f t="shared" si="44"/>
        <v/>
      </c>
      <c r="F495" s="10" t="str">
        <f t="shared" si="45"/>
        <v/>
      </c>
      <c r="G495" s="10" t="str">
        <f t="shared" si="46"/>
        <v/>
      </c>
    </row>
    <row r="496" spans="1:7" x14ac:dyDescent="0.15">
      <c r="A496" s="7" t="str">
        <f t="shared" si="42"/>
        <v/>
      </c>
      <c r="B496" s="8" t="str">
        <f t="shared" si="43"/>
        <v/>
      </c>
      <c r="C496" s="9" t="str">
        <f>IF(A496="","",IF(variable,IF(A496&lt;'Rental Calculator'!$I$16*periods_per_year,start_rate,IF('Rental Calculator'!$I$20&gt;=0,MIN('Rental Calculator'!$I$17,start_rate+'Rental Calculator'!$I$20*ROUNDUP((A496-'Rental Calculator'!$I$16*periods_per_year)/'Rental Calculator'!$I$19,0)),MAX('Rental Calculator'!$I$18,start_rate+'Rental Calculator'!$I$20*ROUNDUP((A496-'Rental Calculator'!$I$16*periods_per_year)/'Rental Calculator'!$I$19,0)))),start_rate))</f>
        <v/>
      </c>
      <c r="D496" s="10" t="str">
        <f t="shared" si="47"/>
        <v/>
      </c>
      <c r="E496" s="10" t="str">
        <f t="shared" si="44"/>
        <v/>
      </c>
      <c r="F496" s="10" t="str">
        <f t="shared" si="45"/>
        <v/>
      </c>
      <c r="G496" s="10" t="str">
        <f t="shared" si="46"/>
        <v/>
      </c>
    </row>
    <row r="497" spans="1:7" x14ac:dyDescent="0.15">
      <c r="A497" s="7" t="str">
        <f t="shared" si="42"/>
        <v/>
      </c>
      <c r="B497" s="8" t="str">
        <f t="shared" si="43"/>
        <v/>
      </c>
      <c r="C497" s="9" t="str">
        <f>IF(A497="","",IF(variable,IF(A497&lt;'Rental Calculator'!$I$16*periods_per_year,start_rate,IF('Rental Calculator'!$I$20&gt;=0,MIN('Rental Calculator'!$I$17,start_rate+'Rental Calculator'!$I$20*ROUNDUP((A497-'Rental Calculator'!$I$16*periods_per_year)/'Rental Calculator'!$I$19,0)),MAX('Rental Calculator'!$I$18,start_rate+'Rental Calculator'!$I$20*ROUNDUP((A497-'Rental Calculator'!$I$16*periods_per_year)/'Rental Calculator'!$I$19,0)))),start_rate))</f>
        <v/>
      </c>
      <c r="D497" s="10" t="str">
        <f t="shared" si="47"/>
        <v/>
      </c>
      <c r="E497" s="10" t="str">
        <f t="shared" si="44"/>
        <v/>
      </c>
      <c r="F497" s="10" t="str">
        <f t="shared" si="45"/>
        <v/>
      </c>
      <c r="G497" s="10" t="str">
        <f t="shared" si="46"/>
        <v/>
      </c>
    </row>
    <row r="498" spans="1:7" x14ac:dyDescent="0.15">
      <c r="A498" s="7" t="str">
        <f t="shared" si="42"/>
        <v/>
      </c>
      <c r="B498" s="8" t="str">
        <f t="shared" si="43"/>
        <v/>
      </c>
      <c r="C498" s="9" t="str">
        <f>IF(A498="","",IF(variable,IF(A498&lt;'Rental Calculator'!$I$16*periods_per_year,start_rate,IF('Rental Calculator'!$I$20&gt;=0,MIN('Rental Calculator'!$I$17,start_rate+'Rental Calculator'!$I$20*ROUNDUP((A498-'Rental Calculator'!$I$16*periods_per_year)/'Rental Calculator'!$I$19,0)),MAX('Rental Calculator'!$I$18,start_rate+'Rental Calculator'!$I$20*ROUNDUP((A498-'Rental Calculator'!$I$16*periods_per_year)/'Rental Calculator'!$I$19,0)))),start_rate))</f>
        <v/>
      </c>
      <c r="D498" s="10" t="str">
        <f t="shared" si="47"/>
        <v/>
      </c>
      <c r="E498" s="10" t="str">
        <f t="shared" si="44"/>
        <v/>
      </c>
      <c r="F498" s="10" t="str">
        <f t="shared" si="45"/>
        <v/>
      </c>
      <c r="G498" s="10" t="str">
        <f t="shared" si="46"/>
        <v/>
      </c>
    </row>
    <row r="499" spans="1:7" x14ac:dyDescent="0.15">
      <c r="A499" s="7" t="str">
        <f t="shared" si="42"/>
        <v/>
      </c>
      <c r="B499" s="8" t="str">
        <f t="shared" si="43"/>
        <v/>
      </c>
      <c r="C499" s="9" t="str">
        <f>IF(A499="","",IF(variable,IF(A499&lt;'Rental Calculator'!$I$16*periods_per_year,start_rate,IF('Rental Calculator'!$I$20&gt;=0,MIN('Rental Calculator'!$I$17,start_rate+'Rental Calculator'!$I$20*ROUNDUP((A499-'Rental Calculator'!$I$16*periods_per_year)/'Rental Calculator'!$I$19,0)),MAX('Rental Calculator'!$I$18,start_rate+'Rental Calculator'!$I$20*ROUNDUP((A499-'Rental Calculator'!$I$16*periods_per_year)/'Rental Calculator'!$I$19,0)))),start_rate))</f>
        <v/>
      </c>
      <c r="D499" s="10" t="str">
        <f t="shared" si="47"/>
        <v/>
      </c>
      <c r="E499" s="10" t="str">
        <f t="shared" si="44"/>
        <v/>
      </c>
      <c r="F499" s="10" t="str">
        <f t="shared" si="45"/>
        <v/>
      </c>
      <c r="G499" s="10" t="str">
        <f t="shared" si="46"/>
        <v/>
      </c>
    </row>
    <row r="500" spans="1:7" x14ac:dyDescent="0.15">
      <c r="A500" s="7" t="str">
        <f t="shared" si="42"/>
        <v/>
      </c>
      <c r="B500" s="8" t="str">
        <f t="shared" si="43"/>
        <v/>
      </c>
      <c r="C500" s="9" t="str">
        <f>IF(A500="","",IF(variable,IF(A500&lt;'Rental Calculator'!$I$16*periods_per_year,start_rate,IF('Rental Calculator'!$I$20&gt;=0,MIN('Rental Calculator'!$I$17,start_rate+'Rental Calculator'!$I$20*ROUNDUP((A500-'Rental Calculator'!$I$16*periods_per_year)/'Rental Calculator'!$I$19,0)),MAX('Rental Calculator'!$I$18,start_rate+'Rental Calculator'!$I$20*ROUNDUP((A500-'Rental Calculator'!$I$16*periods_per_year)/'Rental Calculator'!$I$19,0)))),start_rate))</f>
        <v/>
      </c>
      <c r="D500" s="10" t="str">
        <f t="shared" si="47"/>
        <v/>
      </c>
      <c r="E500" s="10" t="str">
        <f t="shared" si="44"/>
        <v/>
      </c>
      <c r="F500" s="10" t="str">
        <f t="shared" si="45"/>
        <v/>
      </c>
      <c r="G500" s="10" t="str">
        <f t="shared" si="46"/>
        <v/>
      </c>
    </row>
    <row r="501" spans="1:7" x14ac:dyDescent="0.15">
      <c r="A501" s="7" t="str">
        <f t="shared" si="42"/>
        <v/>
      </c>
      <c r="B501" s="8" t="str">
        <f t="shared" si="43"/>
        <v/>
      </c>
      <c r="C501" s="9" t="str">
        <f>IF(A501="","",IF(variable,IF(A501&lt;'Rental Calculator'!$I$16*periods_per_year,start_rate,IF('Rental Calculator'!$I$20&gt;=0,MIN('Rental Calculator'!$I$17,start_rate+'Rental Calculator'!$I$20*ROUNDUP((A501-'Rental Calculator'!$I$16*periods_per_year)/'Rental Calculator'!$I$19,0)),MAX('Rental Calculator'!$I$18,start_rate+'Rental Calculator'!$I$20*ROUNDUP((A501-'Rental Calculator'!$I$16*periods_per_year)/'Rental Calculator'!$I$19,0)))),start_rate))</f>
        <v/>
      </c>
      <c r="D501" s="10" t="str">
        <f t="shared" si="47"/>
        <v/>
      </c>
      <c r="E501" s="10" t="str">
        <f t="shared" si="44"/>
        <v/>
      </c>
      <c r="F501" s="10" t="str">
        <f t="shared" si="45"/>
        <v/>
      </c>
      <c r="G501" s="10" t="str">
        <f t="shared" si="46"/>
        <v/>
      </c>
    </row>
    <row r="502" spans="1:7" x14ac:dyDescent="0.15">
      <c r="A502" s="7" t="str">
        <f t="shared" si="42"/>
        <v/>
      </c>
      <c r="B502" s="8" t="str">
        <f t="shared" si="43"/>
        <v/>
      </c>
      <c r="C502" s="9" t="str">
        <f>IF(A502="","",IF(variable,IF(A502&lt;'Rental Calculator'!$I$16*periods_per_year,start_rate,IF('Rental Calculator'!$I$20&gt;=0,MIN('Rental Calculator'!$I$17,start_rate+'Rental Calculator'!$I$20*ROUNDUP((A502-'Rental Calculator'!$I$16*periods_per_year)/'Rental Calculator'!$I$19,0)),MAX('Rental Calculator'!$I$18,start_rate+'Rental Calculator'!$I$20*ROUNDUP((A502-'Rental Calculator'!$I$16*periods_per_year)/'Rental Calculator'!$I$19,0)))),start_rate))</f>
        <v/>
      </c>
      <c r="D502" s="10" t="str">
        <f t="shared" si="47"/>
        <v/>
      </c>
      <c r="E502" s="10" t="str">
        <f t="shared" si="44"/>
        <v/>
      </c>
      <c r="F502" s="10" t="str">
        <f t="shared" si="45"/>
        <v/>
      </c>
      <c r="G502" s="10" t="str">
        <f t="shared" si="46"/>
        <v/>
      </c>
    </row>
    <row r="503" spans="1:7" x14ac:dyDescent="0.15">
      <c r="A503" s="7" t="str">
        <f t="shared" si="42"/>
        <v/>
      </c>
      <c r="B503" s="8" t="str">
        <f t="shared" si="43"/>
        <v/>
      </c>
      <c r="C503" s="9" t="str">
        <f>IF(A503="","",IF(variable,IF(A503&lt;'Rental Calculator'!$I$16*periods_per_year,start_rate,IF('Rental Calculator'!$I$20&gt;=0,MIN('Rental Calculator'!$I$17,start_rate+'Rental Calculator'!$I$20*ROUNDUP((A503-'Rental Calculator'!$I$16*periods_per_year)/'Rental Calculator'!$I$19,0)),MAX('Rental Calculator'!$I$18,start_rate+'Rental Calculator'!$I$20*ROUNDUP((A503-'Rental Calculator'!$I$16*periods_per_year)/'Rental Calculator'!$I$19,0)))),start_rate))</f>
        <v/>
      </c>
      <c r="D503" s="10" t="str">
        <f t="shared" si="47"/>
        <v/>
      </c>
      <c r="E503" s="10" t="str">
        <f t="shared" si="44"/>
        <v/>
      </c>
      <c r="F503" s="10" t="str">
        <f t="shared" si="45"/>
        <v/>
      </c>
      <c r="G503" s="10" t="str">
        <f t="shared" si="46"/>
        <v/>
      </c>
    </row>
    <row r="504" spans="1:7" x14ac:dyDescent="0.15">
      <c r="A504" s="7" t="str">
        <f t="shared" si="42"/>
        <v/>
      </c>
      <c r="B504" s="8" t="str">
        <f t="shared" si="43"/>
        <v/>
      </c>
      <c r="C504" s="9" t="str">
        <f>IF(A504="","",IF(variable,IF(A504&lt;'Rental Calculator'!$I$16*periods_per_year,start_rate,IF('Rental Calculator'!$I$20&gt;=0,MIN('Rental Calculator'!$I$17,start_rate+'Rental Calculator'!$I$20*ROUNDUP((A504-'Rental Calculator'!$I$16*periods_per_year)/'Rental Calculator'!$I$19,0)),MAX('Rental Calculator'!$I$18,start_rate+'Rental Calculator'!$I$20*ROUNDUP((A504-'Rental Calculator'!$I$16*periods_per_year)/'Rental Calculator'!$I$19,0)))),start_rate))</f>
        <v/>
      </c>
      <c r="D504" s="10" t="str">
        <f t="shared" si="47"/>
        <v/>
      </c>
      <c r="E504" s="10" t="str">
        <f t="shared" si="44"/>
        <v/>
      </c>
      <c r="F504" s="10" t="str">
        <f t="shared" si="45"/>
        <v/>
      </c>
      <c r="G504" s="10" t="str">
        <f t="shared" si="46"/>
        <v/>
      </c>
    </row>
    <row r="505" spans="1:7" x14ac:dyDescent="0.15">
      <c r="A505" s="7" t="str">
        <f t="shared" si="42"/>
        <v/>
      </c>
      <c r="B505" s="8" t="str">
        <f t="shared" si="43"/>
        <v/>
      </c>
      <c r="C505" s="9" t="str">
        <f>IF(A505="","",IF(variable,IF(A505&lt;'Rental Calculator'!$I$16*periods_per_year,start_rate,IF('Rental Calculator'!$I$20&gt;=0,MIN('Rental Calculator'!$I$17,start_rate+'Rental Calculator'!$I$20*ROUNDUP((A505-'Rental Calculator'!$I$16*periods_per_year)/'Rental Calculator'!$I$19,0)),MAX('Rental Calculator'!$I$18,start_rate+'Rental Calculator'!$I$20*ROUNDUP((A505-'Rental Calculator'!$I$16*periods_per_year)/'Rental Calculator'!$I$19,0)))),start_rate))</f>
        <v/>
      </c>
      <c r="D505" s="10" t="str">
        <f t="shared" si="47"/>
        <v/>
      </c>
      <c r="E505" s="10" t="str">
        <f t="shared" si="44"/>
        <v/>
      </c>
      <c r="F505" s="10" t="str">
        <f t="shared" si="45"/>
        <v/>
      </c>
      <c r="G505" s="10" t="str">
        <f t="shared" si="46"/>
        <v/>
      </c>
    </row>
    <row r="506" spans="1:7" x14ac:dyDescent="0.15">
      <c r="A506" s="7" t="str">
        <f t="shared" si="42"/>
        <v/>
      </c>
      <c r="B506" s="8" t="str">
        <f t="shared" si="43"/>
        <v/>
      </c>
      <c r="C506" s="9" t="str">
        <f>IF(A506="","",IF(variable,IF(A506&lt;'Rental Calculator'!$I$16*periods_per_year,start_rate,IF('Rental Calculator'!$I$20&gt;=0,MIN('Rental Calculator'!$I$17,start_rate+'Rental Calculator'!$I$20*ROUNDUP((A506-'Rental Calculator'!$I$16*periods_per_year)/'Rental Calculator'!$I$19,0)),MAX('Rental Calculator'!$I$18,start_rate+'Rental Calculator'!$I$20*ROUNDUP((A506-'Rental Calculator'!$I$16*periods_per_year)/'Rental Calculator'!$I$19,0)))),start_rate))</f>
        <v/>
      </c>
      <c r="D506" s="10" t="str">
        <f t="shared" si="47"/>
        <v/>
      </c>
      <c r="E506" s="10" t="str">
        <f t="shared" si="44"/>
        <v/>
      </c>
      <c r="F506" s="10" t="str">
        <f t="shared" si="45"/>
        <v/>
      </c>
      <c r="G506" s="10" t="str">
        <f t="shared" si="46"/>
        <v/>
      </c>
    </row>
    <row r="507" spans="1:7" x14ac:dyDescent="0.15">
      <c r="A507" s="7" t="str">
        <f t="shared" si="42"/>
        <v/>
      </c>
      <c r="B507" s="8" t="str">
        <f t="shared" si="43"/>
        <v/>
      </c>
      <c r="C507" s="9" t="str">
        <f>IF(A507="","",IF(variable,IF(A507&lt;'Rental Calculator'!$I$16*periods_per_year,start_rate,IF('Rental Calculator'!$I$20&gt;=0,MIN('Rental Calculator'!$I$17,start_rate+'Rental Calculator'!$I$20*ROUNDUP((A507-'Rental Calculator'!$I$16*periods_per_year)/'Rental Calculator'!$I$19,0)),MAX('Rental Calculator'!$I$18,start_rate+'Rental Calculator'!$I$20*ROUNDUP((A507-'Rental Calculator'!$I$16*periods_per_year)/'Rental Calculator'!$I$19,0)))),start_rate))</f>
        <v/>
      </c>
      <c r="D507" s="10" t="str">
        <f t="shared" si="47"/>
        <v/>
      </c>
      <c r="E507" s="10" t="str">
        <f t="shared" si="44"/>
        <v/>
      </c>
      <c r="F507" s="10" t="str">
        <f t="shared" si="45"/>
        <v/>
      </c>
      <c r="G507" s="10" t="str">
        <f t="shared" si="46"/>
        <v/>
      </c>
    </row>
    <row r="508" spans="1:7" x14ac:dyDescent="0.15">
      <c r="A508" s="7" t="str">
        <f t="shared" si="42"/>
        <v/>
      </c>
      <c r="B508" s="8" t="str">
        <f t="shared" si="43"/>
        <v/>
      </c>
      <c r="C508" s="9" t="str">
        <f>IF(A508="","",IF(variable,IF(A508&lt;'Rental Calculator'!$I$16*periods_per_year,start_rate,IF('Rental Calculator'!$I$20&gt;=0,MIN('Rental Calculator'!$I$17,start_rate+'Rental Calculator'!$I$20*ROUNDUP((A508-'Rental Calculator'!$I$16*periods_per_year)/'Rental Calculator'!$I$19,0)),MAX('Rental Calculator'!$I$18,start_rate+'Rental Calculator'!$I$20*ROUNDUP((A508-'Rental Calculator'!$I$16*periods_per_year)/'Rental Calculator'!$I$19,0)))),start_rate))</f>
        <v/>
      </c>
      <c r="D508" s="10" t="str">
        <f t="shared" si="47"/>
        <v/>
      </c>
      <c r="E508" s="10" t="str">
        <f t="shared" si="44"/>
        <v/>
      </c>
      <c r="F508" s="10" t="str">
        <f t="shared" si="45"/>
        <v/>
      </c>
      <c r="G508" s="10" t="str">
        <f t="shared" si="46"/>
        <v/>
      </c>
    </row>
    <row r="509" spans="1:7" x14ac:dyDescent="0.15">
      <c r="A509" s="7" t="str">
        <f t="shared" si="42"/>
        <v/>
      </c>
      <c r="B509" s="8" t="str">
        <f t="shared" si="43"/>
        <v/>
      </c>
      <c r="C509" s="9" t="str">
        <f>IF(A509="","",IF(variable,IF(A509&lt;'Rental Calculator'!$I$16*periods_per_year,start_rate,IF('Rental Calculator'!$I$20&gt;=0,MIN('Rental Calculator'!$I$17,start_rate+'Rental Calculator'!$I$20*ROUNDUP((A509-'Rental Calculator'!$I$16*periods_per_year)/'Rental Calculator'!$I$19,0)),MAX('Rental Calculator'!$I$18,start_rate+'Rental Calculator'!$I$20*ROUNDUP((A509-'Rental Calculator'!$I$16*periods_per_year)/'Rental Calculator'!$I$19,0)))),start_rate))</f>
        <v/>
      </c>
      <c r="D509" s="10" t="str">
        <f t="shared" si="47"/>
        <v/>
      </c>
      <c r="E509" s="10" t="str">
        <f t="shared" si="44"/>
        <v/>
      </c>
      <c r="F509" s="10" t="str">
        <f t="shared" si="45"/>
        <v/>
      </c>
      <c r="G509" s="10" t="str">
        <f t="shared" si="46"/>
        <v/>
      </c>
    </row>
    <row r="510" spans="1:7" x14ac:dyDescent="0.15">
      <c r="A510" s="7" t="str">
        <f t="shared" si="42"/>
        <v/>
      </c>
      <c r="B510" s="8" t="str">
        <f t="shared" si="43"/>
        <v/>
      </c>
      <c r="C510" s="9" t="str">
        <f>IF(A510="","",IF(variable,IF(A510&lt;'Rental Calculator'!$I$16*periods_per_year,start_rate,IF('Rental Calculator'!$I$20&gt;=0,MIN('Rental Calculator'!$I$17,start_rate+'Rental Calculator'!$I$20*ROUNDUP((A510-'Rental Calculator'!$I$16*periods_per_year)/'Rental Calculator'!$I$19,0)),MAX('Rental Calculator'!$I$18,start_rate+'Rental Calculator'!$I$20*ROUNDUP((A510-'Rental Calculator'!$I$16*periods_per_year)/'Rental Calculator'!$I$19,0)))),start_rate))</f>
        <v/>
      </c>
      <c r="D510" s="10" t="str">
        <f t="shared" si="47"/>
        <v/>
      </c>
      <c r="E510" s="10" t="str">
        <f t="shared" si="44"/>
        <v/>
      </c>
      <c r="F510" s="10" t="str">
        <f t="shared" si="45"/>
        <v/>
      </c>
      <c r="G510" s="10" t="str">
        <f t="shared" si="46"/>
        <v/>
      </c>
    </row>
    <row r="511" spans="1:7" x14ac:dyDescent="0.15">
      <c r="A511" s="7" t="str">
        <f t="shared" si="42"/>
        <v/>
      </c>
      <c r="B511" s="8" t="str">
        <f t="shared" si="43"/>
        <v/>
      </c>
      <c r="C511" s="9" t="str">
        <f>IF(A511="","",IF(variable,IF(A511&lt;'Rental Calculator'!$I$16*periods_per_year,start_rate,IF('Rental Calculator'!$I$20&gt;=0,MIN('Rental Calculator'!$I$17,start_rate+'Rental Calculator'!$I$20*ROUNDUP((A511-'Rental Calculator'!$I$16*periods_per_year)/'Rental Calculator'!$I$19,0)),MAX('Rental Calculator'!$I$18,start_rate+'Rental Calculator'!$I$20*ROUNDUP((A511-'Rental Calculator'!$I$16*periods_per_year)/'Rental Calculator'!$I$19,0)))),start_rate))</f>
        <v/>
      </c>
      <c r="D511" s="10" t="str">
        <f t="shared" si="47"/>
        <v/>
      </c>
      <c r="E511" s="10" t="str">
        <f t="shared" si="44"/>
        <v/>
      </c>
      <c r="F511" s="10" t="str">
        <f t="shared" si="45"/>
        <v/>
      </c>
      <c r="G511" s="10" t="str">
        <f t="shared" si="46"/>
        <v/>
      </c>
    </row>
    <row r="512" spans="1:7" x14ac:dyDescent="0.15">
      <c r="A512" s="7" t="str">
        <f t="shared" si="42"/>
        <v/>
      </c>
      <c r="B512" s="8" t="str">
        <f t="shared" si="43"/>
        <v/>
      </c>
      <c r="C512" s="9" t="str">
        <f>IF(A512="","",IF(variable,IF(A512&lt;'Rental Calculator'!$I$16*periods_per_year,start_rate,IF('Rental Calculator'!$I$20&gt;=0,MIN('Rental Calculator'!$I$17,start_rate+'Rental Calculator'!$I$20*ROUNDUP((A512-'Rental Calculator'!$I$16*periods_per_year)/'Rental Calculator'!$I$19,0)),MAX('Rental Calculator'!$I$18,start_rate+'Rental Calculator'!$I$20*ROUNDUP((A512-'Rental Calculator'!$I$16*periods_per_year)/'Rental Calculator'!$I$19,0)))),start_rate))</f>
        <v/>
      </c>
      <c r="D512" s="10" t="str">
        <f t="shared" si="47"/>
        <v/>
      </c>
      <c r="E512" s="10" t="str">
        <f t="shared" si="44"/>
        <v/>
      </c>
      <c r="F512" s="10" t="str">
        <f t="shared" si="45"/>
        <v/>
      </c>
      <c r="G512" s="10" t="str">
        <f t="shared" si="46"/>
        <v/>
      </c>
    </row>
    <row r="513" spans="1:7" x14ac:dyDescent="0.15">
      <c r="A513" s="7" t="str">
        <f t="shared" si="42"/>
        <v/>
      </c>
      <c r="B513" s="8" t="str">
        <f t="shared" si="43"/>
        <v/>
      </c>
      <c r="C513" s="9" t="str">
        <f>IF(A513="","",IF(variable,IF(A513&lt;'Rental Calculator'!$I$16*periods_per_year,start_rate,IF('Rental Calculator'!$I$20&gt;=0,MIN('Rental Calculator'!$I$17,start_rate+'Rental Calculator'!$I$20*ROUNDUP((A513-'Rental Calculator'!$I$16*periods_per_year)/'Rental Calculator'!$I$19,0)),MAX('Rental Calculator'!$I$18,start_rate+'Rental Calculator'!$I$20*ROUNDUP((A513-'Rental Calculator'!$I$16*periods_per_year)/'Rental Calculator'!$I$19,0)))),start_rate))</f>
        <v/>
      </c>
      <c r="D513" s="10" t="str">
        <f t="shared" si="47"/>
        <v/>
      </c>
      <c r="E513" s="10" t="str">
        <f t="shared" si="44"/>
        <v/>
      </c>
      <c r="F513" s="10" t="str">
        <f t="shared" si="45"/>
        <v/>
      </c>
      <c r="G513" s="10" t="str">
        <f t="shared" si="46"/>
        <v/>
      </c>
    </row>
    <row r="514" spans="1:7" x14ac:dyDescent="0.15">
      <c r="A514" s="7" t="str">
        <f t="shared" si="42"/>
        <v/>
      </c>
      <c r="B514" s="8" t="str">
        <f t="shared" si="43"/>
        <v/>
      </c>
      <c r="C514" s="9" t="str">
        <f>IF(A514="","",IF(variable,IF(A514&lt;'Rental Calculator'!$I$16*periods_per_year,start_rate,IF('Rental Calculator'!$I$20&gt;=0,MIN('Rental Calculator'!$I$17,start_rate+'Rental Calculator'!$I$20*ROUNDUP((A514-'Rental Calculator'!$I$16*periods_per_year)/'Rental Calculator'!$I$19,0)),MAX('Rental Calculator'!$I$18,start_rate+'Rental Calculator'!$I$20*ROUNDUP((A514-'Rental Calculator'!$I$16*periods_per_year)/'Rental Calculator'!$I$19,0)))),start_rate))</f>
        <v/>
      </c>
      <c r="D514" s="10" t="str">
        <f t="shared" si="47"/>
        <v/>
      </c>
      <c r="E514" s="10" t="str">
        <f t="shared" si="44"/>
        <v/>
      </c>
      <c r="F514" s="10" t="str">
        <f t="shared" si="45"/>
        <v/>
      </c>
      <c r="G514" s="10" t="str">
        <f t="shared" si="46"/>
        <v/>
      </c>
    </row>
    <row r="515" spans="1:7" x14ac:dyDescent="0.15">
      <c r="A515" s="7" t="str">
        <f t="shared" si="42"/>
        <v/>
      </c>
      <c r="B515" s="8" t="str">
        <f t="shared" si="43"/>
        <v/>
      </c>
      <c r="C515" s="9" t="str">
        <f>IF(A515="","",IF(variable,IF(A515&lt;'Rental Calculator'!$I$16*periods_per_year,start_rate,IF('Rental Calculator'!$I$20&gt;=0,MIN('Rental Calculator'!$I$17,start_rate+'Rental Calculator'!$I$20*ROUNDUP((A515-'Rental Calculator'!$I$16*periods_per_year)/'Rental Calculator'!$I$19,0)),MAX('Rental Calculator'!$I$18,start_rate+'Rental Calculator'!$I$20*ROUNDUP((A515-'Rental Calculator'!$I$16*periods_per_year)/'Rental Calculator'!$I$19,0)))),start_rate))</f>
        <v/>
      </c>
      <c r="D515" s="10" t="str">
        <f t="shared" si="47"/>
        <v/>
      </c>
      <c r="E515" s="10" t="str">
        <f t="shared" si="44"/>
        <v/>
      </c>
      <c r="F515" s="10" t="str">
        <f t="shared" si="45"/>
        <v/>
      </c>
      <c r="G515" s="10" t="str">
        <f t="shared" si="46"/>
        <v/>
      </c>
    </row>
    <row r="516" spans="1:7" x14ac:dyDescent="0.15">
      <c r="A516" s="7" t="str">
        <f t="shared" ref="A516:A579" si="48">IF(G515="","",IF(OR(A515&gt;=nper,ROUND(G515,2)&lt;=0),"",A515+1))</f>
        <v/>
      </c>
      <c r="B516" s="8" t="str">
        <f t="shared" ref="B516:B579" si="49">IF(A516="","",IF(OR(periods_per_year=26,periods_per_year=52),IF(periods_per_year=26,IF(A516=1,fpdate,B515+14),IF(periods_per_year=52,IF(A516=1,fpdate,B515+7),"n/a")),IF(periods_per_year=24,DATE(YEAR(fpdate),MONTH(fpdate)+(A516-1)/2+IF(AND(DAY(fpdate)&gt;=15,MOD(A516,2)=0),1,0),IF(MOD(A516,2)=0,IF(DAY(fpdate)&gt;=15,DAY(fpdate)-14,DAY(fpdate)+14),DAY(fpdate))),IF(DAY(DATE(YEAR(fpdate),MONTH(fpdate)+A516-1,DAY(fpdate)))&lt;&gt;DAY(fpdate),DATE(YEAR(fpdate),MONTH(fpdate)+A516,0),DATE(YEAR(fpdate),MONTH(fpdate)+A516-1,DAY(fpdate))))))</f>
        <v/>
      </c>
      <c r="C516" s="9" t="str">
        <f>IF(A516="","",IF(variable,IF(A516&lt;'Rental Calculator'!$I$16*periods_per_year,start_rate,IF('Rental Calculator'!$I$20&gt;=0,MIN('Rental Calculator'!$I$17,start_rate+'Rental Calculator'!$I$20*ROUNDUP((A516-'Rental Calculator'!$I$16*periods_per_year)/'Rental Calculator'!$I$19,0)),MAX('Rental Calculator'!$I$18,start_rate+'Rental Calculator'!$I$20*ROUNDUP((A516-'Rental Calculator'!$I$16*periods_per_year)/'Rental Calculator'!$I$19,0)))),start_rate))</f>
        <v/>
      </c>
      <c r="D516" s="10" t="str">
        <f t="shared" si="47"/>
        <v/>
      </c>
      <c r="E516" s="10" t="str">
        <f t="shared" ref="E516:E579" si="50">IF(A516="","",IF(A516=nper,G515+D516,MIN(G515+D516,IF(C516=C515,E515,ROUND(-PMT(((1+C516/CP)^(CP/periods_per_year))-1,nper-A516+1,G515),2)))))</f>
        <v/>
      </c>
      <c r="F516" s="10" t="str">
        <f t="shared" ref="F516:F579" si="51">IF(A516="","",E516-D516)</f>
        <v/>
      </c>
      <c r="G516" s="10" t="str">
        <f t="shared" ref="G516:G579" si="52">IF(A516="","",G515-F516)</f>
        <v/>
      </c>
    </row>
    <row r="517" spans="1:7" x14ac:dyDescent="0.15">
      <c r="A517" s="7" t="str">
        <f t="shared" si="48"/>
        <v/>
      </c>
      <c r="B517" s="8" t="str">
        <f t="shared" si="49"/>
        <v/>
      </c>
      <c r="C517" s="9" t="str">
        <f>IF(A517="","",IF(variable,IF(A517&lt;'Rental Calculator'!$I$16*periods_per_year,start_rate,IF('Rental Calculator'!$I$20&gt;=0,MIN('Rental Calculator'!$I$17,start_rate+'Rental Calculator'!$I$20*ROUNDUP((A517-'Rental Calculator'!$I$16*periods_per_year)/'Rental Calculator'!$I$19,0)),MAX('Rental Calculator'!$I$18,start_rate+'Rental Calculator'!$I$20*ROUNDUP((A517-'Rental Calculator'!$I$16*periods_per_year)/'Rental Calculator'!$I$19,0)))),start_rate))</f>
        <v/>
      </c>
      <c r="D517" s="10" t="str">
        <f t="shared" ref="D517:D580" si="53">IF(A517="","",ROUND((((1+C517/CP)^(CP/periods_per_year))-1)*G516,2))</f>
        <v/>
      </c>
      <c r="E517" s="10" t="str">
        <f t="shared" si="50"/>
        <v/>
      </c>
      <c r="F517" s="10" t="str">
        <f t="shared" si="51"/>
        <v/>
      </c>
      <c r="G517" s="10" t="str">
        <f t="shared" si="52"/>
        <v/>
      </c>
    </row>
    <row r="518" spans="1:7" x14ac:dyDescent="0.15">
      <c r="A518" s="7" t="str">
        <f t="shared" si="48"/>
        <v/>
      </c>
      <c r="B518" s="8" t="str">
        <f t="shared" si="49"/>
        <v/>
      </c>
      <c r="C518" s="9" t="str">
        <f>IF(A518="","",IF(variable,IF(A518&lt;'Rental Calculator'!$I$16*periods_per_year,start_rate,IF('Rental Calculator'!$I$20&gt;=0,MIN('Rental Calculator'!$I$17,start_rate+'Rental Calculator'!$I$20*ROUNDUP((A518-'Rental Calculator'!$I$16*periods_per_year)/'Rental Calculator'!$I$19,0)),MAX('Rental Calculator'!$I$18,start_rate+'Rental Calculator'!$I$20*ROUNDUP((A518-'Rental Calculator'!$I$16*periods_per_year)/'Rental Calculator'!$I$19,0)))),start_rate))</f>
        <v/>
      </c>
      <c r="D518" s="10" t="str">
        <f t="shared" si="53"/>
        <v/>
      </c>
      <c r="E518" s="10" t="str">
        <f t="shared" si="50"/>
        <v/>
      </c>
      <c r="F518" s="10" t="str">
        <f t="shared" si="51"/>
        <v/>
      </c>
      <c r="G518" s="10" t="str">
        <f t="shared" si="52"/>
        <v/>
      </c>
    </row>
    <row r="519" spans="1:7" x14ac:dyDescent="0.15">
      <c r="A519" s="7" t="str">
        <f t="shared" si="48"/>
        <v/>
      </c>
      <c r="B519" s="8" t="str">
        <f t="shared" si="49"/>
        <v/>
      </c>
      <c r="C519" s="9" t="str">
        <f>IF(A519="","",IF(variable,IF(A519&lt;'Rental Calculator'!$I$16*periods_per_year,start_rate,IF('Rental Calculator'!$I$20&gt;=0,MIN('Rental Calculator'!$I$17,start_rate+'Rental Calculator'!$I$20*ROUNDUP((A519-'Rental Calculator'!$I$16*periods_per_year)/'Rental Calculator'!$I$19,0)),MAX('Rental Calculator'!$I$18,start_rate+'Rental Calculator'!$I$20*ROUNDUP((A519-'Rental Calculator'!$I$16*periods_per_year)/'Rental Calculator'!$I$19,0)))),start_rate))</f>
        <v/>
      </c>
      <c r="D519" s="10" t="str">
        <f t="shared" si="53"/>
        <v/>
      </c>
      <c r="E519" s="10" t="str">
        <f t="shared" si="50"/>
        <v/>
      </c>
      <c r="F519" s="10" t="str">
        <f t="shared" si="51"/>
        <v/>
      </c>
      <c r="G519" s="10" t="str">
        <f t="shared" si="52"/>
        <v/>
      </c>
    </row>
    <row r="520" spans="1:7" x14ac:dyDescent="0.15">
      <c r="A520" s="7" t="str">
        <f t="shared" si="48"/>
        <v/>
      </c>
      <c r="B520" s="8" t="str">
        <f t="shared" si="49"/>
        <v/>
      </c>
      <c r="C520" s="9" t="str">
        <f>IF(A520="","",IF(variable,IF(A520&lt;'Rental Calculator'!$I$16*periods_per_year,start_rate,IF('Rental Calculator'!$I$20&gt;=0,MIN('Rental Calculator'!$I$17,start_rate+'Rental Calculator'!$I$20*ROUNDUP((A520-'Rental Calculator'!$I$16*periods_per_year)/'Rental Calculator'!$I$19,0)),MAX('Rental Calculator'!$I$18,start_rate+'Rental Calculator'!$I$20*ROUNDUP((A520-'Rental Calculator'!$I$16*periods_per_year)/'Rental Calculator'!$I$19,0)))),start_rate))</f>
        <v/>
      </c>
      <c r="D520" s="10" t="str">
        <f t="shared" si="53"/>
        <v/>
      </c>
      <c r="E520" s="10" t="str">
        <f t="shared" si="50"/>
        <v/>
      </c>
      <c r="F520" s="10" t="str">
        <f t="shared" si="51"/>
        <v/>
      </c>
      <c r="G520" s="10" t="str">
        <f t="shared" si="52"/>
        <v/>
      </c>
    </row>
    <row r="521" spans="1:7" x14ac:dyDescent="0.15">
      <c r="A521" s="7" t="str">
        <f t="shared" si="48"/>
        <v/>
      </c>
      <c r="B521" s="8" t="str">
        <f t="shared" si="49"/>
        <v/>
      </c>
      <c r="C521" s="9" t="str">
        <f>IF(A521="","",IF(variable,IF(A521&lt;'Rental Calculator'!$I$16*periods_per_year,start_rate,IF('Rental Calculator'!$I$20&gt;=0,MIN('Rental Calculator'!$I$17,start_rate+'Rental Calculator'!$I$20*ROUNDUP((A521-'Rental Calculator'!$I$16*periods_per_year)/'Rental Calculator'!$I$19,0)),MAX('Rental Calculator'!$I$18,start_rate+'Rental Calculator'!$I$20*ROUNDUP((A521-'Rental Calculator'!$I$16*periods_per_year)/'Rental Calculator'!$I$19,0)))),start_rate))</f>
        <v/>
      </c>
      <c r="D521" s="10" t="str">
        <f t="shared" si="53"/>
        <v/>
      </c>
      <c r="E521" s="10" t="str">
        <f t="shared" si="50"/>
        <v/>
      </c>
      <c r="F521" s="10" t="str">
        <f t="shared" si="51"/>
        <v/>
      </c>
      <c r="G521" s="10" t="str">
        <f t="shared" si="52"/>
        <v/>
      </c>
    </row>
    <row r="522" spans="1:7" x14ac:dyDescent="0.15">
      <c r="A522" s="7" t="str">
        <f t="shared" si="48"/>
        <v/>
      </c>
      <c r="B522" s="8" t="str">
        <f t="shared" si="49"/>
        <v/>
      </c>
      <c r="C522" s="9" t="str">
        <f>IF(A522="","",IF(variable,IF(A522&lt;'Rental Calculator'!$I$16*periods_per_year,start_rate,IF('Rental Calculator'!$I$20&gt;=0,MIN('Rental Calculator'!$I$17,start_rate+'Rental Calculator'!$I$20*ROUNDUP((A522-'Rental Calculator'!$I$16*periods_per_year)/'Rental Calculator'!$I$19,0)),MAX('Rental Calculator'!$I$18,start_rate+'Rental Calculator'!$I$20*ROUNDUP((A522-'Rental Calculator'!$I$16*periods_per_year)/'Rental Calculator'!$I$19,0)))),start_rate))</f>
        <v/>
      </c>
      <c r="D522" s="10" t="str">
        <f t="shared" si="53"/>
        <v/>
      </c>
      <c r="E522" s="10" t="str">
        <f t="shared" si="50"/>
        <v/>
      </c>
      <c r="F522" s="10" t="str">
        <f t="shared" si="51"/>
        <v/>
      </c>
      <c r="G522" s="10" t="str">
        <f t="shared" si="52"/>
        <v/>
      </c>
    </row>
    <row r="523" spans="1:7" x14ac:dyDescent="0.15">
      <c r="A523" s="7" t="str">
        <f t="shared" si="48"/>
        <v/>
      </c>
      <c r="B523" s="8" t="str">
        <f t="shared" si="49"/>
        <v/>
      </c>
      <c r="C523" s="9" t="str">
        <f>IF(A523="","",IF(variable,IF(A523&lt;'Rental Calculator'!$I$16*periods_per_year,start_rate,IF('Rental Calculator'!$I$20&gt;=0,MIN('Rental Calculator'!$I$17,start_rate+'Rental Calculator'!$I$20*ROUNDUP((A523-'Rental Calculator'!$I$16*periods_per_year)/'Rental Calculator'!$I$19,0)),MAX('Rental Calculator'!$I$18,start_rate+'Rental Calculator'!$I$20*ROUNDUP((A523-'Rental Calculator'!$I$16*periods_per_year)/'Rental Calculator'!$I$19,0)))),start_rate))</f>
        <v/>
      </c>
      <c r="D523" s="10" t="str">
        <f t="shared" si="53"/>
        <v/>
      </c>
      <c r="E523" s="10" t="str">
        <f t="shared" si="50"/>
        <v/>
      </c>
      <c r="F523" s="10" t="str">
        <f t="shared" si="51"/>
        <v/>
      </c>
      <c r="G523" s="10" t="str">
        <f t="shared" si="52"/>
        <v/>
      </c>
    </row>
    <row r="524" spans="1:7" x14ac:dyDescent="0.15">
      <c r="A524" s="7" t="str">
        <f t="shared" si="48"/>
        <v/>
      </c>
      <c r="B524" s="8" t="str">
        <f t="shared" si="49"/>
        <v/>
      </c>
      <c r="C524" s="9" t="str">
        <f>IF(A524="","",IF(variable,IF(A524&lt;'Rental Calculator'!$I$16*periods_per_year,start_rate,IF('Rental Calculator'!$I$20&gt;=0,MIN('Rental Calculator'!$I$17,start_rate+'Rental Calculator'!$I$20*ROUNDUP((A524-'Rental Calculator'!$I$16*periods_per_year)/'Rental Calculator'!$I$19,0)),MAX('Rental Calculator'!$I$18,start_rate+'Rental Calculator'!$I$20*ROUNDUP((A524-'Rental Calculator'!$I$16*periods_per_year)/'Rental Calculator'!$I$19,0)))),start_rate))</f>
        <v/>
      </c>
      <c r="D524" s="10" t="str">
        <f t="shared" si="53"/>
        <v/>
      </c>
      <c r="E524" s="10" t="str">
        <f t="shared" si="50"/>
        <v/>
      </c>
      <c r="F524" s="10" t="str">
        <f t="shared" si="51"/>
        <v/>
      </c>
      <c r="G524" s="10" t="str">
        <f t="shared" si="52"/>
        <v/>
      </c>
    </row>
    <row r="525" spans="1:7" x14ac:dyDescent="0.15">
      <c r="A525" s="7" t="str">
        <f t="shared" si="48"/>
        <v/>
      </c>
      <c r="B525" s="8" t="str">
        <f t="shared" si="49"/>
        <v/>
      </c>
      <c r="C525" s="9" t="str">
        <f>IF(A525="","",IF(variable,IF(A525&lt;'Rental Calculator'!$I$16*periods_per_year,start_rate,IF('Rental Calculator'!$I$20&gt;=0,MIN('Rental Calculator'!$I$17,start_rate+'Rental Calculator'!$I$20*ROUNDUP((A525-'Rental Calculator'!$I$16*periods_per_year)/'Rental Calculator'!$I$19,0)),MAX('Rental Calculator'!$I$18,start_rate+'Rental Calculator'!$I$20*ROUNDUP((A525-'Rental Calculator'!$I$16*periods_per_year)/'Rental Calculator'!$I$19,0)))),start_rate))</f>
        <v/>
      </c>
      <c r="D525" s="10" t="str">
        <f t="shared" si="53"/>
        <v/>
      </c>
      <c r="E525" s="10" t="str">
        <f t="shared" si="50"/>
        <v/>
      </c>
      <c r="F525" s="10" t="str">
        <f t="shared" si="51"/>
        <v/>
      </c>
      <c r="G525" s="10" t="str">
        <f t="shared" si="52"/>
        <v/>
      </c>
    </row>
    <row r="526" spans="1:7" x14ac:dyDescent="0.15">
      <c r="A526" s="7" t="str">
        <f t="shared" si="48"/>
        <v/>
      </c>
      <c r="B526" s="8" t="str">
        <f t="shared" si="49"/>
        <v/>
      </c>
      <c r="C526" s="9" t="str">
        <f>IF(A526="","",IF(variable,IF(A526&lt;'Rental Calculator'!$I$16*periods_per_year,start_rate,IF('Rental Calculator'!$I$20&gt;=0,MIN('Rental Calculator'!$I$17,start_rate+'Rental Calculator'!$I$20*ROUNDUP((A526-'Rental Calculator'!$I$16*periods_per_year)/'Rental Calculator'!$I$19,0)),MAX('Rental Calculator'!$I$18,start_rate+'Rental Calculator'!$I$20*ROUNDUP((A526-'Rental Calculator'!$I$16*periods_per_year)/'Rental Calculator'!$I$19,0)))),start_rate))</f>
        <v/>
      </c>
      <c r="D526" s="10" t="str">
        <f t="shared" si="53"/>
        <v/>
      </c>
      <c r="E526" s="10" t="str">
        <f t="shared" si="50"/>
        <v/>
      </c>
      <c r="F526" s="10" t="str">
        <f t="shared" si="51"/>
        <v/>
      </c>
      <c r="G526" s="10" t="str">
        <f t="shared" si="52"/>
        <v/>
      </c>
    </row>
    <row r="527" spans="1:7" x14ac:dyDescent="0.15">
      <c r="A527" s="7" t="str">
        <f t="shared" si="48"/>
        <v/>
      </c>
      <c r="B527" s="8" t="str">
        <f t="shared" si="49"/>
        <v/>
      </c>
      <c r="C527" s="9" t="str">
        <f>IF(A527="","",IF(variable,IF(A527&lt;'Rental Calculator'!$I$16*periods_per_year,start_rate,IF('Rental Calculator'!$I$20&gt;=0,MIN('Rental Calculator'!$I$17,start_rate+'Rental Calculator'!$I$20*ROUNDUP((A527-'Rental Calculator'!$I$16*periods_per_year)/'Rental Calculator'!$I$19,0)),MAX('Rental Calculator'!$I$18,start_rate+'Rental Calculator'!$I$20*ROUNDUP((A527-'Rental Calculator'!$I$16*periods_per_year)/'Rental Calculator'!$I$19,0)))),start_rate))</f>
        <v/>
      </c>
      <c r="D527" s="10" t="str">
        <f t="shared" si="53"/>
        <v/>
      </c>
      <c r="E527" s="10" t="str">
        <f t="shared" si="50"/>
        <v/>
      </c>
      <c r="F527" s="10" t="str">
        <f t="shared" si="51"/>
        <v/>
      </c>
      <c r="G527" s="10" t="str">
        <f t="shared" si="52"/>
        <v/>
      </c>
    </row>
    <row r="528" spans="1:7" x14ac:dyDescent="0.15">
      <c r="A528" s="7" t="str">
        <f t="shared" si="48"/>
        <v/>
      </c>
      <c r="B528" s="8" t="str">
        <f t="shared" si="49"/>
        <v/>
      </c>
      <c r="C528" s="9" t="str">
        <f>IF(A528="","",IF(variable,IF(A528&lt;'Rental Calculator'!$I$16*periods_per_year,start_rate,IF('Rental Calculator'!$I$20&gt;=0,MIN('Rental Calculator'!$I$17,start_rate+'Rental Calculator'!$I$20*ROUNDUP((A528-'Rental Calculator'!$I$16*periods_per_year)/'Rental Calculator'!$I$19,0)),MAX('Rental Calculator'!$I$18,start_rate+'Rental Calculator'!$I$20*ROUNDUP((A528-'Rental Calculator'!$I$16*periods_per_year)/'Rental Calculator'!$I$19,0)))),start_rate))</f>
        <v/>
      </c>
      <c r="D528" s="10" t="str">
        <f t="shared" si="53"/>
        <v/>
      </c>
      <c r="E528" s="10" t="str">
        <f t="shared" si="50"/>
        <v/>
      </c>
      <c r="F528" s="10" t="str">
        <f t="shared" si="51"/>
        <v/>
      </c>
      <c r="G528" s="10" t="str">
        <f t="shared" si="52"/>
        <v/>
      </c>
    </row>
    <row r="529" spans="1:7" x14ac:dyDescent="0.15">
      <c r="A529" s="7" t="str">
        <f t="shared" si="48"/>
        <v/>
      </c>
      <c r="B529" s="8" t="str">
        <f t="shared" si="49"/>
        <v/>
      </c>
      <c r="C529" s="9" t="str">
        <f>IF(A529="","",IF(variable,IF(A529&lt;'Rental Calculator'!$I$16*periods_per_year,start_rate,IF('Rental Calculator'!$I$20&gt;=0,MIN('Rental Calculator'!$I$17,start_rate+'Rental Calculator'!$I$20*ROUNDUP((A529-'Rental Calculator'!$I$16*periods_per_year)/'Rental Calculator'!$I$19,0)),MAX('Rental Calculator'!$I$18,start_rate+'Rental Calculator'!$I$20*ROUNDUP((A529-'Rental Calculator'!$I$16*periods_per_year)/'Rental Calculator'!$I$19,0)))),start_rate))</f>
        <v/>
      </c>
      <c r="D529" s="10" t="str">
        <f t="shared" si="53"/>
        <v/>
      </c>
      <c r="E529" s="10" t="str">
        <f t="shared" si="50"/>
        <v/>
      </c>
      <c r="F529" s="10" t="str">
        <f t="shared" si="51"/>
        <v/>
      </c>
      <c r="G529" s="10" t="str">
        <f t="shared" si="52"/>
        <v/>
      </c>
    </row>
    <row r="530" spans="1:7" x14ac:dyDescent="0.15">
      <c r="A530" s="7" t="str">
        <f t="shared" si="48"/>
        <v/>
      </c>
      <c r="B530" s="8" t="str">
        <f t="shared" si="49"/>
        <v/>
      </c>
      <c r="C530" s="9" t="str">
        <f>IF(A530="","",IF(variable,IF(A530&lt;'Rental Calculator'!$I$16*periods_per_year,start_rate,IF('Rental Calculator'!$I$20&gt;=0,MIN('Rental Calculator'!$I$17,start_rate+'Rental Calculator'!$I$20*ROUNDUP((A530-'Rental Calculator'!$I$16*periods_per_year)/'Rental Calculator'!$I$19,0)),MAX('Rental Calculator'!$I$18,start_rate+'Rental Calculator'!$I$20*ROUNDUP((A530-'Rental Calculator'!$I$16*periods_per_year)/'Rental Calculator'!$I$19,0)))),start_rate))</f>
        <v/>
      </c>
      <c r="D530" s="10" t="str">
        <f t="shared" si="53"/>
        <v/>
      </c>
      <c r="E530" s="10" t="str">
        <f t="shared" si="50"/>
        <v/>
      </c>
      <c r="F530" s="10" t="str">
        <f t="shared" si="51"/>
        <v/>
      </c>
      <c r="G530" s="10" t="str">
        <f t="shared" si="52"/>
        <v/>
      </c>
    </row>
    <row r="531" spans="1:7" x14ac:dyDescent="0.15">
      <c r="A531" s="7" t="str">
        <f t="shared" si="48"/>
        <v/>
      </c>
      <c r="B531" s="8" t="str">
        <f t="shared" si="49"/>
        <v/>
      </c>
      <c r="C531" s="9" t="str">
        <f>IF(A531="","",IF(variable,IF(A531&lt;'Rental Calculator'!$I$16*periods_per_year,start_rate,IF('Rental Calculator'!$I$20&gt;=0,MIN('Rental Calculator'!$I$17,start_rate+'Rental Calculator'!$I$20*ROUNDUP((A531-'Rental Calculator'!$I$16*periods_per_year)/'Rental Calculator'!$I$19,0)),MAX('Rental Calculator'!$I$18,start_rate+'Rental Calculator'!$I$20*ROUNDUP((A531-'Rental Calculator'!$I$16*periods_per_year)/'Rental Calculator'!$I$19,0)))),start_rate))</f>
        <v/>
      </c>
      <c r="D531" s="10" t="str">
        <f t="shared" si="53"/>
        <v/>
      </c>
      <c r="E531" s="10" t="str">
        <f t="shared" si="50"/>
        <v/>
      </c>
      <c r="F531" s="10" t="str">
        <f t="shared" si="51"/>
        <v/>
      </c>
      <c r="G531" s="10" t="str">
        <f t="shared" si="52"/>
        <v/>
      </c>
    </row>
    <row r="532" spans="1:7" x14ac:dyDescent="0.15">
      <c r="A532" s="7" t="str">
        <f t="shared" si="48"/>
        <v/>
      </c>
      <c r="B532" s="8" t="str">
        <f t="shared" si="49"/>
        <v/>
      </c>
      <c r="C532" s="9" t="str">
        <f>IF(A532="","",IF(variable,IF(A532&lt;'Rental Calculator'!$I$16*periods_per_year,start_rate,IF('Rental Calculator'!$I$20&gt;=0,MIN('Rental Calculator'!$I$17,start_rate+'Rental Calculator'!$I$20*ROUNDUP((A532-'Rental Calculator'!$I$16*periods_per_year)/'Rental Calculator'!$I$19,0)),MAX('Rental Calculator'!$I$18,start_rate+'Rental Calculator'!$I$20*ROUNDUP((A532-'Rental Calculator'!$I$16*periods_per_year)/'Rental Calculator'!$I$19,0)))),start_rate))</f>
        <v/>
      </c>
      <c r="D532" s="10" t="str">
        <f t="shared" si="53"/>
        <v/>
      </c>
      <c r="E532" s="10" t="str">
        <f t="shared" si="50"/>
        <v/>
      </c>
      <c r="F532" s="10" t="str">
        <f t="shared" si="51"/>
        <v/>
      </c>
      <c r="G532" s="10" t="str">
        <f t="shared" si="52"/>
        <v/>
      </c>
    </row>
    <row r="533" spans="1:7" x14ac:dyDescent="0.15">
      <c r="A533" s="7" t="str">
        <f t="shared" si="48"/>
        <v/>
      </c>
      <c r="B533" s="8" t="str">
        <f t="shared" si="49"/>
        <v/>
      </c>
      <c r="C533" s="9" t="str">
        <f>IF(A533="","",IF(variable,IF(A533&lt;'Rental Calculator'!$I$16*periods_per_year,start_rate,IF('Rental Calculator'!$I$20&gt;=0,MIN('Rental Calculator'!$I$17,start_rate+'Rental Calculator'!$I$20*ROUNDUP((A533-'Rental Calculator'!$I$16*periods_per_year)/'Rental Calculator'!$I$19,0)),MAX('Rental Calculator'!$I$18,start_rate+'Rental Calculator'!$I$20*ROUNDUP((A533-'Rental Calculator'!$I$16*periods_per_year)/'Rental Calculator'!$I$19,0)))),start_rate))</f>
        <v/>
      </c>
      <c r="D533" s="10" t="str">
        <f t="shared" si="53"/>
        <v/>
      </c>
      <c r="E533" s="10" t="str">
        <f t="shared" si="50"/>
        <v/>
      </c>
      <c r="F533" s="10" t="str">
        <f t="shared" si="51"/>
        <v/>
      </c>
      <c r="G533" s="10" t="str">
        <f t="shared" si="52"/>
        <v/>
      </c>
    </row>
    <row r="534" spans="1:7" x14ac:dyDescent="0.15">
      <c r="A534" s="7" t="str">
        <f t="shared" si="48"/>
        <v/>
      </c>
      <c r="B534" s="8" t="str">
        <f t="shared" si="49"/>
        <v/>
      </c>
      <c r="C534" s="9" t="str">
        <f>IF(A534="","",IF(variable,IF(A534&lt;'Rental Calculator'!$I$16*periods_per_year,start_rate,IF('Rental Calculator'!$I$20&gt;=0,MIN('Rental Calculator'!$I$17,start_rate+'Rental Calculator'!$I$20*ROUNDUP((A534-'Rental Calculator'!$I$16*periods_per_year)/'Rental Calculator'!$I$19,0)),MAX('Rental Calculator'!$I$18,start_rate+'Rental Calculator'!$I$20*ROUNDUP((A534-'Rental Calculator'!$I$16*periods_per_year)/'Rental Calculator'!$I$19,0)))),start_rate))</f>
        <v/>
      </c>
      <c r="D534" s="10" t="str">
        <f t="shared" si="53"/>
        <v/>
      </c>
      <c r="E534" s="10" t="str">
        <f t="shared" si="50"/>
        <v/>
      </c>
      <c r="F534" s="10" t="str">
        <f t="shared" si="51"/>
        <v/>
      </c>
      <c r="G534" s="10" t="str">
        <f t="shared" si="52"/>
        <v/>
      </c>
    </row>
    <row r="535" spans="1:7" x14ac:dyDescent="0.15">
      <c r="A535" s="7" t="str">
        <f t="shared" si="48"/>
        <v/>
      </c>
      <c r="B535" s="8" t="str">
        <f t="shared" si="49"/>
        <v/>
      </c>
      <c r="C535" s="9" t="str">
        <f>IF(A535="","",IF(variable,IF(A535&lt;'Rental Calculator'!$I$16*periods_per_year,start_rate,IF('Rental Calculator'!$I$20&gt;=0,MIN('Rental Calculator'!$I$17,start_rate+'Rental Calculator'!$I$20*ROUNDUP((A535-'Rental Calculator'!$I$16*periods_per_year)/'Rental Calculator'!$I$19,0)),MAX('Rental Calculator'!$I$18,start_rate+'Rental Calculator'!$I$20*ROUNDUP((A535-'Rental Calculator'!$I$16*periods_per_year)/'Rental Calculator'!$I$19,0)))),start_rate))</f>
        <v/>
      </c>
      <c r="D535" s="10" t="str">
        <f t="shared" si="53"/>
        <v/>
      </c>
      <c r="E535" s="10" t="str">
        <f t="shared" si="50"/>
        <v/>
      </c>
      <c r="F535" s="10" t="str">
        <f t="shared" si="51"/>
        <v/>
      </c>
      <c r="G535" s="10" t="str">
        <f t="shared" si="52"/>
        <v/>
      </c>
    </row>
    <row r="536" spans="1:7" x14ac:dyDescent="0.15">
      <c r="A536" s="7" t="str">
        <f t="shared" si="48"/>
        <v/>
      </c>
      <c r="B536" s="8" t="str">
        <f t="shared" si="49"/>
        <v/>
      </c>
      <c r="C536" s="9" t="str">
        <f>IF(A536="","",IF(variable,IF(A536&lt;'Rental Calculator'!$I$16*periods_per_year,start_rate,IF('Rental Calculator'!$I$20&gt;=0,MIN('Rental Calculator'!$I$17,start_rate+'Rental Calculator'!$I$20*ROUNDUP((A536-'Rental Calculator'!$I$16*periods_per_year)/'Rental Calculator'!$I$19,0)),MAX('Rental Calculator'!$I$18,start_rate+'Rental Calculator'!$I$20*ROUNDUP((A536-'Rental Calculator'!$I$16*periods_per_year)/'Rental Calculator'!$I$19,0)))),start_rate))</f>
        <v/>
      </c>
      <c r="D536" s="10" t="str">
        <f t="shared" si="53"/>
        <v/>
      </c>
      <c r="E536" s="10" t="str">
        <f t="shared" si="50"/>
        <v/>
      </c>
      <c r="F536" s="10" t="str">
        <f t="shared" si="51"/>
        <v/>
      </c>
      <c r="G536" s="10" t="str">
        <f t="shared" si="52"/>
        <v/>
      </c>
    </row>
    <row r="537" spans="1:7" x14ac:dyDescent="0.15">
      <c r="A537" s="7" t="str">
        <f t="shared" si="48"/>
        <v/>
      </c>
      <c r="B537" s="8" t="str">
        <f t="shared" si="49"/>
        <v/>
      </c>
      <c r="C537" s="9" t="str">
        <f>IF(A537="","",IF(variable,IF(A537&lt;'Rental Calculator'!$I$16*periods_per_year,start_rate,IF('Rental Calculator'!$I$20&gt;=0,MIN('Rental Calculator'!$I$17,start_rate+'Rental Calculator'!$I$20*ROUNDUP((A537-'Rental Calculator'!$I$16*periods_per_year)/'Rental Calculator'!$I$19,0)),MAX('Rental Calculator'!$I$18,start_rate+'Rental Calculator'!$I$20*ROUNDUP((A537-'Rental Calculator'!$I$16*periods_per_year)/'Rental Calculator'!$I$19,0)))),start_rate))</f>
        <v/>
      </c>
      <c r="D537" s="10" t="str">
        <f t="shared" si="53"/>
        <v/>
      </c>
      <c r="E537" s="10" t="str">
        <f t="shared" si="50"/>
        <v/>
      </c>
      <c r="F537" s="10" t="str">
        <f t="shared" si="51"/>
        <v/>
      </c>
      <c r="G537" s="10" t="str">
        <f t="shared" si="52"/>
        <v/>
      </c>
    </row>
    <row r="538" spans="1:7" x14ac:dyDescent="0.15">
      <c r="A538" s="7" t="str">
        <f t="shared" si="48"/>
        <v/>
      </c>
      <c r="B538" s="8" t="str">
        <f t="shared" si="49"/>
        <v/>
      </c>
      <c r="C538" s="9" t="str">
        <f>IF(A538="","",IF(variable,IF(A538&lt;'Rental Calculator'!$I$16*periods_per_year,start_rate,IF('Rental Calculator'!$I$20&gt;=0,MIN('Rental Calculator'!$I$17,start_rate+'Rental Calculator'!$I$20*ROUNDUP((A538-'Rental Calculator'!$I$16*periods_per_year)/'Rental Calculator'!$I$19,0)),MAX('Rental Calculator'!$I$18,start_rate+'Rental Calculator'!$I$20*ROUNDUP((A538-'Rental Calculator'!$I$16*periods_per_year)/'Rental Calculator'!$I$19,0)))),start_rate))</f>
        <v/>
      </c>
      <c r="D538" s="10" t="str">
        <f t="shared" si="53"/>
        <v/>
      </c>
      <c r="E538" s="10" t="str">
        <f t="shared" si="50"/>
        <v/>
      </c>
      <c r="F538" s="10" t="str">
        <f t="shared" si="51"/>
        <v/>
      </c>
      <c r="G538" s="10" t="str">
        <f t="shared" si="52"/>
        <v/>
      </c>
    </row>
    <row r="539" spans="1:7" x14ac:dyDescent="0.15">
      <c r="A539" s="7" t="str">
        <f t="shared" si="48"/>
        <v/>
      </c>
      <c r="B539" s="8" t="str">
        <f t="shared" si="49"/>
        <v/>
      </c>
      <c r="C539" s="9" t="str">
        <f>IF(A539="","",IF(variable,IF(A539&lt;'Rental Calculator'!$I$16*periods_per_year,start_rate,IF('Rental Calculator'!$I$20&gt;=0,MIN('Rental Calculator'!$I$17,start_rate+'Rental Calculator'!$I$20*ROUNDUP((A539-'Rental Calculator'!$I$16*periods_per_year)/'Rental Calculator'!$I$19,0)),MAX('Rental Calculator'!$I$18,start_rate+'Rental Calculator'!$I$20*ROUNDUP((A539-'Rental Calculator'!$I$16*periods_per_year)/'Rental Calculator'!$I$19,0)))),start_rate))</f>
        <v/>
      </c>
      <c r="D539" s="10" t="str">
        <f t="shared" si="53"/>
        <v/>
      </c>
      <c r="E539" s="10" t="str">
        <f t="shared" si="50"/>
        <v/>
      </c>
      <c r="F539" s="10" t="str">
        <f t="shared" si="51"/>
        <v/>
      </c>
      <c r="G539" s="10" t="str">
        <f t="shared" si="52"/>
        <v/>
      </c>
    </row>
    <row r="540" spans="1:7" x14ac:dyDescent="0.15">
      <c r="A540" s="7" t="str">
        <f t="shared" si="48"/>
        <v/>
      </c>
      <c r="B540" s="8" t="str">
        <f t="shared" si="49"/>
        <v/>
      </c>
      <c r="C540" s="9" t="str">
        <f>IF(A540="","",IF(variable,IF(A540&lt;'Rental Calculator'!$I$16*periods_per_year,start_rate,IF('Rental Calculator'!$I$20&gt;=0,MIN('Rental Calculator'!$I$17,start_rate+'Rental Calculator'!$I$20*ROUNDUP((A540-'Rental Calculator'!$I$16*periods_per_year)/'Rental Calculator'!$I$19,0)),MAX('Rental Calculator'!$I$18,start_rate+'Rental Calculator'!$I$20*ROUNDUP((A540-'Rental Calculator'!$I$16*periods_per_year)/'Rental Calculator'!$I$19,0)))),start_rate))</f>
        <v/>
      </c>
      <c r="D540" s="10" t="str">
        <f t="shared" si="53"/>
        <v/>
      </c>
      <c r="E540" s="10" t="str">
        <f t="shared" si="50"/>
        <v/>
      </c>
      <c r="F540" s="10" t="str">
        <f t="shared" si="51"/>
        <v/>
      </c>
      <c r="G540" s="10" t="str">
        <f t="shared" si="52"/>
        <v/>
      </c>
    </row>
    <row r="541" spans="1:7" x14ac:dyDescent="0.15">
      <c r="A541" s="7" t="str">
        <f t="shared" si="48"/>
        <v/>
      </c>
      <c r="B541" s="8" t="str">
        <f t="shared" si="49"/>
        <v/>
      </c>
      <c r="C541" s="9" t="str">
        <f>IF(A541="","",IF(variable,IF(A541&lt;'Rental Calculator'!$I$16*periods_per_year,start_rate,IF('Rental Calculator'!$I$20&gt;=0,MIN('Rental Calculator'!$I$17,start_rate+'Rental Calculator'!$I$20*ROUNDUP((A541-'Rental Calculator'!$I$16*periods_per_year)/'Rental Calculator'!$I$19,0)),MAX('Rental Calculator'!$I$18,start_rate+'Rental Calculator'!$I$20*ROUNDUP((A541-'Rental Calculator'!$I$16*periods_per_year)/'Rental Calculator'!$I$19,0)))),start_rate))</f>
        <v/>
      </c>
      <c r="D541" s="10" t="str">
        <f t="shared" si="53"/>
        <v/>
      </c>
      <c r="E541" s="10" t="str">
        <f t="shared" si="50"/>
        <v/>
      </c>
      <c r="F541" s="10" t="str">
        <f t="shared" si="51"/>
        <v/>
      </c>
      <c r="G541" s="10" t="str">
        <f t="shared" si="52"/>
        <v/>
      </c>
    </row>
    <row r="542" spans="1:7" x14ac:dyDescent="0.15">
      <c r="A542" s="7" t="str">
        <f t="shared" si="48"/>
        <v/>
      </c>
      <c r="B542" s="8" t="str">
        <f t="shared" si="49"/>
        <v/>
      </c>
      <c r="C542" s="9" t="str">
        <f>IF(A542="","",IF(variable,IF(A542&lt;'Rental Calculator'!$I$16*periods_per_year,start_rate,IF('Rental Calculator'!$I$20&gt;=0,MIN('Rental Calculator'!$I$17,start_rate+'Rental Calculator'!$I$20*ROUNDUP((A542-'Rental Calculator'!$I$16*periods_per_year)/'Rental Calculator'!$I$19,0)),MAX('Rental Calculator'!$I$18,start_rate+'Rental Calculator'!$I$20*ROUNDUP((A542-'Rental Calculator'!$I$16*periods_per_year)/'Rental Calculator'!$I$19,0)))),start_rate))</f>
        <v/>
      </c>
      <c r="D542" s="10" t="str">
        <f t="shared" si="53"/>
        <v/>
      </c>
      <c r="E542" s="10" t="str">
        <f t="shared" si="50"/>
        <v/>
      </c>
      <c r="F542" s="10" t="str">
        <f t="shared" si="51"/>
        <v/>
      </c>
      <c r="G542" s="10" t="str">
        <f t="shared" si="52"/>
        <v/>
      </c>
    </row>
    <row r="543" spans="1:7" x14ac:dyDescent="0.15">
      <c r="A543" s="7" t="str">
        <f t="shared" si="48"/>
        <v/>
      </c>
      <c r="B543" s="8" t="str">
        <f t="shared" si="49"/>
        <v/>
      </c>
      <c r="C543" s="9" t="str">
        <f>IF(A543="","",IF(variable,IF(A543&lt;'Rental Calculator'!$I$16*periods_per_year,start_rate,IF('Rental Calculator'!$I$20&gt;=0,MIN('Rental Calculator'!$I$17,start_rate+'Rental Calculator'!$I$20*ROUNDUP((A543-'Rental Calculator'!$I$16*periods_per_year)/'Rental Calculator'!$I$19,0)),MAX('Rental Calculator'!$I$18,start_rate+'Rental Calculator'!$I$20*ROUNDUP((A543-'Rental Calculator'!$I$16*periods_per_year)/'Rental Calculator'!$I$19,0)))),start_rate))</f>
        <v/>
      </c>
      <c r="D543" s="10" t="str">
        <f t="shared" si="53"/>
        <v/>
      </c>
      <c r="E543" s="10" t="str">
        <f t="shared" si="50"/>
        <v/>
      </c>
      <c r="F543" s="10" t="str">
        <f t="shared" si="51"/>
        <v/>
      </c>
      <c r="G543" s="10" t="str">
        <f t="shared" si="52"/>
        <v/>
      </c>
    </row>
    <row r="544" spans="1:7" x14ac:dyDescent="0.15">
      <c r="A544" s="7" t="str">
        <f t="shared" si="48"/>
        <v/>
      </c>
      <c r="B544" s="8" t="str">
        <f t="shared" si="49"/>
        <v/>
      </c>
      <c r="C544" s="9" t="str">
        <f>IF(A544="","",IF(variable,IF(A544&lt;'Rental Calculator'!$I$16*periods_per_year,start_rate,IF('Rental Calculator'!$I$20&gt;=0,MIN('Rental Calculator'!$I$17,start_rate+'Rental Calculator'!$I$20*ROUNDUP((A544-'Rental Calculator'!$I$16*periods_per_year)/'Rental Calculator'!$I$19,0)),MAX('Rental Calculator'!$I$18,start_rate+'Rental Calculator'!$I$20*ROUNDUP((A544-'Rental Calculator'!$I$16*periods_per_year)/'Rental Calculator'!$I$19,0)))),start_rate))</f>
        <v/>
      </c>
      <c r="D544" s="10" t="str">
        <f t="shared" si="53"/>
        <v/>
      </c>
      <c r="E544" s="10" t="str">
        <f t="shared" si="50"/>
        <v/>
      </c>
      <c r="F544" s="10" t="str">
        <f t="shared" si="51"/>
        <v/>
      </c>
      <c r="G544" s="10" t="str">
        <f t="shared" si="52"/>
        <v/>
      </c>
    </row>
    <row r="545" spans="1:7" x14ac:dyDescent="0.15">
      <c r="A545" s="7" t="str">
        <f t="shared" si="48"/>
        <v/>
      </c>
      <c r="B545" s="8" t="str">
        <f t="shared" si="49"/>
        <v/>
      </c>
      <c r="C545" s="9" t="str">
        <f>IF(A545="","",IF(variable,IF(A545&lt;'Rental Calculator'!$I$16*periods_per_year,start_rate,IF('Rental Calculator'!$I$20&gt;=0,MIN('Rental Calculator'!$I$17,start_rate+'Rental Calculator'!$I$20*ROUNDUP((A545-'Rental Calculator'!$I$16*periods_per_year)/'Rental Calculator'!$I$19,0)),MAX('Rental Calculator'!$I$18,start_rate+'Rental Calculator'!$I$20*ROUNDUP((A545-'Rental Calculator'!$I$16*periods_per_year)/'Rental Calculator'!$I$19,0)))),start_rate))</f>
        <v/>
      </c>
      <c r="D545" s="10" t="str">
        <f t="shared" si="53"/>
        <v/>
      </c>
      <c r="E545" s="10" t="str">
        <f t="shared" si="50"/>
        <v/>
      </c>
      <c r="F545" s="10" t="str">
        <f t="shared" si="51"/>
        <v/>
      </c>
      <c r="G545" s="10" t="str">
        <f t="shared" si="52"/>
        <v/>
      </c>
    </row>
    <row r="546" spans="1:7" x14ac:dyDescent="0.15">
      <c r="A546" s="7" t="str">
        <f t="shared" si="48"/>
        <v/>
      </c>
      <c r="B546" s="8" t="str">
        <f t="shared" si="49"/>
        <v/>
      </c>
      <c r="C546" s="9" t="str">
        <f>IF(A546="","",IF(variable,IF(A546&lt;'Rental Calculator'!$I$16*periods_per_year,start_rate,IF('Rental Calculator'!$I$20&gt;=0,MIN('Rental Calculator'!$I$17,start_rate+'Rental Calculator'!$I$20*ROUNDUP((A546-'Rental Calculator'!$I$16*periods_per_year)/'Rental Calculator'!$I$19,0)),MAX('Rental Calculator'!$I$18,start_rate+'Rental Calculator'!$I$20*ROUNDUP((A546-'Rental Calculator'!$I$16*periods_per_year)/'Rental Calculator'!$I$19,0)))),start_rate))</f>
        <v/>
      </c>
      <c r="D546" s="10" t="str">
        <f t="shared" si="53"/>
        <v/>
      </c>
      <c r="E546" s="10" t="str">
        <f t="shared" si="50"/>
        <v/>
      </c>
      <c r="F546" s="10" t="str">
        <f t="shared" si="51"/>
        <v/>
      </c>
      <c r="G546" s="10" t="str">
        <f t="shared" si="52"/>
        <v/>
      </c>
    </row>
    <row r="547" spans="1:7" x14ac:dyDescent="0.15">
      <c r="A547" s="7" t="str">
        <f t="shared" si="48"/>
        <v/>
      </c>
      <c r="B547" s="8" t="str">
        <f t="shared" si="49"/>
        <v/>
      </c>
      <c r="C547" s="9" t="str">
        <f>IF(A547="","",IF(variable,IF(A547&lt;'Rental Calculator'!$I$16*periods_per_year,start_rate,IF('Rental Calculator'!$I$20&gt;=0,MIN('Rental Calculator'!$I$17,start_rate+'Rental Calculator'!$I$20*ROUNDUP((A547-'Rental Calculator'!$I$16*periods_per_year)/'Rental Calculator'!$I$19,0)),MAX('Rental Calculator'!$I$18,start_rate+'Rental Calculator'!$I$20*ROUNDUP((A547-'Rental Calculator'!$I$16*periods_per_year)/'Rental Calculator'!$I$19,0)))),start_rate))</f>
        <v/>
      </c>
      <c r="D547" s="10" t="str">
        <f t="shared" si="53"/>
        <v/>
      </c>
      <c r="E547" s="10" t="str">
        <f t="shared" si="50"/>
        <v/>
      </c>
      <c r="F547" s="10" t="str">
        <f t="shared" si="51"/>
        <v/>
      </c>
      <c r="G547" s="10" t="str">
        <f t="shared" si="52"/>
        <v/>
      </c>
    </row>
    <row r="548" spans="1:7" x14ac:dyDescent="0.15">
      <c r="A548" s="7" t="str">
        <f t="shared" si="48"/>
        <v/>
      </c>
      <c r="B548" s="8" t="str">
        <f t="shared" si="49"/>
        <v/>
      </c>
      <c r="C548" s="9" t="str">
        <f>IF(A548="","",IF(variable,IF(A548&lt;'Rental Calculator'!$I$16*periods_per_year,start_rate,IF('Rental Calculator'!$I$20&gt;=0,MIN('Rental Calculator'!$I$17,start_rate+'Rental Calculator'!$I$20*ROUNDUP((A548-'Rental Calculator'!$I$16*periods_per_year)/'Rental Calculator'!$I$19,0)),MAX('Rental Calculator'!$I$18,start_rate+'Rental Calculator'!$I$20*ROUNDUP((A548-'Rental Calculator'!$I$16*periods_per_year)/'Rental Calculator'!$I$19,0)))),start_rate))</f>
        <v/>
      </c>
      <c r="D548" s="10" t="str">
        <f t="shared" si="53"/>
        <v/>
      </c>
      <c r="E548" s="10" t="str">
        <f t="shared" si="50"/>
        <v/>
      </c>
      <c r="F548" s="10" t="str">
        <f t="shared" si="51"/>
        <v/>
      </c>
      <c r="G548" s="10" t="str">
        <f t="shared" si="52"/>
        <v/>
      </c>
    </row>
    <row r="549" spans="1:7" x14ac:dyDescent="0.15">
      <c r="A549" s="7" t="str">
        <f t="shared" si="48"/>
        <v/>
      </c>
      <c r="B549" s="8" t="str">
        <f t="shared" si="49"/>
        <v/>
      </c>
      <c r="C549" s="9" t="str">
        <f>IF(A549="","",IF(variable,IF(A549&lt;'Rental Calculator'!$I$16*periods_per_year,start_rate,IF('Rental Calculator'!$I$20&gt;=0,MIN('Rental Calculator'!$I$17,start_rate+'Rental Calculator'!$I$20*ROUNDUP((A549-'Rental Calculator'!$I$16*periods_per_year)/'Rental Calculator'!$I$19,0)),MAX('Rental Calculator'!$I$18,start_rate+'Rental Calculator'!$I$20*ROUNDUP((A549-'Rental Calculator'!$I$16*periods_per_year)/'Rental Calculator'!$I$19,0)))),start_rate))</f>
        <v/>
      </c>
      <c r="D549" s="10" t="str">
        <f t="shared" si="53"/>
        <v/>
      </c>
      <c r="E549" s="10" t="str">
        <f t="shared" si="50"/>
        <v/>
      </c>
      <c r="F549" s="10" t="str">
        <f t="shared" si="51"/>
        <v/>
      </c>
      <c r="G549" s="10" t="str">
        <f t="shared" si="52"/>
        <v/>
      </c>
    </row>
    <row r="550" spans="1:7" x14ac:dyDescent="0.15">
      <c r="A550" s="7" t="str">
        <f t="shared" si="48"/>
        <v/>
      </c>
      <c r="B550" s="8" t="str">
        <f t="shared" si="49"/>
        <v/>
      </c>
      <c r="C550" s="9" t="str">
        <f>IF(A550="","",IF(variable,IF(A550&lt;'Rental Calculator'!$I$16*periods_per_year,start_rate,IF('Rental Calculator'!$I$20&gt;=0,MIN('Rental Calculator'!$I$17,start_rate+'Rental Calculator'!$I$20*ROUNDUP((A550-'Rental Calculator'!$I$16*periods_per_year)/'Rental Calculator'!$I$19,0)),MAX('Rental Calculator'!$I$18,start_rate+'Rental Calculator'!$I$20*ROUNDUP((A550-'Rental Calculator'!$I$16*periods_per_year)/'Rental Calculator'!$I$19,0)))),start_rate))</f>
        <v/>
      </c>
      <c r="D550" s="10" t="str">
        <f t="shared" si="53"/>
        <v/>
      </c>
      <c r="E550" s="10" t="str">
        <f t="shared" si="50"/>
        <v/>
      </c>
      <c r="F550" s="10" t="str">
        <f t="shared" si="51"/>
        <v/>
      </c>
      <c r="G550" s="10" t="str">
        <f t="shared" si="52"/>
        <v/>
      </c>
    </row>
    <row r="551" spans="1:7" x14ac:dyDescent="0.15">
      <c r="A551" s="7" t="str">
        <f t="shared" si="48"/>
        <v/>
      </c>
      <c r="B551" s="8" t="str">
        <f t="shared" si="49"/>
        <v/>
      </c>
      <c r="C551" s="9" t="str">
        <f>IF(A551="","",IF(variable,IF(A551&lt;'Rental Calculator'!$I$16*periods_per_year,start_rate,IF('Rental Calculator'!$I$20&gt;=0,MIN('Rental Calculator'!$I$17,start_rate+'Rental Calculator'!$I$20*ROUNDUP((A551-'Rental Calculator'!$I$16*periods_per_year)/'Rental Calculator'!$I$19,0)),MAX('Rental Calculator'!$I$18,start_rate+'Rental Calculator'!$I$20*ROUNDUP((A551-'Rental Calculator'!$I$16*periods_per_year)/'Rental Calculator'!$I$19,0)))),start_rate))</f>
        <v/>
      </c>
      <c r="D551" s="10" t="str">
        <f t="shared" si="53"/>
        <v/>
      </c>
      <c r="E551" s="10" t="str">
        <f t="shared" si="50"/>
        <v/>
      </c>
      <c r="F551" s="10" t="str">
        <f t="shared" si="51"/>
        <v/>
      </c>
      <c r="G551" s="10" t="str">
        <f t="shared" si="52"/>
        <v/>
      </c>
    </row>
    <row r="552" spans="1:7" x14ac:dyDescent="0.15">
      <c r="A552" s="7" t="str">
        <f t="shared" si="48"/>
        <v/>
      </c>
      <c r="B552" s="8" t="str">
        <f t="shared" si="49"/>
        <v/>
      </c>
      <c r="C552" s="9" t="str">
        <f>IF(A552="","",IF(variable,IF(A552&lt;'Rental Calculator'!$I$16*periods_per_year,start_rate,IF('Rental Calculator'!$I$20&gt;=0,MIN('Rental Calculator'!$I$17,start_rate+'Rental Calculator'!$I$20*ROUNDUP((A552-'Rental Calculator'!$I$16*periods_per_year)/'Rental Calculator'!$I$19,0)),MAX('Rental Calculator'!$I$18,start_rate+'Rental Calculator'!$I$20*ROUNDUP((A552-'Rental Calculator'!$I$16*periods_per_year)/'Rental Calculator'!$I$19,0)))),start_rate))</f>
        <v/>
      </c>
      <c r="D552" s="10" t="str">
        <f t="shared" si="53"/>
        <v/>
      </c>
      <c r="E552" s="10" t="str">
        <f t="shared" si="50"/>
        <v/>
      </c>
      <c r="F552" s="10" t="str">
        <f t="shared" si="51"/>
        <v/>
      </c>
      <c r="G552" s="10" t="str">
        <f t="shared" si="52"/>
        <v/>
      </c>
    </row>
    <row r="553" spans="1:7" x14ac:dyDescent="0.15">
      <c r="A553" s="7" t="str">
        <f t="shared" si="48"/>
        <v/>
      </c>
      <c r="B553" s="8" t="str">
        <f t="shared" si="49"/>
        <v/>
      </c>
      <c r="C553" s="9" t="str">
        <f>IF(A553="","",IF(variable,IF(A553&lt;'Rental Calculator'!$I$16*periods_per_year,start_rate,IF('Rental Calculator'!$I$20&gt;=0,MIN('Rental Calculator'!$I$17,start_rate+'Rental Calculator'!$I$20*ROUNDUP((A553-'Rental Calculator'!$I$16*periods_per_year)/'Rental Calculator'!$I$19,0)),MAX('Rental Calculator'!$I$18,start_rate+'Rental Calculator'!$I$20*ROUNDUP((A553-'Rental Calculator'!$I$16*periods_per_year)/'Rental Calculator'!$I$19,0)))),start_rate))</f>
        <v/>
      </c>
      <c r="D553" s="10" t="str">
        <f t="shared" si="53"/>
        <v/>
      </c>
      <c r="E553" s="10" t="str">
        <f t="shared" si="50"/>
        <v/>
      </c>
      <c r="F553" s="10" t="str">
        <f t="shared" si="51"/>
        <v/>
      </c>
      <c r="G553" s="10" t="str">
        <f t="shared" si="52"/>
        <v/>
      </c>
    </row>
    <row r="554" spans="1:7" x14ac:dyDescent="0.15">
      <c r="A554" s="7" t="str">
        <f t="shared" si="48"/>
        <v/>
      </c>
      <c r="B554" s="8" t="str">
        <f t="shared" si="49"/>
        <v/>
      </c>
      <c r="C554" s="9" t="str">
        <f>IF(A554="","",IF(variable,IF(A554&lt;'Rental Calculator'!$I$16*periods_per_year,start_rate,IF('Rental Calculator'!$I$20&gt;=0,MIN('Rental Calculator'!$I$17,start_rate+'Rental Calculator'!$I$20*ROUNDUP((A554-'Rental Calculator'!$I$16*periods_per_year)/'Rental Calculator'!$I$19,0)),MAX('Rental Calculator'!$I$18,start_rate+'Rental Calculator'!$I$20*ROUNDUP((A554-'Rental Calculator'!$I$16*periods_per_year)/'Rental Calculator'!$I$19,0)))),start_rate))</f>
        <v/>
      </c>
      <c r="D554" s="10" t="str">
        <f t="shared" si="53"/>
        <v/>
      </c>
      <c r="E554" s="10" t="str">
        <f t="shared" si="50"/>
        <v/>
      </c>
      <c r="F554" s="10" t="str">
        <f t="shared" si="51"/>
        <v/>
      </c>
      <c r="G554" s="10" t="str">
        <f t="shared" si="52"/>
        <v/>
      </c>
    </row>
    <row r="555" spans="1:7" x14ac:dyDescent="0.15">
      <c r="A555" s="7" t="str">
        <f t="shared" si="48"/>
        <v/>
      </c>
      <c r="B555" s="8" t="str">
        <f t="shared" si="49"/>
        <v/>
      </c>
      <c r="C555" s="9" t="str">
        <f>IF(A555="","",IF(variable,IF(A555&lt;'Rental Calculator'!$I$16*periods_per_year,start_rate,IF('Rental Calculator'!$I$20&gt;=0,MIN('Rental Calculator'!$I$17,start_rate+'Rental Calculator'!$I$20*ROUNDUP((A555-'Rental Calculator'!$I$16*periods_per_year)/'Rental Calculator'!$I$19,0)),MAX('Rental Calculator'!$I$18,start_rate+'Rental Calculator'!$I$20*ROUNDUP((A555-'Rental Calculator'!$I$16*periods_per_year)/'Rental Calculator'!$I$19,0)))),start_rate))</f>
        <v/>
      </c>
      <c r="D555" s="10" t="str">
        <f t="shared" si="53"/>
        <v/>
      </c>
      <c r="E555" s="10" t="str">
        <f t="shared" si="50"/>
        <v/>
      </c>
      <c r="F555" s="10" t="str">
        <f t="shared" si="51"/>
        <v/>
      </c>
      <c r="G555" s="10" t="str">
        <f t="shared" si="52"/>
        <v/>
      </c>
    </row>
    <row r="556" spans="1:7" x14ac:dyDescent="0.15">
      <c r="A556" s="7" t="str">
        <f t="shared" si="48"/>
        <v/>
      </c>
      <c r="B556" s="8" t="str">
        <f t="shared" si="49"/>
        <v/>
      </c>
      <c r="C556" s="9" t="str">
        <f>IF(A556="","",IF(variable,IF(A556&lt;'Rental Calculator'!$I$16*periods_per_year,start_rate,IF('Rental Calculator'!$I$20&gt;=0,MIN('Rental Calculator'!$I$17,start_rate+'Rental Calculator'!$I$20*ROUNDUP((A556-'Rental Calculator'!$I$16*periods_per_year)/'Rental Calculator'!$I$19,0)),MAX('Rental Calculator'!$I$18,start_rate+'Rental Calculator'!$I$20*ROUNDUP((A556-'Rental Calculator'!$I$16*periods_per_year)/'Rental Calculator'!$I$19,0)))),start_rate))</f>
        <v/>
      </c>
      <c r="D556" s="10" t="str">
        <f t="shared" si="53"/>
        <v/>
      </c>
      <c r="E556" s="10" t="str">
        <f t="shared" si="50"/>
        <v/>
      </c>
      <c r="F556" s="10" t="str">
        <f t="shared" si="51"/>
        <v/>
      </c>
      <c r="G556" s="10" t="str">
        <f t="shared" si="52"/>
        <v/>
      </c>
    </row>
    <row r="557" spans="1:7" x14ac:dyDescent="0.15">
      <c r="A557" s="7" t="str">
        <f t="shared" si="48"/>
        <v/>
      </c>
      <c r="B557" s="8" t="str">
        <f t="shared" si="49"/>
        <v/>
      </c>
      <c r="C557" s="9" t="str">
        <f>IF(A557="","",IF(variable,IF(A557&lt;'Rental Calculator'!$I$16*periods_per_year,start_rate,IF('Rental Calculator'!$I$20&gt;=0,MIN('Rental Calculator'!$I$17,start_rate+'Rental Calculator'!$I$20*ROUNDUP((A557-'Rental Calculator'!$I$16*periods_per_year)/'Rental Calculator'!$I$19,0)),MAX('Rental Calculator'!$I$18,start_rate+'Rental Calculator'!$I$20*ROUNDUP((A557-'Rental Calculator'!$I$16*periods_per_year)/'Rental Calculator'!$I$19,0)))),start_rate))</f>
        <v/>
      </c>
      <c r="D557" s="10" t="str">
        <f t="shared" si="53"/>
        <v/>
      </c>
      <c r="E557" s="10" t="str">
        <f t="shared" si="50"/>
        <v/>
      </c>
      <c r="F557" s="10" t="str">
        <f t="shared" si="51"/>
        <v/>
      </c>
      <c r="G557" s="10" t="str">
        <f t="shared" si="52"/>
        <v/>
      </c>
    </row>
    <row r="558" spans="1:7" x14ac:dyDescent="0.15">
      <c r="A558" s="7" t="str">
        <f t="shared" si="48"/>
        <v/>
      </c>
      <c r="B558" s="8" t="str">
        <f t="shared" si="49"/>
        <v/>
      </c>
      <c r="C558" s="9" t="str">
        <f>IF(A558="","",IF(variable,IF(A558&lt;'Rental Calculator'!$I$16*periods_per_year,start_rate,IF('Rental Calculator'!$I$20&gt;=0,MIN('Rental Calculator'!$I$17,start_rate+'Rental Calculator'!$I$20*ROUNDUP((A558-'Rental Calculator'!$I$16*periods_per_year)/'Rental Calculator'!$I$19,0)),MAX('Rental Calculator'!$I$18,start_rate+'Rental Calculator'!$I$20*ROUNDUP((A558-'Rental Calculator'!$I$16*periods_per_year)/'Rental Calculator'!$I$19,0)))),start_rate))</f>
        <v/>
      </c>
      <c r="D558" s="10" t="str">
        <f t="shared" si="53"/>
        <v/>
      </c>
      <c r="E558" s="10" t="str">
        <f t="shared" si="50"/>
        <v/>
      </c>
      <c r="F558" s="10" t="str">
        <f t="shared" si="51"/>
        <v/>
      </c>
      <c r="G558" s="10" t="str">
        <f t="shared" si="52"/>
        <v/>
      </c>
    </row>
    <row r="559" spans="1:7" x14ac:dyDescent="0.15">
      <c r="A559" s="7" t="str">
        <f t="shared" si="48"/>
        <v/>
      </c>
      <c r="B559" s="8" t="str">
        <f t="shared" si="49"/>
        <v/>
      </c>
      <c r="C559" s="9" t="str">
        <f>IF(A559="","",IF(variable,IF(A559&lt;'Rental Calculator'!$I$16*periods_per_year,start_rate,IF('Rental Calculator'!$I$20&gt;=0,MIN('Rental Calculator'!$I$17,start_rate+'Rental Calculator'!$I$20*ROUNDUP((A559-'Rental Calculator'!$I$16*periods_per_year)/'Rental Calculator'!$I$19,0)),MAX('Rental Calculator'!$I$18,start_rate+'Rental Calculator'!$I$20*ROUNDUP((A559-'Rental Calculator'!$I$16*periods_per_year)/'Rental Calculator'!$I$19,0)))),start_rate))</f>
        <v/>
      </c>
      <c r="D559" s="10" t="str">
        <f t="shared" si="53"/>
        <v/>
      </c>
      <c r="E559" s="10" t="str">
        <f t="shared" si="50"/>
        <v/>
      </c>
      <c r="F559" s="10" t="str">
        <f t="shared" si="51"/>
        <v/>
      </c>
      <c r="G559" s="10" t="str">
        <f t="shared" si="52"/>
        <v/>
      </c>
    </row>
    <row r="560" spans="1:7" x14ac:dyDescent="0.15">
      <c r="A560" s="7" t="str">
        <f t="shared" si="48"/>
        <v/>
      </c>
      <c r="B560" s="8" t="str">
        <f t="shared" si="49"/>
        <v/>
      </c>
      <c r="C560" s="9" t="str">
        <f>IF(A560="","",IF(variable,IF(A560&lt;'Rental Calculator'!$I$16*periods_per_year,start_rate,IF('Rental Calculator'!$I$20&gt;=0,MIN('Rental Calculator'!$I$17,start_rate+'Rental Calculator'!$I$20*ROUNDUP((A560-'Rental Calculator'!$I$16*periods_per_year)/'Rental Calculator'!$I$19,0)),MAX('Rental Calculator'!$I$18,start_rate+'Rental Calculator'!$I$20*ROUNDUP((A560-'Rental Calculator'!$I$16*periods_per_year)/'Rental Calculator'!$I$19,0)))),start_rate))</f>
        <v/>
      </c>
      <c r="D560" s="10" t="str">
        <f t="shared" si="53"/>
        <v/>
      </c>
      <c r="E560" s="10" t="str">
        <f t="shared" si="50"/>
        <v/>
      </c>
      <c r="F560" s="10" t="str">
        <f t="shared" si="51"/>
        <v/>
      </c>
      <c r="G560" s="10" t="str">
        <f t="shared" si="52"/>
        <v/>
      </c>
    </row>
    <row r="561" spans="1:7" x14ac:dyDescent="0.15">
      <c r="A561" s="7" t="str">
        <f t="shared" si="48"/>
        <v/>
      </c>
      <c r="B561" s="8" t="str">
        <f t="shared" si="49"/>
        <v/>
      </c>
      <c r="C561" s="9" t="str">
        <f>IF(A561="","",IF(variable,IF(A561&lt;'Rental Calculator'!$I$16*periods_per_year,start_rate,IF('Rental Calculator'!$I$20&gt;=0,MIN('Rental Calculator'!$I$17,start_rate+'Rental Calculator'!$I$20*ROUNDUP((A561-'Rental Calculator'!$I$16*periods_per_year)/'Rental Calculator'!$I$19,0)),MAX('Rental Calculator'!$I$18,start_rate+'Rental Calculator'!$I$20*ROUNDUP((A561-'Rental Calculator'!$I$16*periods_per_year)/'Rental Calculator'!$I$19,0)))),start_rate))</f>
        <v/>
      </c>
      <c r="D561" s="10" t="str">
        <f t="shared" si="53"/>
        <v/>
      </c>
      <c r="E561" s="10" t="str">
        <f t="shared" si="50"/>
        <v/>
      </c>
      <c r="F561" s="10" t="str">
        <f t="shared" si="51"/>
        <v/>
      </c>
      <c r="G561" s="10" t="str">
        <f t="shared" si="52"/>
        <v/>
      </c>
    </row>
    <row r="562" spans="1:7" x14ac:dyDescent="0.15">
      <c r="A562" s="7" t="str">
        <f t="shared" si="48"/>
        <v/>
      </c>
      <c r="B562" s="8" t="str">
        <f t="shared" si="49"/>
        <v/>
      </c>
      <c r="C562" s="9" t="str">
        <f>IF(A562="","",IF(variable,IF(A562&lt;'Rental Calculator'!$I$16*periods_per_year,start_rate,IF('Rental Calculator'!$I$20&gt;=0,MIN('Rental Calculator'!$I$17,start_rate+'Rental Calculator'!$I$20*ROUNDUP((A562-'Rental Calculator'!$I$16*periods_per_year)/'Rental Calculator'!$I$19,0)),MAX('Rental Calculator'!$I$18,start_rate+'Rental Calculator'!$I$20*ROUNDUP((A562-'Rental Calculator'!$I$16*periods_per_year)/'Rental Calculator'!$I$19,0)))),start_rate))</f>
        <v/>
      </c>
      <c r="D562" s="10" t="str">
        <f t="shared" si="53"/>
        <v/>
      </c>
      <c r="E562" s="10" t="str">
        <f t="shared" si="50"/>
        <v/>
      </c>
      <c r="F562" s="10" t="str">
        <f t="shared" si="51"/>
        <v/>
      </c>
      <c r="G562" s="10" t="str">
        <f t="shared" si="52"/>
        <v/>
      </c>
    </row>
    <row r="563" spans="1:7" x14ac:dyDescent="0.15">
      <c r="A563" s="7" t="str">
        <f t="shared" si="48"/>
        <v/>
      </c>
      <c r="B563" s="8" t="str">
        <f t="shared" si="49"/>
        <v/>
      </c>
      <c r="C563" s="9" t="str">
        <f>IF(A563="","",IF(variable,IF(A563&lt;'Rental Calculator'!$I$16*periods_per_year,start_rate,IF('Rental Calculator'!$I$20&gt;=0,MIN('Rental Calculator'!$I$17,start_rate+'Rental Calculator'!$I$20*ROUNDUP((A563-'Rental Calculator'!$I$16*periods_per_year)/'Rental Calculator'!$I$19,0)),MAX('Rental Calculator'!$I$18,start_rate+'Rental Calculator'!$I$20*ROUNDUP((A563-'Rental Calculator'!$I$16*periods_per_year)/'Rental Calculator'!$I$19,0)))),start_rate))</f>
        <v/>
      </c>
      <c r="D563" s="10" t="str">
        <f t="shared" si="53"/>
        <v/>
      </c>
      <c r="E563" s="10" t="str">
        <f t="shared" si="50"/>
        <v/>
      </c>
      <c r="F563" s="10" t="str">
        <f t="shared" si="51"/>
        <v/>
      </c>
      <c r="G563" s="10" t="str">
        <f t="shared" si="52"/>
        <v/>
      </c>
    </row>
    <row r="564" spans="1:7" x14ac:dyDescent="0.15">
      <c r="A564" s="7" t="str">
        <f t="shared" si="48"/>
        <v/>
      </c>
      <c r="B564" s="8" t="str">
        <f t="shared" si="49"/>
        <v/>
      </c>
      <c r="C564" s="9" t="str">
        <f>IF(A564="","",IF(variable,IF(A564&lt;'Rental Calculator'!$I$16*periods_per_year,start_rate,IF('Rental Calculator'!$I$20&gt;=0,MIN('Rental Calculator'!$I$17,start_rate+'Rental Calculator'!$I$20*ROUNDUP((A564-'Rental Calculator'!$I$16*periods_per_year)/'Rental Calculator'!$I$19,0)),MAX('Rental Calculator'!$I$18,start_rate+'Rental Calculator'!$I$20*ROUNDUP((A564-'Rental Calculator'!$I$16*periods_per_year)/'Rental Calculator'!$I$19,0)))),start_rate))</f>
        <v/>
      </c>
      <c r="D564" s="10" t="str">
        <f t="shared" si="53"/>
        <v/>
      </c>
      <c r="E564" s="10" t="str">
        <f t="shared" si="50"/>
        <v/>
      </c>
      <c r="F564" s="10" t="str">
        <f t="shared" si="51"/>
        <v/>
      </c>
      <c r="G564" s="10" t="str">
        <f t="shared" si="52"/>
        <v/>
      </c>
    </row>
    <row r="565" spans="1:7" x14ac:dyDescent="0.15">
      <c r="A565" s="7" t="str">
        <f t="shared" si="48"/>
        <v/>
      </c>
      <c r="B565" s="8" t="str">
        <f t="shared" si="49"/>
        <v/>
      </c>
      <c r="C565" s="9" t="str">
        <f>IF(A565="","",IF(variable,IF(A565&lt;'Rental Calculator'!$I$16*periods_per_year,start_rate,IF('Rental Calculator'!$I$20&gt;=0,MIN('Rental Calculator'!$I$17,start_rate+'Rental Calculator'!$I$20*ROUNDUP((A565-'Rental Calculator'!$I$16*periods_per_year)/'Rental Calculator'!$I$19,0)),MAX('Rental Calculator'!$I$18,start_rate+'Rental Calculator'!$I$20*ROUNDUP((A565-'Rental Calculator'!$I$16*periods_per_year)/'Rental Calculator'!$I$19,0)))),start_rate))</f>
        <v/>
      </c>
      <c r="D565" s="10" t="str">
        <f t="shared" si="53"/>
        <v/>
      </c>
      <c r="E565" s="10" t="str">
        <f t="shared" si="50"/>
        <v/>
      </c>
      <c r="F565" s="10" t="str">
        <f t="shared" si="51"/>
        <v/>
      </c>
      <c r="G565" s="10" t="str">
        <f t="shared" si="52"/>
        <v/>
      </c>
    </row>
    <row r="566" spans="1:7" x14ac:dyDescent="0.15">
      <c r="A566" s="7" t="str">
        <f t="shared" si="48"/>
        <v/>
      </c>
      <c r="B566" s="8" t="str">
        <f t="shared" si="49"/>
        <v/>
      </c>
      <c r="C566" s="9" t="str">
        <f>IF(A566="","",IF(variable,IF(A566&lt;'Rental Calculator'!$I$16*periods_per_year,start_rate,IF('Rental Calculator'!$I$20&gt;=0,MIN('Rental Calculator'!$I$17,start_rate+'Rental Calculator'!$I$20*ROUNDUP((A566-'Rental Calculator'!$I$16*periods_per_year)/'Rental Calculator'!$I$19,0)),MAX('Rental Calculator'!$I$18,start_rate+'Rental Calculator'!$I$20*ROUNDUP((A566-'Rental Calculator'!$I$16*periods_per_year)/'Rental Calculator'!$I$19,0)))),start_rate))</f>
        <v/>
      </c>
      <c r="D566" s="10" t="str">
        <f t="shared" si="53"/>
        <v/>
      </c>
      <c r="E566" s="10" t="str">
        <f t="shared" si="50"/>
        <v/>
      </c>
      <c r="F566" s="10" t="str">
        <f t="shared" si="51"/>
        <v/>
      </c>
      <c r="G566" s="10" t="str">
        <f t="shared" si="52"/>
        <v/>
      </c>
    </row>
    <row r="567" spans="1:7" x14ac:dyDescent="0.15">
      <c r="A567" s="7" t="str">
        <f t="shared" si="48"/>
        <v/>
      </c>
      <c r="B567" s="8" t="str">
        <f t="shared" si="49"/>
        <v/>
      </c>
      <c r="C567" s="9" t="str">
        <f>IF(A567="","",IF(variable,IF(A567&lt;'Rental Calculator'!$I$16*periods_per_year,start_rate,IF('Rental Calculator'!$I$20&gt;=0,MIN('Rental Calculator'!$I$17,start_rate+'Rental Calculator'!$I$20*ROUNDUP((A567-'Rental Calculator'!$I$16*periods_per_year)/'Rental Calculator'!$I$19,0)),MAX('Rental Calculator'!$I$18,start_rate+'Rental Calculator'!$I$20*ROUNDUP((A567-'Rental Calculator'!$I$16*periods_per_year)/'Rental Calculator'!$I$19,0)))),start_rate))</f>
        <v/>
      </c>
      <c r="D567" s="10" t="str">
        <f t="shared" si="53"/>
        <v/>
      </c>
      <c r="E567" s="10" t="str">
        <f t="shared" si="50"/>
        <v/>
      </c>
      <c r="F567" s="10" t="str">
        <f t="shared" si="51"/>
        <v/>
      </c>
      <c r="G567" s="10" t="str">
        <f t="shared" si="52"/>
        <v/>
      </c>
    </row>
    <row r="568" spans="1:7" x14ac:dyDescent="0.15">
      <c r="A568" s="7" t="str">
        <f t="shared" si="48"/>
        <v/>
      </c>
      <c r="B568" s="8" t="str">
        <f t="shared" si="49"/>
        <v/>
      </c>
      <c r="C568" s="9" t="str">
        <f>IF(A568="","",IF(variable,IF(A568&lt;'Rental Calculator'!$I$16*periods_per_year,start_rate,IF('Rental Calculator'!$I$20&gt;=0,MIN('Rental Calculator'!$I$17,start_rate+'Rental Calculator'!$I$20*ROUNDUP((A568-'Rental Calculator'!$I$16*periods_per_year)/'Rental Calculator'!$I$19,0)),MAX('Rental Calculator'!$I$18,start_rate+'Rental Calculator'!$I$20*ROUNDUP((A568-'Rental Calculator'!$I$16*periods_per_year)/'Rental Calculator'!$I$19,0)))),start_rate))</f>
        <v/>
      </c>
      <c r="D568" s="10" t="str">
        <f t="shared" si="53"/>
        <v/>
      </c>
      <c r="E568" s="10" t="str">
        <f t="shared" si="50"/>
        <v/>
      </c>
      <c r="F568" s="10" t="str">
        <f t="shared" si="51"/>
        <v/>
      </c>
      <c r="G568" s="10" t="str">
        <f t="shared" si="52"/>
        <v/>
      </c>
    </row>
    <row r="569" spans="1:7" x14ac:dyDescent="0.15">
      <c r="A569" s="7" t="str">
        <f t="shared" si="48"/>
        <v/>
      </c>
      <c r="B569" s="8" t="str">
        <f t="shared" si="49"/>
        <v/>
      </c>
      <c r="C569" s="9" t="str">
        <f>IF(A569="","",IF(variable,IF(A569&lt;'Rental Calculator'!$I$16*periods_per_year,start_rate,IF('Rental Calculator'!$I$20&gt;=0,MIN('Rental Calculator'!$I$17,start_rate+'Rental Calculator'!$I$20*ROUNDUP((A569-'Rental Calculator'!$I$16*periods_per_year)/'Rental Calculator'!$I$19,0)),MAX('Rental Calculator'!$I$18,start_rate+'Rental Calculator'!$I$20*ROUNDUP((A569-'Rental Calculator'!$I$16*periods_per_year)/'Rental Calculator'!$I$19,0)))),start_rate))</f>
        <v/>
      </c>
      <c r="D569" s="10" t="str">
        <f t="shared" si="53"/>
        <v/>
      </c>
      <c r="E569" s="10" t="str">
        <f t="shared" si="50"/>
        <v/>
      </c>
      <c r="F569" s="10" t="str">
        <f t="shared" si="51"/>
        <v/>
      </c>
      <c r="G569" s="10" t="str">
        <f t="shared" si="52"/>
        <v/>
      </c>
    </row>
    <row r="570" spans="1:7" x14ac:dyDescent="0.15">
      <c r="A570" s="7" t="str">
        <f t="shared" si="48"/>
        <v/>
      </c>
      <c r="B570" s="8" t="str">
        <f t="shared" si="49"/>
        <v/>
      </c>
      <c r="C570" s="9" t="str">
        <f>IF(A570="","",IF(variable,IF(A570&lt;'Rental Calculator'!$I$16*periods_per_year,start_rate,IF('Rental Calculator'!$I$20&gt;=0,MIN('Rental Calculator'!$I$17,start_rate+'Rental Calculator'!$I$20*ROUNDUP((A570-'Rental Calculator'!$I$16*periods_per_year)/'Rental Calculator'!$I$19,0)),MAX('Rental Calculator'!$I$18,start_rate+'Rental Calculator'!$I$20*ROUNDUP((A570-'Rental Calculator'!$I$16*periods_per_year)/'Rental Calculator'!$I$19,0)))),start_rate))</f>
        <v/>
      </c>
      <c r="D570" s="10" t="str">
        <f t="shared" si="53"/>
        <v/>
      </c>
      <c r="E570" s="10" t="str">
        <f t="shared" si="50"/>
        <v/>
      </c>
      <c r="F570" s="10" t="str">
        <f t="shared" si="51"/>
        <v/>
      </c>
      <c r="G570" s="10" t="str">
        <f t="shared" si="52"/>
        <v/>
      </c>
    </row>
    <row r="571" spans="1:7" x14ac:dyDescent="0.15">
      <c r="A571" s="7" t="str">
        <f t="shared" si="48"/>
        <v/>
      </c>
      <c r="B571" s="8" t="str">
        <f t="shared" si="49"/>
        <v/>
      </c>
      <c r="C571" s="9" t="str">
        <f>IF(A571="","",IF(variable,IF(A571&lt;'Rental Calculator'!$I$16*periods_per_year,start_rate,IF('Rental Calculator'!$I$20&gt;=0,MIN('Rental Calculator'!$I$17,start_rate+'Rental Calculator'!$I$20*ROUNDUP((A571-'Rental Calculator'!$I$16*periods_per_year)/'Rental Calculator'!$I$19,0)),MAX('Rental Calculator'!$I$18,start_rate+'Rental Calculator'!$I$20*ROUNDUP((A571-'Rental Calculator'!$I$16*periods_per_year)/'Rental Calculator'!$I$19,0)))),start_rate))</f>
        <v/>
      </c>
      <c r="D571" s="10" t="str">
        <f t="shared" si="53"/>
        <v/>
      </c>
      <c r="E571" s="10" t="str">
        <f t="shared" si="50"/>
        <v/>
      </c>
      <c r="F571" s="10" t="str">
        <f t="shared" si="51"/>
        <v/>
      </c>
      <c r="G571" s="10" t="str">
        <f t="shared" si="52"/>
        <v/>
      </c>
    </row>
    <row r="572" spans="1:7" x14ac:dyDescent="0.15">
      <c r="A572" s="7" t="str">
        <f t="shared" si="48"/>
        <v/>
      </c>
      <c r="B572" s="8" t="str">
        <f t="shared" si="49"/>
        <v/>
      </c>
      <c r="C572" s="9" t="str">
        <f>IF(A572="","",IF(variable,IF(A572&lt;'Rental Calculator'!$I$16*periods_per_year,start_rate,IF('Rental Calculator'!$I$20&gt;=0,MIN('Rental Calculator'!$I$17,start_rate+'Rental Calculator'!$I$20*ROUNDUP((A572-'Rental Calculator'!$I$16*periods_per_year)/'Rental Calculator'!$I$19,0)),MAX('Rental Calculator'!$I$18,start_rate+'Rental Calculator'!$I$20*ROUNDUP((A572-'Rental Calculator'!$I$16*periods_per_year)/'Rental Calculator'!$I$19,0)))),start_rate))</f>
        <v/>
      </c>
      <c r="D572" s="10" t="str">
        <f t="shared" si="53"/>
        <v/>
      </c>
      <c r="E572" s="10" t="str">
        <f t="shared" si="50"/>
        <v/>
      </c>
      <c r="F572" s="10" t="str">
        <f t="shared" si="51"/>
        <v/>
      </c>
      <c r="G572" s="10" t="str">
        <f t="shared" si="52"/>
        <v/>
      </c>
    </row>
    <row r="573" spans="1:7" x14ac:dyDescent="0.15">
      <c r="A573" s="7" t="str">
        <f t="shared" si="48"/>
        <v/>
      </c>
      <c r="B573" s="8" t="str">
        <f t="shared" si="49"/>
        <v/>
      </c>
      <c r="C573" s="9" t="str">
        <f>IF(A573="","",IF(variable,IF(A573&lt;'Rental Calculator'!$I$16*periods_per_year,start_rate,IF('Rental Calculator'!$I$20&gt;=0,MIN('Rental Calculator'!$I$17,start_rate+'Rental Calculator'!$I$20*ROUNDUP((A573-'Rental Calculator'!$I$16*periods_per_year)/'Rental Calculator'!$I$19,0)),MAX('Rental Calculator'!$I$18,start_rate+'Rental Calculator'!$I$20*ROUNDUP((A573-'Rental Calculator'!$I$16*periods_per_year)/'Rental Calculator'!$I$19,0)))),start_rate))</f>
        <v/>
      </c>
      <c r="D573" s="10" t="str">
        <f t="shared" si="53"/>
        <v/>
      </c>
      <c r="E573" s="10" t="str">
        <f t="shared" si="50"/>
        <v/>
      </c>
      <c r="F573" s="10" t="str">
        <f t="shared" si="51"/>
        <v/>
      </c>
      <c r="G573" s="10" t="str">
        <f t="shared" si="52"/>
        <v/>
      </c>
    </row>
    <row r="574" spans="1:7" x14ac:dyDescent="0.15">
      <c r="A574" s="7" t="str">
        <f t="shared" si="48"/>
        <v/>
      </c>
      <c r="B574" s="8" t="str">
        <f t="shared" si="49"/>
        <v/>
      </c>
      <c r="C574" s="9" t="str">
        <f>IF(A574="","",IF(variable,IF(A574&lt;'Rental Calculator'!$I$16*periods_per_year,start_rate,IF('Rental Calculator'!$I$20&gt;=0,MIN('Rental Calculator'!$I$17,start_rate+'Rental Calculator'!$I$20*ROUNDUP((A574-'Rental Calculator'!$I$16*periods_per_year)/'Rental Calculator'!$I$19,0)),MAX('Rental Calculator'!$I$18,start_rate+'Rental Calculator'!$I$20*ROUNDUP((A574-'Rental Calculator'!$I$16*periods_per_year)/'Rental Calculator'!$I$19,0)))),start_rate))</f>
        <v/>
      </c>
      <c r="D574" s="10" t="str">
        <f t="shared" si="53"/>
        <v/>
      </c>
      <c r="E574" s="10" t="str">
        <f t="shared" si="50"/>
        <v/>
      </c>
      <c r="F574" s="10" t="str">
        <f t="shared" si="51"/>
        <v/>
      </c>
      <c r="G574" s="10" t="str">
        <f t="shared" si="52"/>
        <v/>
      </c>
    </row>
    <row r="575" spans="1:7" x14ac:dyDescent="0.15">
      <c r="A575" s="7" t="str">
        <f t="shared" si="48"/>
        <v/>
      </c>
      <c r="B575" s="8" t="str">
        <f t="shared" si="49"/>
        <v/>
      </c>
      <c r="C575" s="9" t="str">
        <f>IF(A575="","",IF(variable,IF(A575&lt;'Rental Calculator'!$I$16*periods_per_year,start_rate,IF('Rental Calculator'!$I$20&gt;=0,MIN('Rental Calculator'!$I$17,start_rate+'Rental Calculator'!$I$20*ROUNDUP((A575-'Rental Calculator'!$I$16*periods_per_year)/'Rental Calculator'!$I$19,0)),MAX('Rental Calculator'!$I$18,start_rate+'Rental Calculator'!$I$20*ROUNDUP((A575-'Rental Calculator'!$I$16*periods_per_year)/'Rental Calculator'!$I$19,0)))),start_rate))</f>
        <v/>
      </c>
      <c r="D575" s="10" t="str">
        <f t="shared" si="53"/>
        <v/>
      </c>
      <c r="E575" s="10" t="str">
        <f t="shared" si="50"/>
        <v/>
      </c>
      <c r="F575" s="10" t="str">
        <f t="shared" si="51"/>
        <v/>
      </c>
      <c r="G575" s="10" t="str">
        <f t="shared" si="52"/>
        <v/>
      </c>
    </row>
    <row r="576" spans="1:7" x14ac:dyDescent="0.15">
      <c r="A576" s="7" t="str">
        <f t="shared" si="48"/>
        <v/>
      </c>
      <c r="B576" s="8" t="str">
        <f t="shared" si="49"/>
        <v/>
      </c>
      <c r="C576" s="9" t="str">
        <f>IF(A576="","",IF(variable,IF(A576&lt;'Rental Calculator'!$I$16*periods_per_year,start_rate,IF('Rental Calculator'!$I$20&gt;=0,MIN('Rental Calculator'!$I$17,start_rate+'Rental Calculator'!$I$20*ROUNDUP((A576-'Rental Calculator'!$I$16*periods_per_year)/'Rental Calculator'!$I$19,0)),MAX('Rental Calculator'!$I$18,start_rate+'Rental Calculator'!$I$20*ROUNDUP((A576-'Rental Calculator'!$I$16*periods_per_year)/'Rental Calculator'!$I$19,0)))),start_rate))</f>
        <v/>
      </c>
      <c r="D576" s="10" t="str">
        <f t="shared" si="53"/>
        <v/>
      </c>
      <c r="E576" s="10" t="str">
        <f t="shared" si="50"/>
        <v/>
      </c>
      <c r="F576" s="10" t="str">
        <f t="shared" si="51"/>
        <v/>
      </c>
      <c r="G576" s="10" t="str">
        <f t="shared" si="52"/>
        <v/>
      </c>
    </row>
    <row r="577" spans="1:7" x14ac:dyDescent="0.15">
      <c r="A577" s="7" t="str">
        <f t="shared" si="48"/>
        <v/>
      </c>
      <c r="B577" s="8" t="str">
        <f t="shared" si="49"/>
        <v/>
      </c>
      <c r="C577" s="9" t="str">
        <f>IF(A577="","",IF(variable,IF(A577&lt;'Rental Calculator'!$I$16*periods_per_year,start_rate,IF('Rental Calculator'!$I$20&gt;=0,MIN('Rental Calculator'!$I$17,start_rate+'Rental Calculator'!$I$20*ROUNDUP((A577-'Rental Calculator'!$I$16*periods_per_year)/'Rental Calculator'!$I$19,0)),MAX('Rental Calculator'!$I$18,start_rate+'Rental Calculator'!$I$20*ROUNDUP((A577-'Rental Calculator'!$I$16*periods_per_year)/'Rental Calculator'!$I$19,0)))),start_rate))</f>
        <v/>
      </c>
      <c r="D577" s="10" t="str">
        <f t="shared" si="53"/>
        <v/>
      </c>
      <c r="E577" s="10" t="str">
        <f t="shared" si="50"/>
        <v/>
      </c>
      <c r="F577" s="10" t="str">
        <f t="shared" si="51"/>
        <v/>
      </c>
      <c r="G577" s="10" t="str">
        <f t="shared" si="52"/>
        <v/>
      </c>
    </row>
    <row r="578" spans="1:7" x14ac:dyDescent="0.15">
      <c r="A578" s="7" t="str">
        <f t="shared" si="48"/>
        <v/>
      </c>
      <c r="B578" s="8" t="str">
        <f t="shared" si="49"/>
        <v/>
      </c>
      <c r="C578" s="9" t="str">
        <f>IF(A578="","",IF(variable,IF(A578&lt;'Rental Calculator'!$I$16*periods_per_year,start_rate,IF('Rental Calculator'!$I$20&gt;=0,MIN('Rental Calculator'!$I$17,start_rate+'Rental Calculator'!$I$20*ROUNDUP((A578-'Rental Calculator'!$I$16*periods_per_year)/'Rental Calculator'!$I$19,0)),MAX('Rental Calculator'!$I$18,start_rate+'Rental Calculator'!$I$20*ROUNDUP((A578-'Rental Calculator'!$I$16*periods_per_year)/'Rental Calculator'!$I$19,0)))),start_rate))</f>
        <v/>
      </c>
      <c r="D578" s="10" t="str">
        <f t="shared" si="53"/>
        <v/>
      </c>
      <c r="E578" s="10" t="str">
        <f t="shared" si="50"/>
        <v/>
      </c>
      <c r="F578" s="10" t="str">
        <f t="shared" si="51"/>
        <v/>
      </c>
      <c r="G578" s="10" t="str">
        <f t="shared" si="52"/>
        <v/>
      </c>
    </row>
    <row r="579" spans="1:7" x14ac:dyDescent="0.15">
      <c r="A579" s="7" t="str">
        <f t="shared" si="48"/>
        <v/>
      </c>
      <c r="B579" s="8" t="str">
        <f t="shared" si="49"/>
        <v/>
      </c>
      <c r="C579" s="9" t="str">
        <f>IF(A579="","",IF(variable,IF(A579&lt;'Rental Calculator'!$I$16*periods_per_year,start_rate,IF('Rental Calculator'!$I$20&gt;=0,MIN('Rental Calculator'!$I$17,start_rate+'Rental Calculator'!$I$20*ROUNDUP((A579-'Rental Calculator'!$I$16*periods_per_year)/'Rental Calculator'!$I$19,0)),MAX('Rental Calculator'!$I$18,start_rate+'Rental Calculator'!$I$20*ROUNDUP((A579-'Rental Calculator'!$I$16*periods_per_year)/'Rental Calculator'!$I$19,0)))),start_rate))</f>
        <v/>
      </c>
      <c r="D579" s="10" t="str">
        <f t="shared" si="53"/>
        <v/>
      </c>
      <c r="E579" s="10" t="str">
        <f t="shared" si="50"/>
        <v/>
      </c>
      <c r="F579" s="10" t="str">
        <f t="shared" si="51"/>
        <v/>
      </c>
      <c r="G579" s="10" t="str">
        <f t="shared" si="52"/>
        <v/>
      </c>
    </row>
    <row r="580" spans="1:7" x14ac:dyDescent="0.15">
      <c r="A580" s="7" t="str">
        <f t="shared" ref="A580:A643" si="54">IF(G579="","",IF(OR(A579&gt;=nper,ROUND(G579,2)&lt;=0),"",A579+1))</f>
        <v/>
      </c>
      <c r="B580" s="8" t="str">
        <f t="shared" ref="B580:B643" si="55">IF(A580="","",IF(OR(periods_per_year=26,periods_per_year=52),IF(periods_per_year=26,IF(A580=1,fpdate,B579+14),IF(periods_per_year=52,IF(A580=1,fpdate,B579+7),"n/a")),IF(periods_per_year=24,DATE(YEAR(fpdate),MONTH(fpdate)+(A580-1)/2+IF(AND(DAY(fpdate)&gt;=15,MOD(A580,2)=0),1,0),IF(MOD(A580,2)=0,IF(DAY(fpdate)&gt;=15,DAY(fpdate)-14,DAY(fpdate)+14),DAY(fpdate))),IF(DAY(DATE(YEAR(fpdate),MONTH(fpdate)+A580-1,DAY(fpdate)))&lt;&gt;DAY(fpdate),DATE(YEAR(fpdate),MONTH(fpdate)+A580,0),DATE(YEAR(fpdate),MONTH(fpdate)+A580-1,DAY(fpdate))))))</f>
        <v/>
      </c>
      <c r="C580" s="9" t="str">
        <f>IF(A580="","",IF(variable,IF(A580&lt;'Rental Calculator'!$I$16*periods_per_year,start_rate,IF('Rental Calculator'!$I$20&gt;=0,MIN('Rental Calculator'!$I$17,start_rate+'Rental Calculator'!$I$20*ROUNDUP((A580-'Rental Calculator'!$I$16*periods_per_year)/'Rental Calculator'!$I$19,0)),MAX('Rental Calculator'!$I$18,start_rate+'Rental Calculator'!$I$20*ROUNDUP((A580-'Rental Calculator'!$I$16*periods_per_year)/'Rental Calculator'!$I$19,0)))),start_rate))</f>
        <v/>
      </c>
      <c r="D580" s="10" t="str">
        <f t="shared" si="53"/>
        <v/>
      </c>
      <c r="E580" s="10" t="str">
        <f t="shared" ref="E580:E643" si="56">IF(A580="","",IF(A580=nper,G579+D580,MIN(G579+D580,IF(C580=C579,E579,ROUND(-PMT(((1+C580/CP)^(CP/periods_per_year))-1,nper-A580+1,G579),2)))))</f>
        <v/>
      </c>
      <c r="F580" s="10" t="str">
        <f t="shared" ref="F580:F643" si="57">IF(A580="","",E580-D580)</f>
        <v/>
      </c>
      <c r="G580" s="10" t="str">
        <f t="shared" ref="G580:G643" si="58">IF(A580="","",G579-F580)</f>
        <v/>
      </c>
    </row>
    <row r="581" spans="1:7" x14ac:dyDescent="0.15">
      <c r="A581" s="7" t="str">
        <f t="shared" si="54"/>
        <v/>
      </c>
      <c r="B581" s="8" t="str">
        <f t="shared" si="55"/>
        <v/>
      </c>
      <c r="C581" s="9" t="str">
        <f>IF(A581="","",IF(variable,IF(A581&lt;'Rental Calculator'!$I$16*periods_per_year,start_rate,IF('Rental Calculator'!$I$20&gt;=0,MIN('Rental Calculator'!$I$17,start_rate+'Rental Calculator'!$I$20*ROUNDUP((A581-'Rental Calculator'!$I$16*periods_per_year)/'Rental Calculator'!$I$19,0)),MAX('Rental Calculator'!$I$18,start_rate+'Rental Calculator'!$I$20*ROUNDUP((A581-'Rental Calculator'!$I$16*periods_per_year)/'Rental Calculator'!$I$19,0)))),start_rate))</f>
        <v/>
      </c>
      <c r="D581" s="10" t="str">
        <f t="shared" ref="D581:D644" si="59">IF(A581="","",ROUND((((1+C581/CP)^(CP/periods_per_year))-1)*G580,2))</f>
        <v/>
      </c>
      <c r="E581" s="10" t="str">
        <f t="shared" si="56"/>
        <v/>
      </c>
      <c r="F581" s="10" t="str">
        <f t="shared" si="57"/>
        <v/>
      </c>
      <c r="G581" s="10" t="str">
        <f t="shared" si="58"/>
        <v/>
      </c>
    </row>
    <row r="582" spans="1:7" x14ac:dyDescent="0.15">
      <c r="A582" s="7" t="str">
        <f t="shared" si="54"/>
        <v/>
      </c>
      <c r="B582" s="8" t="str">
        <f t="shared" si="55"/>
        <v/>
      </c>
      <c r="C582" s="9" t="str">
        <f>IF(A582="","",IF(variable,IF(A582&lt;'Rental Calculator'!$I$16*periods_per_year,start_rate,IF('Rental Calculator'!$I$20&gt;=0,MIN('Rental Calculator'!$I$17,start_rate+'Rental Calculator'!$I$20*ROUNDUP((A582-'Rental Calculator'!$I$16*periods_per_year)/'Rental Calculator'!$I$19,0)),MAX('Rental Calculator'!$I$18,start_rate+'Rental Calculator'!$I$20*ROUNDUP((A582-'Rental Calculator'!$I$16*periods_per_year)/'Rental Calculator'!$I$19,0)))),start_rate))</f>
        <v/>
      </c>
      <c r="D582" s="10" t="str">
        <f t="shared" si="59"/>
        <v/>
      </c>
      <c r="E582" s="10" t="str">
        <f t="shared" si="56"/>
        <v/>
      </c>
      <c r="F582" s="10" t="str">
        <f t="shared" si="57"/>
        <v/>
      </c>
      <c r="G582" s="10" t="str">
        <f t="shared" si="58"/>
        <v/>
      </c>
    </row>
    <row r="583" spans="1:7" x14ac:dyDescent="0.15">
      <c r="A583" s="7" t="str">
        <f t="shared" si="54"/>
        <v/>
      </c>
      <c r="B583" s="8" t="str">
        <f t="shared" si="55"/>
        <v/>
      </c>
      <c r="C583" s="9" t="str">
        <f>IF(A583="","",IF(variable,IF(A583&lt;'Rental Calculator'!$I$16*periods_per_year,start_rate,IF('Rental Calculator'!$I$20&gt;=0,MIN('Rental Calculator'!$I$17,start_rate+'Rental Calculator'!$I$20*ROUNDUP((A583-'Rental Calculator'!$I$16*periods_per_year)/'Rental Calculator'!$I$19,0)),MAX('Rental Calculator'!$I$18,start_rate+'Rental Calculator'!$I$20*ROUNDUP((A583-'Rental Calculator'!$I$16*periods_per_year)/'Rental Calculator'!$I$19,0)))),start_rate))</f>
        <v/>
      </c>
      <c r="D583" s="10" t="str">
        <f t="shared" si="59"/>
        <v/>
      </c>
      <c r="E583" s="10" t="str">
        <f t="shared" si="56"/>
        <v/>
      </c>
      <c r="F583" s="10" t="str">
        <f t="shared" si="57"/>
        <v/>
      </c>
      <c r="G583" s="10" t="str">
        <f t="shared" si="58"/>
        <v/>
      </c>
    </row>
    <row r="584" spans="1:7" x14ac:dyDescent="0.15">
      <c r="A584" s="7" t="str">
        <f t="shared" si="54"/>
        <v/>
      </c>
      <c r="B584" s="8" t="str">
        <f t="shared" si="55"/>
        <v/>
      </c>
      <c r="C584" s="9" t="str">
        <f>IF(A584="","",IF(variable,IF(A584&lt;'Rental Calculator'!$I$16*periods_per_year,start_rate,IF('Rental Calculator'!$I$20&gt;=0,MIN('Rental Calculator'!$I$17,start_rate+'Rental Calculator'!$I$20*ROUNDUP((A584-'Rental Calculator'!$I$16*periods_per_year)/'Rental Calculator'!$I$19,0)),MAX('Rental Calculator'!$I$18,start_rate+'Rental Calculator'!$I$20*ROUNDUP((A584-'Rental Calculator'!$I$16*periods_per_year)/'Rental Calculator'!$I$19,0)))),start_rate))</f>
        <v/>
      </c>
      <c r="D584" s="10" t="str">
        <f t="shared" si="59"/>
        <v/>
      </c>
      <c r="E584" s="10" t="str">
        <f t="shared" si="56"/>
        <v/>
      </c>
      <c r="F584" s="10" t="str">
        <f t="shared" si="57"/>
        <v/>
      </c>
      <c r="G584" s="10" t="str">
        <f t="shared" si="58"/>
        <v/>
      </c>
    </row>
    <row r="585" spans="1:7" x14ac:dyDescent="0.15">
      <c r="A585" s="7" t="str">
        <f t="shared" si="54"/>
        <v/>
      </c>
      <c r="B585" s="8" t="str">
        <f t="shared" si="55"/>
        <v/>
      </c>
      <c r="C585" s="9" t="str">
        <f>IF(A585="","",IF(variable,IF(A585&lt;'Rental Calculator'!$I$16*periods_per_year,start_rate,IF('Rental Calculator'!$I$20&gt;=0,MIN('Rental Calculator'!$I$17,start_rate+'Rental Calculator'!$I$20*ROUNDUP((A585-'Rental Calculator'!$I$16*periods_per_year)/'Rental Calculator'!$I$19,0)),MAX('Rental Calculator'!$I$18,start_rate+'Rental Calculator'!$I$20*ROUNDUP((A585-'Rental Calculator'!$I$16*periods_per_year)/'Rental Calculator'!$I$19,0)))),start_rate))</f>
        <v/>
      </c>
      <c r="D585" s="10" t="str">
        <f t="shared" si="59"/>
        <v/>
      </c>
      <c r="E585" s="10" t="str">
        <f t="shared" si="56"/>
        <v/>
      </c>
      <c r="F585" s="10" t="str">
        <f t="shared" si="57"/>
        <v/>
      </c>
      <c r="G585" s="10" t="str">
        <f t="shared" si="58"/>
        <v/>
      </c>
    </row>
    <row r="586" spans="1:7" x14ac:dyDescent="0.15">
      <c r="A586" s="7" t="str">
        <f t="shared" si="54"/>
        <v/>
      </c>
      <c r="B586" s="8" t="str">
        <f t="shared" si="55"/>
        <v/>
      </c>
      <c r="C586" s="9" t="str">
        <f>IF(A586="","",IF(variable,IF(A586&lt;'Rental Calculator'!$I$16*periods_per_year,start_rate,IF('Rental Calculator'!$I$20&gt;=0,MIN('Rental Calculator'!$I$17,start_rate+'Rental Calculator'!$I$20*ROUNDUP((A586-'Rental Calculator'!$I$16*periods_per_year)/'Rental Calculator'!$I$19,0)),MAX('Rental Calculator'!$I$18,start_rate+'Rental Calculator'!$I$20*ROUNDUP((A586-'Rental Calculator'!$I$16*periods_per_year)/'Rental Calculator'!$I$19,0)))),start_rate))</f>
        <v/>
      </c>
      <c r="D586" s="10" t="str">
        <f t="shared" si="59"/>
        <v/>
      </c>
      <c r="E586" s="10" t="str">
        <f t="shared" si="56"/>
        <v/>
      </c>
      <c r="F586" s="10" t="str">
        <f t="shared" si="57"/>
        <v/>
      </c>
      <c r="G586" s="10" t="str">
        <f t="shared" si="58"/>
        <v/>
      </c>
    </row>
    <row r="587" spans="1:7" x14ac:dyDescent="0.15">
      <c r="A587" s="7" t="str">
        <f t="shared" si="54"/>
        <v/>
      </c>
      <c r="B587" s="8" t="str">
        <f t="shared" si="55"/>
        <v/>
      </c>
      <c r="C587" s="9" t="str">
        <f>IF(A587="","",IF(variable,IF(A587&lt;'Rental Calculator'!$I$16*periods_per_year,start_rate,IF('Rental Calculator'!$I$20&gt;=0,MIN('Rental Calculator'!$I$17,start_rate+'Rental Calculator'!$I$20*ROUNDUP((A587-'Rental Calculator'!$I$16*periods_per_year)/'Rental Calculator'!$I$19,0)),MAX('Rental Calculator'!$I$18,start_rate+'Rental Calculator'!$I$20*ROUNDUP((A587-'Rental Calculator'!$I$16*periods_per_year)/'Rental Calculator'!$I$19,0)))),start_rate))</f>
        <v/>
      </c>
      <c r="D587" s="10" t="str">
        <f t="shared" si="59"/>
        <v/>
      </c>
      <c r="E587" s="10" t="str">
        <f t="shared" si="56"/>
        <v/>
      </c>
      <c r="F587" s="10" t="str">
        <f t="shared" si="57"/>
        <v/>
      </c>
      <c r="G587" s="10" t="str">
        <f t="shared" si="58"/>
        <v/>
      </c>
    </row>
    <row r="588" spans="1:7" x14ac:dyDescent="0.15">
      <c r="A588" s="7" t="str">
        <f t="shared" si="54"/>
        <v/>
      </c>
      <c r="B588" s="8" t="str">
        <f t="shared" si="55"/>
        <v/>
      </c>
      <c r="C588" s="9" t="str">
        <f>IF(A588="","",IF(variable,IF(A588&lt;'Rental Calculator'!$I$16*periods_per_year,start_rate,IF('Rental Calculator'!$I$20&gt;=0,MIN('Rental Calculator'!$I$17,start_rate+'Rental Calculator'!$I$20*ROUNDUP((A588-'Rental Calculator'!$I$16*periods_per_year)/'Rental Calculator'!$I$19,0)),MAX('Rental Calculator'!$I$18,start_rate+'Rental Calculator'!$I$20*ROUNDUP((A588-'Rental Calculator'!$I$16*periods_per_year)/'Rental Calculator'!$I$19,0)))),start_rate))</f>
        <v/>
      </c>
      <c r="D588" s="10" t="str">
        <f t="shared" si="59"/>
        <v/>
      </c>
      <c r="E588" s="10" t="str">
        <f t="shared" si="56"/>
        <v/>
      </c>
      <c r="F588" s="10" t="str">
        <f t="shared" si="57"/>
        <v/>
      </c>
      <c r="G588" s="10" t="str">
        <f t="shared" si="58"/>
        <v/>
      </c>
    </row>
    <row r="589" spans="1:7" x14ac:dyDescent="0.15">
      <c r="A589" s="7" t="str">
        <f t="shared" si="54"/>
        <v/>
      </c>
      <c r="B589" s="8" t="str">
        <f t="shared" si="55"/>
        <v/>
      </c>
      <c r="C589" s="9" t="str">
        <f>IF(A589="","",IF(variable,IF(A589&lt;'Rental Calculator'!$I$16*periods_per_year,start_rate,IF('Rental Calculator'!$I$20&gt;=0,MIN('Rental Calculator'!$I$17,start_rate+'Rental Calculator'!$I$20*ROUNDUP((A589-'Rental Calculator'!$I$16*periods_per_year)/'Rental Calculator'!$I$19,0)),MAX('Rental Calculator'!$I$18,start_rate+'Rental Calculator'!$I$20*ROUNDUP((A589-'Rental Calculator'!$I$16*periods_per_year)/'Rental Calculator'!$I$19,0)))),start_rate))</f>
        <v/>
      </c>
      <c r="D589" s="10" t="str">
        <f t="shared" si="59"/>
        <v/>
      </c>
      <c r="E589" s="10" t="str">
        <f t="shared" si="56"/>
        <v/>
      </c>
      <c r="F589" s="10" t="str">
        <f t="shared" si="57"/>
        <v/>
      </c>
      <c r="G589" s="10" t="str">
        <f t="shared" si="58"/>
        <v/>
      </c>
    </row>
    <row r="590" spans="1:7" x14ac:dyDescent="0.15">
      <c r="A590" s="7" t="str">
        <f t="shared" si="54"/>
        <v/>
      </c>
      <c r="B590" s="8" t="str">
        <f t="shared" si="55"/>
        <v/>
      </c>
      <c r="C590" s="9" t="str">
        <f>IF(A590="","",IF(variable,IF(A590&lt;'Rental Calculator'!$I$16*periods_per_year,start_rate,IF('Rental Calculator'!$I$20&gt;=0,MIN('Rental Calculator'!$I$17,start_rate+'Rental Calculator'!$I$20*ROUNDUP((A590-'Rental Calculator'!$I$16*periods_per_year)/'Rental Calculator'!$I$19,0)),MAX('Rental Calculator'!$I$18,start_rate+'Rental Calculator'!$I$20*ROUNDUP((A590-'Rental Calculator'!$I$16*periods_per_year)/'Rental Calculator'!$I$19,0)))),start_rate))</f>
        <v/>
      </c>
      <c r="D590" s="10" t="str">
        <f t="shared" si="59"/>
        <v/>
      </c>
      <c r="E590" s="10" t="str">
        <f t="shared" si="56"/>
        <v/>
      </c>
      <c r="F590" s="10" t="str">
        <f t="shared" si="57"/>
        <v/>
      </c>
      <c r="G590" s="10" t="str">
        <f t="shared" si="58"/>
        <v/>
      </c>
    </row>
    <row r="591" spans="1:7" x14ac:dyDescent="0.15">
      <c r="A591" s="7" t="str">
        <f t="shared" si="54"/>
        <v/>
      </c>
      <c r="B591" s="8" t="str">
        <f t="shared" si="55"/>
        <v/>
      </c>
      <c r="C591" s="9" t="str">
        <f>IF(A591="","",IF(variable,IF(A591&lt;'Rental Calculator'!$I$16*periods_per_year,start_rate,IF('Rental Calculator'!$I$20&gt;=0,MIN('Rental Calculator'!$I$17,start_rate+'Rental Calculator'!$I$20*ROUNDUP((A591-'Rental Calculator'!$I$16*periods_per_year)/'Rental Calculator'!$I$19,0)),MAX('Rental Calculator'!$I$18,start_rate+'Rental Calculator'!$I$20*ROUNDUP((A591-'Rental Calculator'!$I$16*periods_per_year)/'Rental Calculator'!$I$19,0)))),start_rate))</f>
        <v/>
      </c>
      <c r="D591" s="10" t="str">
        <f t="shared" si="59"/>
        <v/>
      </c>
      <c r="E591" s="10" t="str">
        <f t="shared" si="56"/>
        <v/>
      </c>
      <c r="F591" s="10" t="str">
        <f t="shared" si="57"/>
        <v/>
      </c>
      <c r="G591" s="10" t="str">
        <f t="shared" si="58"/>
        <v/>
      </c>
    </row>
    <row r="592" spans="1:7" x14ac:dyDescent="0.15">
      <c r="A592" s="7" t="str">
        <f t="shared" si="54"/>
        <v/>
      </c>
      <c r="B592" s="8" t="str">
        <f t="shared" si="55"/>
        <v/>
      </c>
      <c r="C592" s="9" t="str">
        <f>IF(A592="","",IF(variable,IF(A592&lt;'Rental Calculator'!$I$16*periods_per_year,start_rate,IF('Rental Calculator'!$I$20&gt;=0,MIN('Rental Calculator'!$I$17,start_rate+'Rental Calculator'!$I$20*ROUNDUP((A592-'Rental Calculator'!$I$16*periods_per_year)/'Rental Calculator'!$I$19,0)),MAX('Rental Calculator'!$I$18,start_rate+'Rental Calculator'!$I$20*ROUNDUP((A592-'Rental Calculator'!$I$16*periods_per_year)/'Rental Calculator'!$I$19,0)))),start_rate))</f>
        <v/>
      </c>
      <c r="D592" s="10" t="str">
        <f t="shared" si="59"/>
        <v/>
      </c>
      <c r="E592" s="10" t="str">
        <f t="shared" si="56"/>
        <v/>
      </c>
      <c r="F592" s="10" t="str">
        <f t="shared" si="57"/>
        <v/>
      </c>
      <c r="G592" s="10" t="str">
        <f t="shared" si="58"/>
        <v/>
      </c>
    </row>
    <row r="593" spans="1:7" x14ac:dyDescent="0.15">
      <c r="A593" s="7" t="str">
        <f t="shared" si="54"/>
        <v/>
      </c>
      <c r="B593" s="8" t="str">
        <f t="shared" si="55"/>
        <v/>
      </c>
      <c r="C593" s="9" t="str">
        <f>IF(A593="","",IF(variable,IF(A593&lt;'Rental Calculator'!$I$16*periods_per_year,start_rate,IF('Rental Calculator'!$I$20&gt;=0,MIN('Rental Calculator'!$I$17,start_rate+'Rental Calculator'!$I$20*ROUNDUP((A593-'Rental Calculator'!$I$16*periods_per_year)/'Rental Calculator'!$I$19,0)),MAX('Rental Calculator'!$I$18,start_rate+'Rental Calculator'!$I$20*ROUNDUP((A593-'Rental Calculator'!$I$16*periods_per_year)/'Rental Calculator'!$I$19,0)))),start_rate))</f>
        <v/>
      </c>
      <c r="D593" s="10" t="str">
        <f t="shared" si="59"/>
        <v/>
      </c>
      <c r="E593" s="10" t="str">
        <f t="shared" si="56"/>
        <v/>
      </c>
      <c r="F593" s="10" t="str">
        <f t="shared" si="57"/>
        <v/>
      </c>
      <c r="G593" s="10" t="str">
        <f t="shared" si="58"/>
        <v/>
      </c>
    </row>
    <row r="594" spans="1:7" x14ac:dyDescent="0.15">
      <c r="A594" s="7" t="str">
        <f t="shared" si="54"/>
        <v/>
      </c>
      <c r="B594" s="8" t="str">
        <f t="shared" si="55"/>
        <v/>
      </c>
      <c r="C594" s="9" t="str">
        <f>IF(A594="","",IF(variable,IF(A594&lt;'Rental Calculator'!$I$16*periods_per_year,start_rate,IF('Rental Calculator'!$I$20&gt;=0,MIN('Rental Calculator'!$I$17,start_rate+'Rental Calculator'!$I$20*ROUNDUP((A594-'Rental Calculator'!$I$16*periods_per_year)/'Rental Calculator'!$I$19,0)),MAX('Rental Calculator'!$I$18,start_rate+'Rental Calculator'!$I$20*ROUNDUP((A594-'Rental Calculator'!$I$16*periods_per_year)/'Rental Calculator'!$I$19,0)))),start_rate))</f>
        <v/>
      </c>
      <c r="D594" s="10" t="str">
        <f t="shared" si="59"/>
        <v/>
      </c>
      <c r="E594" s="10" t="str">
        <f t="shared" si="56"/>
        <v/>
      </c>
      <c r="F594" s="10" t="str">
        <f t="shared" si="57"/>
        <v/>
      </c>
      <c r="G594" s="10" t="str">
        <f t="shared" si="58"/>
        <v/>
      </c>
    </row>
    <row r="595" spans="1:7" x14ac:dyDescent="0.15">
      <c r="A595" s="7" t="str">
        <f t="shared" si="54"/>
        <v/>
      </c>
      <c r="B595" s="8" t="str">
        <f t="shared" si="55"/>
        <v/>
      </c>
      <c r="C595" s="9" t="str">
        <f>IF(A595="","",IF(variable,IF(A595&lt;'Rental Calculator'!$I$16*periods_per_year,start_rate,IF('Rental Calculator'!$I$20&gt;=0,MIN('Rental Calculator'!$I$17,start_rate+'Rental Calculator'!$I$20*ROUNDUP((A595-'Rental Calculator'!$I$16*periods_per_year)/'Rental Calculator'!$I$19,0)),MAX('Rental Calculator'!$I$18,start_rate+'Rental Calculator'!$I$20*ROUNDUP((A595-'Rental Calculator'!$I$16*periods_per_year)/'Rental Calculator'!$I$19,0)))),start_rate))</f>
        <v/>
      </c>
      <c r="D595" s="10" t="str">
        <f t="shared" si="59"/>
        <v/>
      </c>
      <c r="E595" s="10" t="str">
        <f t="shared" si="56"/>
        <v/>
      </c>
      <c r="F595" s="10" t="str">
        <f t="shared" si="57"/>
        <v/>
      </c>
      <c r="G595" s="10" t="str">
        <f t="shared" si="58"/>
        <v/>
      </c>
    </row>
    <row r="596" spans="1:7" x14ac:dyDescent="0.15">
      <c r="A596" s="7" t="str">
        <f t="shared" si="54"/>
        <v/>
      </c>
      <c r="B596" s="8" t="str">
        <f t="shared" si="55"/>
        <v/>
      </c>
      <c r="C596" s="9" t="str">
        <f>IF(A596="","",IF(variable,IF(A596&lt;'Rental Calculator'!$I$16*periods_per_year,start_rate,IF('Rental Calculator'!$I$20&gt;=0,MIN('Rental Calculator'!$I$17,start_rate+'Rental Calculator'!$I$20*ROUNDUP((A596-'Rental Calculator'!$I$16*periods_per_year)/'Rental Calculator'!$I$19,0)),MAX('Rental Calculator'!$I$18,start_rate+'Rental Calculator'!$I$20*ROUNDUP((A596-'Rental Calculator'!$I$16*periods_per_year)/'Rental Calculator'!$I$19,0)))),start_rate))</f>
        <v/>
      </c>
      <c r="D596" s="10" t="str">
        <f t="shared" si="59"/>
        <v/>
      </c>
      <c r="E596" s="10" t="str">
        <f t="shared" si="56"/>
        <v/>
      </c>
      <c r="F596" s="10" t="str">
        <f t="shared" si="57"/>
        <v/>
      </c>
      <c r="G596" s="10" t="str">
        <f t="shared" si="58"/>
        <v/>
      </c>
    </row>
    <row r="597" spans="1:7" x14ac:dyDescent="0.15">
      <c r="A597" s="7" t="str">
        <f t="shared" si="54"/>
        <v/>
      </c>
      <c r="B597" s="8" t="str">
        <f t="shared" si="55"/>
        <v/>
      </c>
      <c r="C597" s="9" t="str">
        <f>IF(A597="","",IF(variable,IF(A597&lt;'Rental Calculator'!$I$16*periods_per_year,start_rate,IF('Rental Calculator'!$I$20&gt;=0,MIN('Rental Calculator'!$I$17,start_rate+'Rental Calculator'!$I$20*ROUNDUP((A597-'Rental Calculator'!$I$16*periods_per_year)/'Rental Calculator'!$I$19,0)),MAX('Rental Calculator'!$I$18,start_rate+'Rental Calculator'!$I$20*ROUNDUP((A597-'Rental Calculator'!$I$16*periods_per_year)/'Rental Calculator'!$I$19,0)))),start_rate))</f>
        <v/>
      </c>
      <c r="D597" s="10" t="str">
        <f t="shared" si="59"/>
        <v/>
      </c>
      <c r="E597" s="10" t="str">
        <f t="shared" si="56"/>
        <v/>
      </c>
      <c r="F597" s="10" t="str">
        <f t="shared" si="57"/>
        <v/>
      </c>
      <c r="G597" s="10" t="str">
        <f t="shared" si="58"/>
        <v/>
      </c>
    </row>
    <row r="598" spans="1:7" x14ac:dyDescent="0.15">
      <c r="A598" s="7" t="str">
        <f t="shared" si="54"/>
        <v/>
      </c>
      <c r="B598" s="8" t="str">
        <f t="shared" si="55"/>
        <v/>
      </c>
      <c r="C598" s="9" t="str">
        <f>IF(A598="","",IF(variable,IF(A598&lt;'Rental Calculator'!$I$16*periods_per_year,start_rate,IF('Rental Calculator'!$I$20&gt;=0,MIN('Rental Calculator'!$I$17,start_rate+'Rental Calculator'!$I$20*ROUNDUP((A598-'Rental Calculator'!$I$16*periods_per_year)/'Rental Calculator'!$I$19,0)),MAX('Rental Calculator'!$I$18,start_rate+'Rental Calculator'!$I$20*ROUNDUP((A598-'Rental Calculator'!$I$16*periods_per_year)/'Rental Calculator'!$I$19,0)))),start_rate))</f>
        <v/>
      </c>
      <c r="D598" s="10" t="str">
        <f t="shared" si="59"/>
        <v/>
      </c>
      <c r="E598" s="10" t="str">
        <f t="shared" si="56"/>
        <v/>
      </c>
      <c r="F598" s="10" t="str">
        <f t="shared" si="57"/>
        <v/>
      </c>
      <c r="G598" s="10" t="str">
        <f t="shared" si="58"/>
        <v/>
      </c>
    </row>
    <row r="599" spans="1:7" x14ac:dyDescent="0.15">
      <c r="A599" s="7" t="str">
        <f t="shared" si="54"/>
        <v/>
      </c>
      <c r="B599" s="8" t="str">
        <f t="shared" si="55"/>
        <v/>
      </c>
      <c r="C599" s="9" t="str">
        <f>IF(A599="","",IF(variable,IF(A599&lt;'Rental Calculator'!$I$16*periods_per_year,start_rate,IF('Rental Calculator'!$I$20&gt;=0,MIN('Rental Calculator'!$I$17,start_rate+'Rental Calculator'!$I$20*ROUNDUP((A599-'Rental Calculator'!$I$16*periods_per_year)/'Rental Calculator'!$I$19,0)),MAX('Rental Calculator'!$I$18,start_rate+'Rental Calculator'!$I$20*ROUNDUP((A599-'Rental Calculator'!$I$16*periods_per_year)/'Rental Calculator'!$I$19,0)))),start_rate))</f>
        <v/>
      </c>
      <c r="D599" s="10" t="str">
        <f t="shared" si="59"/>
        <v/>
      </c>
      <c r="E599" s="10" t="str">
        <f t="shared" si="56"/>
        <v/>
      </c>
      <c r="F599" s="10" t="str">
        <f t="shared" si="57"/>
        <v/>
      </c>
      <c r="G599" s="10" t="str">
        <f t="shared" si="58"/>
        <v/>
      </c>
    </row>
    <row r="600" spans="1:7" x14ac:dyDescent="0.15">
      <c r="A600" s="7" t="str">
        <f t="shared" si="54"/>
        <v/>
      </c>
      <c r="B600" s="8" t="str">
        <f t="shared" si="55"/>
        <v/>
      </c>
      <c r="C600" s="9" t="str">
        <f>IF(A600="","",IF(variable,IF(A600&lt;'Rental Calculator'!$I$16*periods_per_year,start_rate,IF('Rental Calculator'!$I$20&gt;=0,MIN('Rental Calculator'!$I$17,start_rate+'Rental Calculator'!$I$20*ROUNDUP((A600-'Rental Calculator'!$I$16*periods_per_year)/'Rental Calculator'!$I$19,0)),MAX('Rental Calculator'!$I$18,start_rate+'Rental Calculator'!$I$20*ROUNDUP((A600-'Rental Calculator'!$I$16*periods_per_year)/'Rental Calculator'!$I$19,0)))),start_rate))</f>
        <v/>
      </c>
      <c r="D600" s="10" t="str">
        <f t="shared" si="59"/>
        <v/>
      </c>
      <c r="E600" s="10" t="str">
        <f t="shared" si="56"/>
        <v/>
      </c>
      <c r="F600" s="10" t="str">
        <f t="shared" si="57"/>
        <v/>
      </c>
      <c r="G600" s="10" t="str">
        <f t="shared" si="58"/>
        <v/>
      </c>
    </row>
    <row r="601" spans="1:7" x14ac:dyDescent="0.15">
      <c r="A601" s="7" t="str">
        <f t="shared" si="54"/>
        <v/>
      </c>
      <c r="B601" s="8" t="str">
        <f t="shared" si="55"/>
        <v/>
      </c>
      <c r="C601" s="9" t="str">
        <f>IF(A601="","",IF(variable,IF(A601&lt;'Rental Calculator'!$I$16*periods_per_year,start_rate,IF('Rental Calculator'!$I$20&gt;=0,MIN('Rental Calculator'!$I$17,start_rate+'Rental Calculator'!$I$20*ROUNDUP((A601-'Rental Calculator'!$I$16*periods_per_year)/'Rental Calculator'!$I$19,0)),MAX('Rental Calculator'!$I$18,start_rate+'Rental Calculator'!$I$20*ROUNDUP((A601-'Rental Calculator'!$I$16*periods_per_year)/'Rental Calculator'!$I$19,0)))),start_rate))</f>
        <v/>
      </c>
      <c r="D601" s="10" t="str">
        <f t="shared" si="59"/>
        <v/>
      </c>
      <c r="E601" s="10" t="str">
        <f t="shared" si="56"/>
        <v/>
      </c>
      <c r="F601" s="10" t="str">
        <f t="shared" si="57"/>
        <v/>
      </c>
      <c r="G601" s="10" t="str">
        <f t="shared" si="58"/>
        <v/>
      </c>
    </row>
    <row r="602" spans="1:7" x14ac:dyDescent="0.15">
      <c r="A602" s="7" t="str">
        <f t="shared" si="54"/>
        <v/>
      </c>
      <c r="B602" s="8" t="str">
        <f t="shared" si="55"/>
        <v/>
      </c>
      <c r="C602" s="9" t="str">
        <f>IF(A602="","",IF(variable,IF(A602&lt;'Rental Calculator'!$I$16*periods_per_year,start_rate,IF('Rental Calculator'!$I$20&gt;=0,MIN('Rental Calculator'!$I$17,start_rate+'Rental Calculator'!$I$20*ROUNDUP((A602-'Rental Calculator'!$I$16*periods_per_year)/'Rental Calculator'!$I$19,0)),MAX('Rental Calculator'!$I$18,start_rate+'Rental Calculator'!$I$20*ROUNDUP((A602-'Rental Calculator'!$I$16*periods_per_year)/'Rental Calculator'!$I$19,0)))),start_rate))</f>
        <v/>
      </c>
      <c r="D602" s="10" t="str">
        <f t="shared" si="59"/>
        <v/>
      </c>
      <c r="E602" s="10" t="str">
        <f t="shared" si="56"/>
        <v/>
      </c>
      <c r="F602" s="10" t="str">
        <f t="shared" si="57"/>
        <v/>
      </c>
      <c r="G602" s="10" t="str">
        <f t="shared" si="58"/>
        <v/>
      </c>
    </row>
    <row r="603" spans="1:7" x14ac:dyDescent="0.15">
      <c r="A603" s="7" t="str">
        <f t="shared" si="54"/>
        <v/>
      </c>
      <c r="B603" s="8" t="str">
        <f t="shared" si="55"/>
        <v/>
      </c>
      <c r="C603" s="9" t="str">
        <f>IF(A603="","",IF(variable,IF(A603&lt;'Rental Calculator'!$I$16*periods_per_year,start_rate,IF('Rental Calculator'!$I$20&gt;=0,MIN('Rental Calculator'!$I$17,start_rate+'Rental Calculator'!$I$20*ROUNDUP((A603-'Rental Calculator'!$I$16*periods_per_year)/'Rental Calculator'!$I$19,0)),MAX('Rental Calculator'!$I$18,start_rate+'Rental Calculator'!$I$20*ROUNDUP((A603-'Rental Calculator'!$I$16*periods_per_year)/'Rental Calculator'!$I$19,0)))),start_rate))</f>
        <v/>
      </c>
      <c r="D603" s="10" t="str">
        <f t="shared" si="59"/>
        <v/>
      </c>
      <c r="E603" s="10" t="str">
        <f t="shared" si="56"/>
        <v/>
      </c>
      <c r="F603" s="10" t="str">
        <f t="shared" si="57"/>
        <v/>
      </c>
      <c r="G603" s="10" t="str">
        <f t="shared" si="58"/>
        <v/>
      </c>
    </row>
    <row r="604" spans="1:7" x14ac:dyDescent="0.15">
      <c r="A604" s="7" t="str">
        <f t="shared" si="54"/>
        <v/>
      </c>
      <c r="B604" s="8" t="str">
        <f t="shared" si="55"/>
        <v/>
      </c>
      <c r="C604" s="9" t="str">
        <f>IF(A604="","",IF(variable,IF(A604&lt;'Rental Calculator'!$I$16*periods_per_year,start_rate,IF('Rental Calculator'!$I$20&gt;=0,MIN('Rental Calculator'!$I$17,start_rate+'Rental Calculator'!$I$20*ROUNDUP((A604-'Rental Calculator'!$I$16*periods_per_year)/'Rental Calculator'!$I$19,0)),MAX('Rental Calculator'!$I$18,start_rate+'Rental Calculator'!$I$20*ROUNDUP((A604-'Rental Calculator'!$I$16*periods_per_year)/'Rental Calculator'!$I$19,0)))),start_rate))</f>
        <v/>
      </c>
      <c r="D604" s="10" t="str">
        <f t="shared" si="59"/>
        <v/>
      </c>
      <c r="E604" s="10" t="str">
        <f t="shared" si="56"/>
        <v/>
      </c>
      <c r="F604" s="10" t="str">
        <f t="shared" si="57"/>
        <v/>
      </c>
      <c r="G604" s="10" t="str">
        <f t="shared" si="58"/>
        <v/>
      </c>
    </row>
    <row r="605" spans="1:7" x14ac:dyDescent="0.15">
      <c r="A605" s="7" t="str">
        <f t="shared" si="54"/>
        <v/>
      </c>
      <c r="B605" s="8" t="str">
        <f t="shared" si="55"/>
        <v/>
      </c>
      <c r="C605" s="9" t="str">
        <f>IF(A605="","",IF(variable,IF(A605&lt;'Rental Calculator'!$I$16*periods_per_year,start_rate,IF('Rental Calculator'!$I$20&gt;=0,MIN('Rental Calculator'!$I$17,start_rate+'Rental Calculator'!$I$20*ROUNDUP((A605-'Rental Calculator'!$I$16*periods_per_year)/'Rental Calculator'!$I$19,0)),MAX('Rental Calculator'!$I$18,start_rate+'Rental Calculator'!$I$20*ROUNDUP((A605-'Rental Calculator'!$I$16*periods_per_year)/'Rental Calculator'!$I$19,0)))),start_rate))</f>
        <v/>
      </c>
      <c r="D605" s="10" t="str">
        <f t="shared" si="59"/>
        <v/>
      </c>
      <c r="E605" s="10" t="str">
        <f t="shared" si="56"/>
        <v/>
      </c>
      <c r="F605" s="10" t="str">
        <f t="shared" si="57"/>
        <v/>
      </c>
      <c r="G605" s="10" t="str">
        <f t="shared" si="58"/>
        <v/>
      </c>
    </row>
    <row r="606" spans="1:7" x14ac:dyDescent="0.15">
      <c r="A606" s="7" t="str">
        <f t="shared" si="54"/>
        <v/>
      </c>
      <c r="B606" s="8" t="str">
        <f t="shared" si="55"/>
        <v/>
      </c>
      <c r="C606" s="9" t="str">
        <f>IF(A606="","",IF(variable,IF(A606&lt;'Rental Calculator'!$I$16*periods_per_year,start_rate,IF('Rental Calculator'!$I$20&gt;=0,MIN('Rental Calculator'!$I$17,start_rate+'Rental Calculator'!$I$20*ROUNDUP((A606-'Rental Calculator'!$I$16*periods_per_year)/'Rental Calculator'!$I$19,0)),MAX('Rental Calculator'!$I$18,start_rate+'Rental Calculator'!$I$20*ROUNDUP((A606-'Rental Calculator'!$I$16*periods_per_year)/'Rental Calculator'!$I$19,0)))),start_rate))</f>
        <v/>
      </c>
      <c r="D606" s="10" t="str">
        <f t="shared" si="59"/>
        <v/>
      </c>
      <c r="E606" s="10" t="str">
        <f t="shared" si="56"/>
        <v/>
      </c>
      <c r="F606" s="10" t="str">
        <f t="shared" si="57"/>
        <v/>
      </c>
      <c r="G606" s="10" t="str">
        <f t="shared" si="58"/>
        <v/>
      </c>
    </row>
    <row r="607" spans="1:7" x14ac:dyDescent="0.15">
      <c r="A607" s="7" t="str">
        <f t="shared" si="54"/>
        <v/>
      </c>
      <c r="B607" s="8" t="str">
        <f t="shared" si="55"/>
        <v/>
      </c>
      <c r="C607" s="9" t="str">
        <f>IF(A607="","",IF(variable,IF(A607&lt;'Rental Calculator'!$I$16*periods_per_year,start_rate,IF('Rental Calculator'!$I$20&gt;=0,MIN('Rental Calculator'!$I$17,start_rate+'Rental Calculator'!$I$20*ROUNDUP((A607-'Rental Calculator'!$I$16*periods_per_year)/'Rental Calculator'!$I$19,0)),MAX('Rental Calculator'!$I$18,start_rate+'Rental Calculator'!$I$20*ROUNDUP((A607-'Rental Calculator'!$I$16*periods_per_year)/'Rental Calculator'!$I$19,0)))),start_rate))</f>
        <v/>
      </c>
      <c r="D607" s="10" t="str">
        <f t="shared" si="59"/>
        <v/>
      </c>
      <c r="E607" s="10" t="str">
        <f t="shared" si="56"/>
        <v/>
      </c>
      <c r="F607" s="10" t="str">
        <f t="shared" si="57"/>
        <v/>
      </c>
      <c r="G607" s="10" t="str">
        <f t="shared" si="58"/>
        <v/>
      </c>
    </row>
    <row r="608" spans="1:7" x14ac:dyDescent="0.15">
      <c r="A608" s="7" t="str">
        <f t="shared" si="54"/>
        <v/>
      </c>
      <c r="B608" s="8" t="str">
        <f t="shared" si="55"/>
        <v/>
      </c>
      <c r="C608" s="9" t="str">
        <f>IF(A608="","",IF(variable,IF(A608&lt;'Rental Calculator'!$I$16*periods_per_year,start_rate,IF('Rental Calculator'!$I$20&gt;=0,MIN('Rental Calculator'!$I$17,start_rate+'Rental Calculator'!$I$20*ROUNDUP((A608-'Rental Calculator'!$I$16*periods_per_year)/'Rental Calculator'!$I$19,0)),MAX('Rental Calculator'!$I$18,start_rate+'Rental Calculator'!$I$20*ROUNDUP((A608-'Rental Calculator'!$I$16*periods_per_year)/'Rental Calculator'!$I$19,0)))),start_rate))</f>
        <v/>
      </c>
      <c r="D608" s="10" t="str">
        <f t="shared" si="59"/>
        <v/>
      </c>
      <c r="E608" s="10" t="str">
        <f t="shared" si="56"/>
        <v/>
      </c>
      <c r="F608" s="10" t="str">
        <f t="shared" si="57"/>
        <v/>
      </c>
      <c r="G608" s="10" t="str">
        <f t="shared" si="58"/>
        <v/>
      </c>
    </row>
    <row r="609" spans="1:7" x14ac:dyDescent="0.15">
      <c r="A609" s="7" t="str">
        <f t="shared" si="54"/>
        <v/>
      </c>
      <c r="B609" s="8" t="str">
        <f t="shared" si="55"/>
        <v/>
      </c>
      <c r="C609" s="9" t="str">
        <f>IF(A609="","",IF(variable,IF(A609&lt;'Rental Calculator'!$I$16*periods_per_year,start_rate,IF('Rental Calculator'!$I$20&gt;=0,MIN('Rental Calculator'!$I$17,start_rate+'Rental Calculator'!$I$20*ROUNDUP((A609-'Rental Calculator'!$I$16*periods_per_year)/'Rental Calculator'!$I$19,0)),MAX('Rental Calculator'!$I$18,start_rate+'Rental Calculator'!$I$20*ROUNDUP((A609-'Rental Calculator'!$I$16*periods_per_year)/'Rental Calculator'!$I$19,0)))),start_rate))</f>
        <v/>
      </c>
      <c r="D609" s="10" t="str">
        <f t="shared" si="59"/>
        <v/>
      </c>
      <c r="E609" s="10" t="str">
        <f t="shared" si="56"/>
        <v/>
      </c>
      <c r="F609" s="10" t="str">
        <f t="shared" si="57"/>
        <v/>
      </c>
      <c r="G609" s="10" t="str">
        <f t="shared" si="58"/>
        <v/>
      </c>
    </row>
    <row r="610" spans="1:7" x14ac:dyDescent="0.15">
      <c r="A610" s="7" t="str">
        <f t="shared" si="54"/>
        <v/>
      </c>
      <c r="B610" s="8" t="str">
        <f t="shared" si="55"/>
        <v/>
      </c>
      <c r="C610" s="9" t="str">
        <f>IF(A610="","",IF(variable,IF(A610&lt;'Rental Calculator'!$I$16*periods_per_year,start_rate,IF('Rental Calculator'!$I$20&gt;=0,MIN('Rental Calculator'!$I$17,start_rate+'Rental Calculator'!$I$20*ROUNDUP((A610-'Rental Calculator'!$I$16*periods_per_year)/'Rental Calculator'!$I$19,0)),MAX('Rental Calculator'!$I$18,start_rate+'Rental Calculator'!$I$20*ROUNDUP((A610-'Rental Calculator'!$I$16*periods_per_year)/'Rental Calculator'!$I$19,0)))),start_rate))</f>
        <v/>
      </c>
      <c r="D610" s="10" t="str">
        <f t="shared" si="59"/>
        <v/>
      </c>
      <c r="E610" s="10" t="str">
        <f t="shared" si="56"/>
        <v/>
      </c>
      <c r="F610" s="10" t="str">
        <f t="shared" si="57"/>
        <v/>
      </c>
      <c r="G610" s="10" t="str">
        <f t="shared" si="58"/>
        <v/>
      </c>
    </row>
    <row r="611" spans="1:7" x14ac:dyDescent="0.15">
      <c r="A611" s="7" t="str">
        <f t="shared" si="54"/>
        <v/>
      </c>
      <c r="B611" s="8" t="str">
        <f t="shared" si="55"/>
        <v/>
      </c>
      <c r="C611" s="9" t="str">
        <f>IF(A611="","",IF(variable,IF(A611&lt;'Rental Calculator'!$I$16*periods_per_year,start_rate,IF('Rental Calculator'!$I$20&gt;=0,MIN('Rental Calculator'!$I$17,start_rate+'Rental Calculator'!$I$20*ROUNDUP((A611-'Rental Calculator'!$I$16*periods_per_year)/'Rental Calculator'!$I$19,0)),MAX('Rental Calculator'!$I$18,start_rate+'Rental Calculator'!$I$20*ROUNDUP((A611-'Rental Calculator'!$I$16*periods_per_year)/'Rental Calculator'!$I$19,0)))),start_rate))</f>
        <v/>
      </c>
      <c r="D611" s="10" t="str">
        <f t="shared" si="59"/>
        <v/>
      </c>
      <c r="E611" s="10" t="str">
        <f t="shared" si="56"/>
        <v/>
      </c>
      <c r="F611" s="10" t="str">
        <f t="shared" si="57"/>
        <v/>
      </c>
      <c r="G611" s="10" t="str">
        <f t="shared" si="58"/>
        <v/>
      </c>
    </row>
    <row r="612" spans="1:7" x14ac:dyDescent="0.15">
      <c r="A612" s="7" t="str">
        <f t="shared" si="54"/>
        <v/>
      </c>
      <c r="B612" s="8" t="str">
        <f t="shared" si="55"/>
        <v/>
      </c>
      <c r="C612" s="9" t="str">
        <f>IF(A612="","",IF(variable,IF(A612&lt;'Rental Calculator'!$I$16*periods_per_year,start_rate,IF('Rental Calculator'!$I$20&gt;=0,MIN('Rental Calculator'!$I$17,start_rate+'Rental Calculator'!$I$20*ROUNDUP((A612-'Rental Calculator'!$I$16*periods_per_year)/'Rental Calculator'!$I$19,0)),MAX('Rental Calculator'!$I$18,start_rate+'Rental Calculator'!$I$20*ROUNDUP((A612-'Rental Calculator'!$I$16*periods_per_year)/'Rental Calculator'!$I$19,0)))),start_rate))</f>
        <v/>
      </c>
      <c r="D612" s="10" t="str">
        <f t="shared" si="59"/>
        <v/>
      </c>
      <c r="E612" s="10" t="str">
        <f t="shared" si="56"/>
        <v/>
      </c>
      <c r="F612" s="10" t="str">
        <f t="shared" si="57"/>
        <v/>
      </c>
      <c r="G612" s="10" t="str">
        <f t="shared" si="58"/>
        <v/>
      </c>
    </row>
    <row r="613" spans="1:7" x14ac:dyDescent="0.15">
      <c r="A613" s="7" t="str">
        <f t="shared" si="54"/>
        <v/>
      </c>
      <c r="B613" s="8" t="str">
        <f t="shared" si="55"/>
        <v/>
      </c>
      <c r="C613" s="9" t="str">
        <f>IF(A613="","",IF(variable,IF(A613&lt;'Rental Calculator'!$I$16*periods_per_year,start_rate,IF('Rental Calculator'!$I$20&gt;=0,MIN('Rental Calculator'!$I$17,start_rate+'Rental Calculator'!$I$20*ROUNDUP((A613-'Rental Calculator'!$I$16*periods_per_year)/'Rental Calculator'!$I$19,0)),MAX('Rental Calculator'!$I$18,start_rate+'Rental Calculator'!$I$20*ROUNDUP((A613-'Rental Calculator'!$I$16*periods_per_year)/'Rental Calculator'!$I$19,0)))),start_rate))</f>
        <v/>
      </c>
      <c r="D613" s="10" t="str">
        <f t="shared" si="59"/>
        <v/>
      </c>
      <c r="E613" s="10" t="str">
        <f t="shared" si="56"/>
        <v/>
      </c>
      <c r="F613" s="10" t="str">
        <f t="shared" si="57"/>
        <v/>
      </c>
      <c r="G613" s="10" t="str">
        <f t="shared" si="58"/>
        <v/>
      </c>
    </row>
    <row r="614" spans="1:7" x14ac:dyDescent="0.15">
      <c r="A614" s="7" t="str">
        <f t="shared" si="54"/>
        <v/>
      </c>
      <c r="B614" s="8" t="str">
        <f t="shared" si="55"/>
        <v/>
      </c>
      <c r="C614" s="9" t="str">
        <f>IF(A614="","",IF(variable,IF(A614&lt;'Rental Calculator'!$I$16*periods_per_year,start_rate,IF('Rental Calculator'!$I$20&gt;=0,MIN('Rental Calculator'!$I$17,start_rate+'Rental Calculator'!$I$20*ROUNDUP((A614-'Rental Calculator'!$I$16*periods_per_year)/'Rental Calculator'!$I$19,0)),MAX('Rental Calculator'!$I$18,start_rate+'Rental Calculator'!$I$20*ROUNDUP((A614-'Rental Calculator'!$I$16*periods_per_year)/'Rental Calculator'!$I$19,0)))),start_rate))</f>
        <v/>
      </c>
      <c r="D614" s="10" t="str">
        <f t="shared" si="59"/>
        <v/>
      </c>
      <c r="E614" s="10" t="str">
        <f t="shared" si="56"/>
        <v/>
      </c>
      <c r="F614" s="10" t="str">
        <f t="shared" si="57"/>
        <v/>
      </c>
      <c r="G614" s="10" t="str">
        <f t="shared" si="58"/>
        <v/>
      </c>
    </row>
    <row r="615" spans="1:7" x14ac:dyDescent="0.15">
      <c r="A615" s="7" t="str">
        <f t="shared" si="54"/>
        <v/>
      </c>
      <c r="B615" s="8" t="str">
        <f t="shared" si="55"/>
        <v/>
      </c>
      <c r="C615" s="9" t="str">
        <f>IF(A615="","",IF(variable,IF(A615&lt;'Rental Calculator'!$I$16*periods_per_year,start_rate,IF('Rental Calculator'!$I$20&gt;=0,MIN('Rental Calculator'!$I$17,start_rate+'Rental Calculator'!$I$20*ROUNDUP((A615-'Rental Calculator'!$I$16*periods_per_year)/'Rental Calculator'!$I$19,0)),MAX('Rental Calculator'!$I$18,start_rate+'Rental Calculator'!$I$20*ROUNDUP((A615-'Rental Calculator'!$I$16*periods_per_year)/'Rental Calculator'!$I$19,0)))),start_rate))</f>
        <v/>
      </c>
      <c r="D615" s="10" t="str">
        <f t="shared" si="59"/>
        <v/>
      </c>
      <c r="E615" s="10" t="str">
        <f t="shared" si="56"/>
        <v/>
      </c>
      <c r="F615" s="10" t="str">
        <f t="shared" si="57"/>
        <v/>
      </c>
      <c r="G615" s="10" t="str">
        <f t="shared" si="58"/>
        <v/>
      </c>
    </row>
    <row r="616" spans="1:7" x14ac:dyDescent="0.15">
      <c r="A616" s="7" t="str">
        <f t="shared" si="54"/>
        <v/>
      </c>
      <c r="B616" s="8" t="str">
        <f t="shared" si="55"/>
        <v/>
      </c>
      <c r="C616" s="9" t="str">
        <f>IF(A616="","",IF(variable,IF(A616&lt;'Rental Calculator'!$I$16*periods_per_year,start_rate,IF('Rental Calculator'!$I$20&gt;=0,MIN('Rental Calculator'!$I$17,start_rate+'Rental Calculator'!$I$20*ROUNDUP((A616-'Rental Calculator'!$I$16*periods_per_year)/'Rental Calculator'!$I$19,0)),MAX('Rental Calculator'!$I$18,start_rate+'Rental Calculator'!$I$20*ROUNDUP((A616-'Rental Calculator'!$I$16*periods_per_year)/'Rental Calculator'!$I$19,0)))),start_rate))</f>
        <v/>
      </c>
      <c r="D616" s="10" t="str">
        <f t="shared" si="59"/>
        <v/>
      </c>
      <c r="E616" s="10" t="str">
        <f t="shared" si="56"/>
        <v/>
      </c>
      <c r="F616" s="10" t="str">
        <f t="shared" si="57"/>
        <v/>
      </c>
      <c r="G616" s="10" t="str">
        <f t="shared" si="58"/>
        <v/>
      </c>
    </row>
    <row r="617" spans="1:7" x14ac:dyDescent="0.15">
      <c r="A617" s="7" t="str">
        <f t="shared" si="54"/>
        <v/>
      </c>
      <c r="B617" s="8" t="str">
        <f t="shared" si="55"/>
        <v/>
      </c>
      <c r="C617" s="9" t="str">
        <f>IF(A617="","",IF(variable,IF(A617&lt;'Rental Calculator'!$I$16*periods_per_year,start_rate,IF('Rental Calculator'!$I$20&gt;=0,MIN('Rental Calculator'!$I$17,start_rate+'Rental Calculator'!$I$20*ROUNDUP((A617-'Rental Calculator'!$I$16*periods_per_year)/'Rental Calculator'!$I$19,0)),MAX('Rental Calculator'!$I$18,start_rate+'Rental Calculator'!$I$20*ROUNDUP((A617-'Rental Calculator'!$I$16*periods_per_year)/'Rental Calculator'!$I$19,0)))),start_rate))</f>
        <v/>
      </c>
      <c r="D617" s="10" t="str">
        <f t="shared" si="59"/>
        <v/>
      </c>
      <c r="E617" s="10" t="str">
        <f t="shared" si="56"/>
        <v/>
      </c>
      <c r="F617" s="10" t="str">
        <f t="shared" si="57"/>
        <v/>
      </c>
      <c r="G617" s="10" t="str">
        <f t="shared" si="58"/>
        <v/>
      </c>
    </row>
    <row r="618" spans="1:7" x14ac:dyDescent="0.15">
      <c r="A618" s="7" t="str">
        <f t="shared" si="54"/>
        <v/>
      </c>
      <c r="B618" s="8" t="str">
        <f t="shared" si="55"/>
        <v/>
      </c>
      <c r="C618" s="9" t="str">
        <f>IF(A618="","",IF(variable,IF(A618&lt;'Rental Calculator'!$I$16*periods_per_year,start_rate,IF('Rental Calculator'!$I$20&gt;=0,MIN('Rental Calculator'!$I$17,start_rate+'Rental Calculator'!$I$20*ROUNDUP((A618-'Rental Calculator'!$I$16*periods_per_year)/'Rental Calculator'!$I$19,0)),MAX('Rental Calculator'!$I$18,start_rate+'Rental Calculator'!$I$20*ROUNDUP((A618-'Rental Calculator'!$I$16*periods_per_year)/'Rental Calculator'!$I$19,0)))),start_rate))</f>
        <v/>
      </c>
      <c r="D618" s="10" t="str">
        <f t="shared" si="59"/>
        <v/>
      </c>
      <c r="E618" s="10" t="str">
        <f t="shared" si="56"/>
        <v/>
      </c>
      <c r="F618" s="10" t="str">
        <f t="shared" si="57"/>
        <v/>
      </c>
      <c r="G618" s="10" t="str">
        <f t="shared" si="58"/>
        <v/>
      </c>
    </row>
    <row r="619" spans="1:7" x14ac:dyDescent="0.15">
      <c r="A619" s="7" t="str">
        <f t="shared" si="54"/>
        <v/>
      </c>
      <c r="B619" s="8" t="str">
        <f t="shared" si="55"/>
        <v/>
      </c>
      <c r="C619" s="9" t="str">
        <f>IF(A619="","",IF(variable,IF(A619&lt;'Rental Calculator'!$I$16*periods_per_year,start_rate,IF('Rental Calculator'!$I$20&gt;=0,MIN('Rental Calculator'!$I$17,start_rate+'Rental Calculator'!$I$20*ROUNDUP((A619-'Rental Calculator'!$I$16*periods_per_year)/'Rental Calculator'!$I$19,0)),MAX('Rental Calculator'!$I$18,start_rate+'Rental Calculator'!$I$20*ROUNDUP((A619-'Rental Calculator'!$I$16*periods_per_year)/'Rental Calculator'!$I$19,0)))),start_rate))</f>
        <v/>
      </c>
      <c r="D619" s="10" t="str">
        <f t="shared" si="59"/>
        <v/>
      </c>
      <c r="E619" s="10" t="str">
        <f t="shared" si="56"/>
        <v/>
      </c>
      <c r="F619" s="10" t="str">
        <f t="shared" si="57"/>
        <v/>
      </c>
      <c r="G619" s="10" t="str">
        <f t="shared" si="58"/>
        <v/>
      </c>
    </row>
    <row r="620" spans="1:7" x14ac:dyDescent="0.15">
      <c r="A620" s="7" t="str">
        <f t="shared" si="54"/>
        <v/>
      </c>
      <c r="B620" s="8" t="str">
        <f t="shared" si="55"/>
        <v/>
      </c>
      <c r="C620" s="9" t="str">
        <f>IF(A620="","",IF(variable,IF(A620&lt;'Rental Calculator'!$I$16*periods_per_year,start_rate,IF('Rental Calculator'!$I$20&gt;=0,MIN('Rental Calculator'!$I$17,start_rate+'Rental Calculator'!$I$20*ROUNDUP((A620-'Rental Calculator'!$I$16*periods_per_year)/'Rental Calculator'!$I$19,0)),MAX('Rental Calculator'!$I$18,start_rate+'Rental Calculator'!$I$20*ROUNDUP((A620-'Rental Calculator'!$I$16*periods_per_year)/'Rental Calculator'!$I$19,0)))),start_rate))</f>
        <v/>
      </c>
      <c r="D620" s="10" t="str">
        <f t="shared" si="59"/>
        <v/>
      </c>
      <c r="E620" s="10" t="str">
        <f t="shared" si="56"/>
        <v/>
      </c>
      <c r="F620" s="10" t="str">
        <f t="shared" si="57"/>
        <v/>
      </c>
      <c r="G620" s="10" t="str">
        <f t="shared" si="58"/>
        <v/>
      </c>
    </row>
    <row r="621" spans="1:7" x14ac:dyDescent="0.15">
      <c r="A621" s="7" t="str">
        <f t="shared" si="54"/>
        <v/>
      </c>
      <c r="B621" s="8" t="str">
        <f t="shared" si="55"/>
        <v/>
      </c>
      <c r="C621" s="9" t="str">
        <f>IF(A621="","",IF(variable,IF(A621&lt;'Rental Calculator'!$I$16*periods_per_year,start_rate,IF('Rental Calculator'!$I$20&gt;=0,MIN('Rental Calculator'!$I$17,start_rate+'Rental Calculator'!$I$20*ROUNDUP((A621-'Rental Calculator'!$I$16*periods_per_year)/'Rental Calculator'!$I$19,0)),MAX('Rental Calculator'!$I$18,start_rate+'Rental Calculator'!$I$20*ROUNDUP((A621-'Rental Calculator'!$I$16*periods_per_year)/'Rental Calculator'!$I$19,0)))),start_rate))</f>
        <v/>
      </c>
      <c r="D621" s="10" t="str">
        <f t="shared" si="59"/>
        <v/>
      </c>
      <c r="E621" s="10" t="str">
        <f t="shared" si="56"/>
        <v/>
      </c>
      <c r="F621" s="10" t="str">
        <f t="shared" si="57"/>
        <v/>
      </c>
      <c r="G621" s="10" t="str">
        <f t="shared" si="58"/>
        <v/>
      </c>
    </row>
    <row r="622" spans="1:7" x14ac:dyDescent="0.15">
      <c r="A622" s="7" t="str">
        <f t="shared" si="54"/>
        <v/>
      </c>
      <c r="B622" s="8" t="str">
        <f t="shared" si="55"/>
        <v/>
      </c>
      <c r="C622" s="9" t="str">
        <f>IF(A622="","",IF(variable,IF(A622&lt;'Rental Calculator'!$I$16*periods_per_year,start_rate,IF('Rental Calculator'!$I$20&gt;=0,MIN('Rental Calculator'!$I$17,start_rate+'Rental Calculator'!$I$20*ROUNDUP((A622-'Rental Calculator'!$I$16*periods_per_year)/'Rental Calculator'!$I$19,0)),MAX('Rental Calculator'!$I$18,start_rate+'Rental Calculator'!$I$20*ROUNDUP((A622-'Rental Calculator'!$I$16*periods_per_year)/'Rental Calculator'!$I$19,0)))),start_rate))</f>
        <v/>
      </c>
      <c r="D622" s="10" t="str">
        <f t="shared" si="59"/>
        <v/>
      </c>
      <c r="E622" s="10" t="str">
        <f t="shared" si="56"/>
        <v/>
      </c>
      <c r="F622" s="10" t="str">
        <f t="shared" si="57"/>
        <v/>
      </c>
      <c r="G622" s="10" t="str">
        <f t="shared" si="58"/>
        <v/>
      </c>
    </row>
    <row r="623" spans="1:7" x14ac:dyDescent="0.15">
      <c r="A623" s="7" t="str">
        <f t="shared" si="54"/>
        <v/>
      </c>
      <c r="B623" s="8" t="str">
        <f t="shared" si="55"/>
        <v/>
      </c>
      <c r="C623" s="9" t="str">
        <f>IF(A623="","",IF(variable,IF(A623&lt;'Rental Calculator'!$I$16*periods_per_year,start_rate,IF('Rental Calculator'!$I$20&gt;=0,MIN('Rental Calculator'!$I$17,start_rate+'Rental Calculator'!$I$20*ROUNDUP((A623-'Rental Calculator'!$I$16*periods_per_year)/'Rental Calculator'!$I$19,0)),MAX('Rental Calculator'!$I$18,start_rate+'Rental Calculator'!$I$20*ROUNDUP((A623-'Rental Calculator'!$I$16*periods_per_year)/'Rental Calculator'!$I$19,0)))),start_rate))</f>
        <v/>
      </c>
      <c r="D623" s="10" t="str">
        <f t="shared" si="59"/>
        <v/>
      </c>
      <c r="E623" s="10" t="str">
        <f t="shared" si="56"/>
        <v/>
      </c>
      <c r="F623" s="10" t="str">
        <f t="shared" si="57"/>
        <v/>
      </c>
      <c r="G623" s="10" t="str">
        <f t="shared" si="58"/>
        <v/>
      </c>
    </row>
    <row r="624" spans="1:7" x14ac:dyDescent="0.15">
      <c r="A624" s="7" t="str">
        <f t="shared" si="54"/>
        <v/>
      </c>
      <c r="B624" s="8" t="str">
        <f t="shared" si="55"/>
        <v/>
      </c>
      <c r="C624" s="9" t="str">
        <f>IF(A624="","",IF(variable,IF(A624&lt;'Rental Calculator'!$I$16*periods_per_year,start_rate,IF('Rental Calculator'!$I$20&gt;=0,MIN('Rental Calculator'!$I$17,start_rate+'Rental Calculator'!$I$20*ROUNDUP((A624-'Rental Calculator'!$I$16*periods_per_year)/'Rental Calculator'!$I$19,0)),MAX('Rental Calculator'!$I$18,start_rate+'Rental Calculator'!$I$20*ROUNDUP((A624-'Rental Calculator'!$I$16*periods_per_year)/'Rental Calculator'!$I$19,0)))),start_rate))</f>
        <v/>
      </c>
      <c r="D624" s="10" t="str">
        <f t="shared" si="59"/>
        <v/>
      </c>
      <c r="E624" s="10" t="str">
        <f t="shared" si="56"/>
        <v/>
      </c>
      <c r="F624" s="10" t="str">
        <f t="shared" si="57"/>
        <v/>
      </c>
      <c r="G624" s="10" t="str">
        <f t="shared" si="58"/>
        <v/>
      </c>
    </row>
    <row r="625" spans="1:7" x14ac:dyDescent="0.15">
      <c r="A625" s="7" t="str">
        <f t="shared" si="54"/>
        <v/>
      </c>
      <c r="B625" s="8" t="str">
        <f t="shared" si="55"/>
        <v/>
      </c>
      <c r="C625" s="9" t="str">
        <f>IF(A625="","",IF(variable,IF(A625&lt;'Rental Calculator'!$I$16*periods_per_year,start_rate,IF('Rental Calculator'!$I$20&gt;=0,MIN('Rental Calculator'!$I$17,start_rate+'Rental Calculator'!$I$20*ROUNDUP((A625-'Rental Calculator'!$I$16*periods_per_year)/'Rental Calculator'!$I$19,0)),MAX('Rental Calculator'!$I$18,start_rate+'Rental Calculator'!$I$20*ROUNDUP((A625-'Rental Calculator'!$I$16*periods_per_year)/'Rental Calculator'!$I$19,0)))),start_rate))</f>
        <v/>
      </c>
      <c r="D625" s="10" t="str">
        <f t="shared" si="59"/>
        <v/>
      </c>
      <c r="E625" s="10" t="str">
        <f t="shared" si="56"/>
        <v/>
      </c>
      <c r="F625" s="10" t="str">
        <f t="shared" si="57"/>
        <v/>
      </c>
      <c r="G625" s="10" t="str">
        <f t="shared" si="58"/>
        <v/>
      </c>
    </row>
    <row r="626" spans="1:7" x14ac:dyDescent="0.15">
      <c r="A626" s="7" t="str">
        <f t="shared" si="54"/>
        <v/>
      </c>
      <c r="B626" s="8" t="str">
        <f t="shared" si="55"/>
        <v/>
      </c>
      <c r="C626" s="9" t="str">
        <f>IF(A626="","",IF(variable,IF(A626&lt;'Rental Calculator'!$I$16*periods_per_year,start_rate,IF('Rental Calculator'!$I$20&gt;=0,MIN('Rental Calculator'!$I$17,start_rate+'Rental Calculator'!$I$20*ROUNDUP((A626-'Rental Calculator'!$I$16*periods_per_year)/'Rental Calculator'!$I$19,0)),MAX('Rental Calculator'!$I$18,start_rate+'Rental Calculator'!$I$20*ROUNDUP((A626-'Rental Calculator'!$I$16*periods_per_year)/'Rental Calculator'!$I$19,0)))),start_rate))</f>
        <v/>
      </c>
      <c r="D626" s="10" t="str">
        <f t="shared" si="59"/>
        <v/>
      </c>
      <c r="E626" s="10" t="str">
        <f t="shared" si="56"/>
        <v/>
      </c>
      <c r="F626" s="10" t="str">
        <f t="shared" si="57"/>
        <v/>
      </c>
      <c r="G626" s="10" t="str">
        <f t="shared" si="58"/>
        <v/>
      </c>
    </row>
    <row r="627" spans="1:7" x14ac:dyDescent="0.15">
      <c r="A627" s="7" t="str">
        <f t="shared" si="54"/>
        <v/>
      </c>
      <c r="B627" s="8" t="str">
        <f t="shared" si="55"/>
        <v/>
      </c>
      <c r="C627" s="9" t="str">
        <f>IF(A627="","",IF(variable,IF(A627&lt;'Rental Calculator'!$I$16*periods_per_year,start_rate,IF('Rental Calculator'!$I$20&gt;=0,MIN('Rental Calculator'!$I$17,start_rate+'Rental Calculator'!$I$20*ROUNDUP((A627-'Rental Calculator'!$I$16*periods_per_year)/'Rental Calculator'!$I$19,0)),MAX('Rental Calculator'!$I$18,start_rate+'Rental Calculator'!$I$20*ROUNDUP((A627-'Rental Calculator'!$I$16*periods_per_year)/'Rental Calculator'!$I$19,0)))),start_rate))</f>
        <v/>
      </c>
      <c r="D627" s="10" t="str">
        <f t="shared" si="59"/>
        <v/>
      </c>
      <c r="E627" s="10" t="str">
        <f t="shared" si="56"/>
        <v/>
      </c>
      <c r="F627" s="10" t="str">
        <f t="shared" si="57"/>
        <v/>
      </c>
      <c r="G627" s="10" t="str">
        <f t="shared" si="58"/>
        <v/>
      </c>
    </row>
    <row r="628" spans="1:7" x14ac:dyDescent="0.15">
      <c r="A628" s="7" t="str">
        <f t="shared" si="54"/>
        <v/>
      </c>
      <c r="B628" s="8" t="str">
        <f t="shared" si="55"/>
        <v/>
      </c>
      <c r="C628" s="9" t="str">
        <f>IF(A628="","",IF(variable,IF(A628&lt;'Rental Calculator'!$I$16*periods_per_year,start_rate,IF('Rental Calculator'!$I$20&gt;=0,MIN('Rental Calculator'!$I$17,start_rate+'Rental Calculator'!$I$20*ROUNDUP((A628-'Rental Calculator'!$I$16*periods_per_year)/'Rental Calculator'!$I$19,0)),MAX('Rental Calculator'!$I$18,start_rate+'Rental Calculator'!$I$20*ROUNDUP((A628-'Rental Calculator'!$I$16*periods_per_year)/'Rental Calculator'!$I$19,0)))),start_rate))</f>
        <v/>
      </c>
      <c r="D628" s="10" t="str">
        <f t="shared" si="59"/>
        <v/>
      </c>
      <c r="E628" s="10" t="str">
        <f t="shared" si="56"/>
        <v/>
      </c>
      <c r="F628" s="10" t="str">
        <f t="shared" si="57"/>
        <v/>
      </c>
      <c r="G628" s="10" t="str">
        <f t="shared" si="58"/>
        <v/>
      </c>
    </row>
    <row r="629" spans="1:7" x14ac:dyDescent="0.15">
      <c r="A629" s="7" t="str">
        <f t="shared" si="54"/>
        <v/>
      </c>
      <c r="B629" s="8" t="str">
        <f t="shared" si="55"/>
        <v/>
      </c>
      <c r="C629" s="9" t="str">
        <f>IF(A629="","",IF(variable,IF(A629&lt;'Rental Calculator'!$I$16*periods_per_year,start_rate,IF('Rental Calculator'!$I$20&gt;=0,MIN('Rental Calculator'!$I$17,start_rate+'Rental Calculator'!$I$20*ROUNDUP((A629-'Rental Calculator'!$I$16*periods_per_year)/'Rental Calculator'!$I$19,0)),MAX('Rental Calculator'!$I$18,start_rate+'Rental Calculator'!$I$20*ROUNDUP((A629-'Rental Calculator'!$I$16*periods_per_year)/'Rental Calculator'!$I$19,0)))),start_rate))</f>
        <v/>
      </c>
      <c r="D629" s="10" t="str">
        <f t="shared" si="59"/>
        <v/>
      </c>
      <c r="E629" s="10" t="str">
        <f t="shared" si="56"/>
        <v/>
      </c>
      <c r="F629" s="10" t="str">
        <f t="shared" si="57"/>
        <v/>
      </c>
      <c r="G629" s="10" t="str">
        <f t="shared" si="58"/>
        <v/>
      </c>
    </row>
    <row r="630" spans="1:7" x14ac:dyDescent="0.15">
      <c r="A630" s="7" t="str">
        <f t="shared" si="54"/>
        <v/>
      </c>
      <c r="B630" s="8" t="str">
        <f t="shared" si="55"/>
        <v/>
      </c>
      <c r="C630" s="9" t="str">
        <f>IF(A630="","",IF(variable,IF(A630&lt;'Rental Calculator'!$I$16*periods_per_year,start_rate,IF('Rental Calculator'!$I$20&gt;=0,MIN('Rental Calculator'!$I$17,start_rate+'Rental Calculator'!$I$20*ROUNDUP((A630-'Rental Calculator'!$I$16*periods_per_year)/'Rental Calculator'!$I$19,0)),MAX('Rental Calculator'!$I$18,start_rate+'Rental Calculator'!$I$20*ROUNDUP((A630-'Rental Calculator'!$I$16*periods_per_year)/'Rental Calculator'!$I$19,0)))),start_rate))</f>
        <v/>
      </c>
      <c r="D630" s="10" t="str">
        <f t="shared" si="59"/>
        <v/>
      </c>
      <c r="E630" s="10" t="str">
        <f t="shared" si="56"/>
        <v/>
      </c>
      <c r="F630" s="10" t="str">
        <f t="shared" si="57"/>
        <v/>
      </c>
      <c r="G630" s="10" t="str">
        <f t="shared" si="58"/>
        <v/>
      </c>
    </row>
    <row r="631" spans="1:7" x14ac:dyDescent="0.15">
      <c r="A631" s="7" t="str">
        <f t="shared" si="54"/>
        <v/>
      </c>
      <c r="B631" s="8" t="str">
        <f t="shared" si="55"/>
        <v/>
      </c>
      <c r="C631" s="9" t="str">
        <f>IF(A631="","",IF(variable,IF(A631&lt;'Rental Calculator'!$I$16*periods_per_year,start_rate,IF('Rental Calculator'!$I$20&gt;=0,MIN('Rental Calculator'!$I$17,start_rate+'Rental Calculator'!$I$20*ROUNDUP((A631-'Rental Calculator'!$I$16*periods_per_year)/'Rental Calculator'!$I$19,0)),MAX('Rental Calculator'!$I$18,start_rate+'Rental Calculator'!$I$20*ROUNDUP((A631-'Rental Calculator'!$I$16*periods_per_year)/'Rental Calculator'!$I$19,0)))),start_rate))</f>
        <v/>
      </c>
      <c r="D631" s="10" t="str">
        <f t="shared" si="59"/>
        <v/>
      </c>
      <c r="E631" s="10" t="str">
        <f t="shared" si="56"/>
        <v/>
      </c>
      <c r="F631" s="10" t="str">
        <f t="shared" si="57"/>
        <v/>
      </c>
      <c r="G631" s="10" t="str">
        <f t="shared" si="58"/>
        <v/>
      </c>
    </row>
    <row r="632" spans="1:7" x14ac:dyDescent="0.15">
      <c r="A632" s="7" t="str">
        <f t="shared" si="54"/>
        <v/>
      </c>
      <c r="B632" s="8" t="str">
        <f t="shared" si="55"/>
        <v/>
      </c>
      <c r="C632" s="9" t="str">
        <f>IF(A632="","",IF(variable,IF(A632&lt;'Rental Calculator'!$I$16*periods_per_year,start_rate,IF('Rental Calculator'!$I$20&gt;=0,MIN('Rental Calculator'!$I$17,start_rate+'Rental Calculator'!$I$20*ROUNDUP((A632-'Rental Calculator'!$I$16*periods_per_year)/'Rental Calculator'!$I$19,0)),MAX('Rental Calculator'!$I$18,start_rate+'Rental Calculator'!$I$20*ROUNDUP((A632-'Rental Calculator'!$I$16*periods_per_year)/'Rental Calculator'!$I$19,0)))),start_rate))</f>
        <v/>
      </c>
      <c r="D632" s="10" t="str">
        <f t="shared" si="59"/>
        <v/>
      </c>
      <c r="E632" s="10" t="str">
        <f t="shared" si="56"/>
        <v/>
      </c>
      <c r="F632" s="10" t="str">
        <f t="shared" si="57"/>
        <v/>
      </c>
      <c r="G632" s="10" t="str">
        <f t="shared" si="58"/>
        <v/>
      </c>
    </row>
    <row r="633" spans="1:7" x14ac:dyDescent="0.15">
      <c r="A633" s="7" t="str">
        <f t="shared" si="54"/>
        <v/>
      </c>
      <c r="B633" s="8" t="str">
        <f t="shared" si="55"/>
        <v/>
      </c>
      <c r="C633" s="9" t="str">
        <f>IF(A633="","",IF(variable,IF(A633&lt;'Rental Calculator'!$I$16*periods_per_year,start_rate,IF('Rental Calculator'!$I$20&gt;=0,MIN('Rental Calculator'!$I$17,start_rate+'Rental Calculator'!$I$20*ROUNDUP((A633-'Rental Calculator'!$I$16*periods_per_year)/'Rental Calculator'!$I$19,0)),MAX('Rental Calculator'!$I$18,start_rate+'Rental Calculator'!$I$20*ROUNDUP((A633-'Rental Calculator'!$I$16*periods_per_year)/'Rental Calculator'!$I$19,0)))),start_rate))</f>
        <v/>
      </c>
      <c r="D633" s="10" t="str">
        <f t="shared" si="59"/>
        <v/>
      </c>
      <c r="E633" s="10" t="str">
        <f t="shared" si="56"/>
        <v/>
      </c>
      <c r="F633" s="10" t="str">
        <f t="shared" si="57"/>
        <v/>
      </c>
      <c r="G633" s="10" t="str">
        <f t="shared" si="58"/>
        <v/>
      </c>
    </row>
    <row r="634" spans="1:7" x14ac:dyDescent="0.15">
      <c r="A634" s="7" t="str">
        <f t="shared" si="54"/>
        <v/>
      </c>
      <c r="B634" s="8" t="str">
        <f t="shared" si="55"/>
        <v/>
      </c>
      <c r="C634" s="9" t="str">
        <f>IF(A634="","",IF(variable,IF(A634&lt;'Rental Calculator'!$I$16*periods_per_year,start_rate,IF('Rental Calculator'!$I$20&gt;=0,MIN('Rental Calculator'!$I$17,start_rate+'Rental Calculator'!$I$20*ROUNDUP((A634-'Rental Calculator'!$I$16*periods_per_year)/'Rental Calculator'!$I$19,0)),MAX('Rental Calculator'!$I$18,start_rate+'Rental Calculator'!$I$20*ROUNDUP((A634-'Rental Calculator'!$I$16*periods_per_year)/'Rental Calculator'!$I$19,0)))),start_rate))</f>
        <v/>
      </c>
      <c r="D634" s="10" t="str">
        <f t="shared" si="59"/>
        <v/>
      </c>
      <c r="E634" s="10" t="str">
        <f t="shared" si="56"/>
        <v/>
      </c>
      <c r="F634" s="10" t="str">
        <f t="shared" si="57"/>
        <v/>
      </c>
      <c r="G634" s="10" t="str">
        <f t="shared" si="58"/>
        <v/>
      </c>
    </row>
    <row r="635" spans="1:7" x14ac:dyDescent="0.15">
      <c r="A635" s="7" t="str">
        <f t="shared" si="54"/>
        <v/>
      </c>
      <c r="B635" s="8" t="str">
        <f t="shared" si="55"/>
        <v/>
      </c>
      <c r="C635" s="9" t="str">
        <f>IF(A635="","",IF(variable,IF(A635&lt;'Rental Calculator'!$I$16*periods_per_year,start_rate,IF('Rental Calculator'!$I$20&gt;=0,MIN('Rental Calculator'!$I$17,start_rate+'Rental Calculator'!$I$20*ROUNDUP((A635-'Rental Calculator'!$I$16*periods_per_year)/'Rental Calculator'!$I$19,0)),MAX('Rental Calculator'!$I$18,start_rate+'Rental Calculator'!$I$20*ROUNDUP((A635-'Rental Calculator'!$I$16*periods_per_year)/'Rental Calculator'!$I$19,0)))),start_rate))</f>
        <v/>
      </c>
      <c r="D635" s="10" t="str">
        <f t="shared" si="59"/>
        <v/>
      </c>
      <c r="E635" s="10" t="str">
        <f t="shared" si="56"/>
        <v/>
      </c>
      <c r="F635" s="10" t="str">
        <f t="shared" si="57"/>
        <v/>
      </c>
      <c r="G635" s="10" t="str">
        <f t="shared" si="58"/>
        <v/>
      </c>
    </row>
    <row r="636" spans="1:7" x14ac:dyDescent="0.15">
      <c r="A636" s="7" t="str">
        <f t="shared" si="54"/>
        <v/>
      </c>
      <c r="B636" s="8" t="str">
        <f t="shared" si="55"/>
        <v/>
      </c>
      <c r="C636" s="9" t="str">
        <f>IF(A636="","",IF(variable,IF(A636&lt;'Rental Calculator'!$I$16*periods_per_year,start_rate,IF('Rental Calculator'!$I$20&gt;=0,MIN('Rental Calculator'!$I$17,start_rate+'Rental Calculator'!$I$20*ROUNDUP((A636-'Rental Calculator'!$I$16*periods_per_year)/'Rental Calculator'!$I$19,0)),MAX('Rental Calculator'!$I$18,start_rate+'Rental Calculator'!$I$20*ROUNDUP((A636-'Rental Calculator'!$I$16*periods_per_year)/'Rental Calculator'!$I$19,0)))),start_rate))</f>
        <v/>
      </c>
      <c r="D636" s="10" t="str">
        <f t="shared" si="59"/>
        <v/>
      </c>
      <c r="E636" s="10" t="str">
        <f t="shared" si="56"/>
        <v/>
      </c>
      <c r="F636" s="10" t="str">
        <f t="shared" si="57"/>
        <v/>
      </c>
      <c r="G636" s="10" t="str">
        <f t="shared" si="58"/>
        <v/>
      </c>
    </row>
    <row r="637" spans="1:7" x14ac:dyDescent="0.15">
      <c r="A637" s="7" t="str">
        <f t="shared" si="54"/>
        <v/>
      </c>
      <c r="B637" s="8" t="str">
        <f t="shared" si="55"/>
        <v/>
      </c>
      <c r="C637" s="9" t="str">
        <f>IF(A637="","",IF(variable,IF(A637&lt;'Rental Calculator'!$I$16*periods_per_year,start_rate,IF('Rental Calculator'!$I$20&gt;=0,MIN('Rental Calculator'!$I$17,start_rate+'Rental Calculator'!$I$20*ROUNDUP((A637-'Rental Calculator'!$I$16*periods_per_year)/'Rental Calculator'!$I$19,0)),MAX('Rental Calculator'!$I$18,start_rate+'Rental Calculator'!$I$20*ROUNDUP((A637-'Rental Calculator'!$I$16*periods_per_year)/'Rental Calculator'!$I$19,0)))),start_rate))</f>
        <v/>
      </c>
      <c r="D637" s="10" t="str">
        <f t="shared" si="59"/>
        <v/>
      </c>
      <c r="E637" s="10" t="str">
        <f t="shared" si="56"/>
        <v/>
      </c>
      <c r="F637" s="10" t="str">
        <f t="shared" si="57"/>
        <v/>
      </c>
      <c r="G637" s="10" t="str">
        <f t="shared" si="58"/>
        <v/>
      </c>
    </row>
    <row r="638" spans="1:7" x14ac:dyDescent="0.15">
      <c r="A638" s="7" t="str">
        <f t="shared" si="54"/>
        <v/>
      </c>
      <c r="B638" s="8" t="str">
        <f t="shared" si="55"/>
        <v/>
      </c>
      <c r="C638" s="9" t="str">
        <f>IF(A638="","",IF(variable,IF(A638&lt;'Rental Calculator'!$I$16*periods_per_year,start_rate,IF('Rental Calculator'!$I$20&gt;=0,MIN('Rental Calculator'!$I$17,start_rate+'Rental Calculator'!$I$20*ROUNDUP((A638-'Rental Calculator'!$I$16*periods_per_year)/'Rental Calculator'!$I$19,0)),MAX('Rental Calculator'!$I$18,start_rate+'Rental Calculator'!$I$20*ROUNDUP((A638-'Rental Calculator'!$I$16*periods_per_year)/'Rental Calculator'!$I$19,0)))),start_rate))</f>
        <v/>
      </c>
      <c r="D638" s="10" t="str">
        <f t="shared" si="59"/>
        <v/>
      </c>
      <c r="E638" s="10" t="str">
        <f t="shared" si="56"/>
        <v/>
      </c>
      <c r="F638" s="10" t="str">
        <f t="shared" si="57"/>
        <v/>
      </c>
      <c r="G638" s="10" t="str">
        <f t="shared" si="58"/>
        <v/>
      </c>
    </row>
    <row r="639" spans="1:7" x14ac:dyDescent="0.15">
      <c r="A639" s="7" t="str">
        <f t="shared" si="54"/>
        <v/>
      </c>
      <c r="B639" s="8" t="str">
        <f t="shared" si="55"/>
        <v/>
      </c>
      <c r="C639" s="9" t="str">
        <f>IF(A639="","",IF(variable,IF(A639&lt;'Rental Calculator'!$I$16*periods_per_year,start_rate,IF('Rental Calculator'!$I$20&gt;=0,MIN('Rental Calculator'!$I$17,start_rate+'Rental Calculator'!$I$20*ROUNDUP((A639-'Rental Calculator'!$I$16*periods_per_year)/'Rental Calculator'!$I$19,0)),MAX('Rental Calculator'!$I$18,start_rate+'Rental Calculator'!$I$20*ROUNDUP((A639-'Rental Calculator'!$I$16*periods_per_year)/'Rental Calculator'!$I$19,0)))),start_rate))</f>
        <v/>
      </c>
      <c r="D639" s="10" t="str">
        <f t="shared" si="59"/>
        <v/>
      </c>
      <c r="E639" s="10" t="str">
        <f t="shared" si="56"/>
        <v/>
      </c>
      <c r="F639" s="10" t="str">
        <f t="shared" si="57"/>
        <v/>
      </c>
      <c r="G639" s="10" t="str">
        <f t="shared" si="58"/>
        <v/>
      </c>
    </row>
    <row r="640" spans="1:7" x14ac:dyDescent="0.15">
      <c r="A640" s="7" t="str">
        <f t="shared" si="54"/>
        <v/>
      </c>
      <c r="B640" s="8" t="str">
        <f t="shared" si="55"/>
        <v/>
      </c>
      <c r="C640" s="9" t="str">
        <f>IF(A640="","",IF(variable,IF(A640&lt;'Rental Calculator'!$I$16*periods_per_year,start_rate,IF('Rental Calculator'!$I$20&gt;=0,MIN('Rental Calculator'!$I$17,start_rate+'Rental Calculator'!$I$20*ROUNDUP((A640-'Rental Calculator'!$I$16*periods_per_year)/'Rental Calculator'!$I$19,0)),MAX('Rental Calculator'!$I$18,start_rate+'Rental Calculator'!$I$20*ROUNDUP((A640-'Rental Calculator'!$I$16*periods_per_year)/'Rental Calculator'!$I$19,0)))),start_rate))</f>
        <v/>
      </c>
      <c r="D640" s="10" t="str">
        <f t="shared" si="59"/>
        <v/>
      </c>
      <c r="E640" s="10" t="str">
        <f t="shared" si="56"/>
        <v/>
      </c>
      <c r="F640" s="10" t="str">
        <f t="shared" si="57"/>
        <v/>
      </c>
      <c r="G640" s="10" t="str">
        <f t="shared" si="58"/>
        <v/>
      </c>
    </row>
    <row r="641" spans="1:7" x14ac:dyDescent="0.15">
      <c r="A641" s="7" t="str">
        <f t="shared" si="54"/>
        <v/>
      </c>
      <c r="B641" s="8" t="str">
        <f t="shared" si="55"/>
        <v/>
      </c>
      <c r="C641" s="9" t="str">
        <f>IF(A641="","",IF(variable,IF(A641&lt;'Rental Calculator'!$I$16*periods_per_year,start_rate,IF('Rental Calculator'!$I$20&gt;=0,MIN('Rental Calculator'!$I$17,start_rate+'Rental Calculator'!$I$20*ROUNDUP((A641-'Rental Calculator'!$I$16*periods_per_year)/'Rental Calculator'!$I$19,0)),MAX('Rental Calculator'!$I$18,start_rate+'Rental Calculator'!$I$20*ROUNDUP((A641-'Rental Calculator'!$I$16*periods_per_year)/'Rental Calculator'!$I$19,0)))),start_rate))</f>
        <v/>
      </c>
      <c r="D641" s="10" t="str">
        <f t="shared" si="59"/>
        <v/>
      </c>
      <c r="E641" s="10" t="str">
        <f t="shared" si="56"/>
        <v/>
      </c>
      <c r="F641" s="10" t="str">
        <f t="shared" si="57"/>
        <v/>
      </c>
      <c r="G641" s="10" t="str">
        <f t="shared" si="58"/>
        <v/>
      </c>
    </row>
    <row r="642" spans="1:7" x14ac:dyDescent="0.15">
      <c r="A642" s="7" t="str">
        <f t="shared" si="54"/>
        <v/>
      </c>
      <c r="B642" s="8" t="str">
        <f t="shared" si="55"/>
        <v/>
      </c>
      <c r="C642" s="9" t="str">
        <f>IF(A642="","",IF(variable,IF(A642&lt;'Rental Calculator'!$I$16*periods_per_year,start_rate,IF('Rental Calculator'!$I$20&gt;=0,MIN('Rental Calculator'!$I$17,start_rate+'Rental Calculator'!$I$20*ROUNDUP((A642-'Rental Calculator'!$I$16*periods_per_year)/'Rental Calculator'!$I$19,0)),MAX('Rental Calculator'!$I$18,start_rate+'Rental Calculator'!$I$20*ROUNDUP((A642-'Rental Calculator'!$I$16*periods_per_year)/'Rental Calculator'!$I$19,0)))),start_rate))</f>
        <v/>
      </c>
      <c r="D642" s="10" t="str">
        <f t="shared" si="59"/>
        <v/>
      </c>
      <c r="E642" s="10" t="str">
        <f t="shared" si="56"/>
        <v/>
      </c>
      <c r="F642" s="10" t="str">
        <f t="shared" si="57"/>
        <v/>
      </c>
      <c r="G642" s="10" t="str">
        <f t="shared" si="58"/>
        <v/>
      </c>
    </row>
    <row r="643" spans="1:7" x14ac:dyDescent="0.15">
      <c r="A643" s="7" t="str">
        <f t="shared" si="54"/>
        <v/>
      </c>
      <c r="B643" s="8" t="str">
        <f t="shared" si="55"/>
        <v/>
      </c>
      <c r="C643" s="9" t="str">
        <f>IF(A643="","",IF(variable,IF(A643&lt;'Rental Calculator'!$I$16*periods_per_year,start_rate,IF('Rental Calculator'!$I$20&gt;=0,MIN('Rental Calculator'!$I$17,start_rate+'Rental Calculator'!$I$20*ROUNDUP((A643-'Rental Calculator'!$I$16*periods_per_year)/'Rental Calculator'!$I$19,0)),MAX('Rental Calculator'!$I$18,start_rate+'Rental Calculator'!$I$20*ROUNDUP((A643-'Rental Calculator'!$I$16*periods_per_year)/'Rental Calculator'!$I$19,0)))),start_rate))</f>
        <v/>
      </c>
      <c r="D643" s="10" t="str">
        <f t="shared" si="59"/>
        <v/>
      </c>
      <c r="E643" s="10" t="str">
        <f t="shared" si="56"/>
        <v/>
      </c>
      <c r="F643" s="10" t="str">
        <f t="shared" si="57"/>
        <v/>
      </c>
      <c r="G643" s="10" t="str">
        <f t="shared" si="58"/>
        <v/>
      </c>
    </row>
    <row r="644" spans="1:7" x14ac:dyDescent="0.15">
      <c r="A644" s="7" t="str">
        <f t="shared" ref="A644:A707" si="60">IF(G643="","",IF(OR(A643&gt;=nper,ROUND(G643,2)&lt;=0),"",A643+1))</f>
        <v/>
      </c>
      <c r="B644" s="8" t="str">
        <f t="shared" ref="B644:B707" si="61">IF(A644="","",IF(OR(periods_per_year=26,periods_per_year=52),IF(periods_per_year=26,IF(A644=1,fpdate,B643+14),IF(periods_per_year=52,IF(A644=1,fpdate,B643+7),"n/a")),IF(periods_per_year=24,DATE(YEAR(fpdate),MONTH(fpdate)+(A644-1)/2+IF(AND(DAY(fpdate)&gt;=15,MOD(A644,2)=0),1,0),IF(MOD(A644,2)=0,IF(DAY(fpdate)&gt;=15,DAY(fpdate)-14,DAY(fpdate)+14),DAY(fpdate))),IF(DAY(DATE(YEAR(fpdate),MONTH(fpdate)+A644-1,DAY(fpdate)))&lt;&gt;DAY(fpdate),DATE(YEAR(fpdate),MONTH(fpdate)+A644,0),DATE(YEAR(fpdate),MONTH(fpdate)+A644-1,DAY(fpdate))))))</f>
        <v/>
      </c>
      <c r="C644" s="9" t="str">
        <f>IF(A644="","",IF(variable,IF(A644&lt;'Rental Calculator'!$I$16*periods_per_year,start_rate,IF('Rental Calculator'!$I$20&gt;=0,MIN('Rental Calculator'!$I$17,start_rate+'Rental Calculator'!$I$20*ROUNDUP((A644-'Rental Calculator'!$I$16*periods_per_year)/'Rental Calculator'!$I$19,0)),MAX('Rental Calculator'!$I$18,start_rate+'Rental Calculator'!$I$20*ROUNDUP((A644-'Rental Calculator'!$I$16*periods_per_year)/'Rental Calculator'!$I$19,0)))),start_rate))</f>
        <v/>
      </c>
      <c r="D644" s="10" t="str">
        <f t="shared" si="59"/>
        <v/>
      </c>
      <c r="E644" s="10" t="str">
        <f t="shared" ref="E644:E707" si="62">IF(A644="","",IF(A644=nper,G643+D644,MIN(G643+D644,IF(C644=C643,E643,ROUND(-PMT(((1+C644/CP)^(CP/periods_per_year))-1,nper-A644+1,G643),2)))))</f>
        <v/>
      </c>
      <c r="F644" s="10" t="str">
        <f t="shared" ref="F644:F707" si="63">IF(A644="","",E644-D644)</f>
        <v/>
      </c>
      <c r="G644" s="10" t="str">
        <f t="shared" ref="G644:G707" si="64">IF(A644="","",G643-F644)</f>
        <v/>
      </c>
    </row>
    <row r="645" spans="1:7" x14ac:dyDescent="0.15">
      <c r="A645" s="7" t="str">
        <f t="shared" si="60"/>
        <v/>
      </c>
      <c r="B645" s="8" t="str">
        <f t="shared" si="61"/>
        <v/>
      </c>
      <c r="C645" s="9" t="str">
        <f>IF(A645="","",IF(variable,IF(A645&lt;'Rental Calculator'!$I$16*periods_per_year,start_rate,IF('Rental Calculator'!$I$20&gt;=0,MIN('Rental Calculator'!$I$17,start_rate+'Rental Calculator'!$I$20*ROUNDUP((A645-'Rental Calculator'!$I$16*periods_per_year)/'Rental Calculator'!$I$19,0)),MAX('Rental Calculator'!$I$18,start_rate+'Rental Calculator'!$I$20*ROUNDUP((A645-'Rental Calculator'!$I$16*periods_per_year)/'Rental Calculator'!$I$19,0)))),start_rate))</f>
        <v/>
      </c>
      <c r="D645" s="10" t="str">
        <f t="shared" ref="D645:D708" si="65">IF(A645="","",ROUND((((1+C645/CP)^(CP/periods_per_year))-1)*G644,2))</f>
        <v/>
      </c>
      <c r="E645" s="10" t="str">
        <f t="shared" si="62"/>
        <v/>
      </c>
      <c r="F645" s="10" t="str">
        <f t="shared" si="63"/>
        <v/>
      </c>
      <c r="G645" s="10" t="str">
        <f t="shared" si="64"/>
        <v/>
      </c>
    </row>
    <row r="646" spans="1:7" x14ac:dyDescent="0.15">
      <c r="A646" s="7" t="str">
        <f t="shared" si="60"/>
        <v/>
      </c>
      <c r="B646" s="8" t="str">
        <f t="shared" si="61"/>
        <v/>
      </c>
      <c r="C646" s="9" t="str">
        <f>IF(A646="","",IF(variable,IF(A646&lt;'Rental Calculator'!$I$16*periods_per_year,start_rate,IF('Rental Calculator'!$I$20&gt;=0,MIN('Rental Calculator'!$I$17,start_rate+'Rental Calculator'!$I$20*ROUNDUP((A646-'Rental Calculator'!$I$16*periods_per_year)/'Rental Calculator'!$I$19,0)),MAX('Rental Calculator'!$I$18,start_rate+'Rental Calculator'!$I$20*ROUNDUP((A646-'Rental Calculator'!$I$16*periods_per_year)/'Rental Calculator'!$I$19,0)))),start_rate))</f>
        <v/>
      </c>
      <c r="D646" s="10" t="str">
        <f t="shared" si="65"/>
        <v/>
      </c>
      <c r="E646" s="10" t="str">
        <f t="shared" si="62"/>
        <v/>
      </c>
      <c r="F646" s="10" t="str">
        <f t="shared" si="63"/>
        <v/>
      </c>
      <c r="G646" s="10" t="str">
        <f t="shared" si="64"/>
        <v/>
      </c>
    </row>
    <row r="647" spans="1:7" x14ac:dyDescent="0.15">
      <c r="A647" s="7" t="str">
        <f t="shared" si="60"/>
        <v/>
      </c>
      <c r="B647" s="8" t="str">
        <f t="shared" si="61"/>
        <v/>
      </c>
      <c r="C647" s="9" t="str">
        <f>IF(A647="","",IF(variable,IF(A647&lt;'Rental Calculator'!$I$16*periods_per_year,start_rate,IF('Rental Calculator'!$I$20&gt;=0,MIN('Rental Calculator'!$I$17,start_rate+'Rental Calculator'!$I$20*ROUNDUP((A647-'Rental Calculator'!$I$16*periods_per_year)/'Rental Calculator'!$I$19,0)),MAX('Rental Calculator'!$I$18,start_rate+'Rental Calculator'!$I$20*ROUNDUP((A647-'Rental Calculator'!$I$16*periods_per_year)/'Rental Calculator'!$I$19,0)))),start_rate))</f>
        <v/>
      </c>
      <c r="D647" s="10" t="str">
        <f t="shared" si="65"/>
        <v/>
      </c>
      <c r="E647" s="10" t="str">
        <f t="shared" si="62"/>
        <v/>
      </c>
      <c r="F647" s="10" t="str">
        <f t="shared" si="63"/>
        <v/>
      </c>
      <c r="G647" s="10" t="str">
        <f t="shared" si="64"/>
        <v/>
      </c>
    </row>
    <row r="648" spans="1:7" x14ac:dyDescent="0.15">
      <c r="A648" s="7" t="str">
        <f t="shared" si="60"/>
        <v/>
      </c>
      <c r="B648" s="8" t="str">
        <f t="shared" si="61"/>
        <v/>
      </c>
      <c r="C648" s="9" t="str">
        <f>IF(A648="","",IF(variable,IF(A648&lt;'Rental Calculator'!$I$16*periods_per_year,start_rate,IF('Rental Calculator'!$I$20&gt;=0,MIN('Rental Calculator'!$I$17,start_rate+'Rental Calculator'!$I$20*ROUNDUP((A648-'Rental Calculator'!$I$16*periods_per_year)/'Rental Calculator'!$I$19,0)),MAX('Rental Calculator'!$I$18,start_rate+'Rental Calculator'!$I$20*ROUNDUP((A648-'Rental Calculator'!$I$16*periods_per_year)/'Rental Calculator'!$I$19,0)))),start_rate))</f>
        <v/>
      </c>
      <c r="D648" s="10" t="str">
        <f t="shared" si="65"/>
        <v/>
      </c>
      <c r="E648" s="10" t="str">
        <f t="shared" si="62"/>
        <v/>
      </c>
      <c r="F648" s="10" t="str">
        <f t="shared" si="63"/>
        <v/>
      </c>
      <c r="G648" s="10" t="str">
        <f t="shared" si="64"/>
        <v/>
      </c>
    </row>
    <row r="649" spans="1:7" x14ac:dyDescent="0.15">
      <c r="A649" s="7" t="str">
        <f t="shared" si="60"/>
        <v/>
      </c>
      <c r="B649" s="8" t="str">
        <f t="shared" si="61"/>
        <v/>
      </c>
      <c r="C649" s="9" t="str">
        <f>IF(A649="","",IF(variable,IF(A649&lt;'Rental Calculator'!$I$16*periods_per_year,start_rate,IF('Rental Calculator'!$I$20&gt;=0,MIN('Rental Calculator'!$I$17,start_rate+'Rental Calculator'!$I$20*ROUNDUP((A649-'Rental Calculator'!$I$16*periods_per_year)/'Rental Calculator'!$I$19,0)),MAX('Rental Calculator'!$I$18,start_rate+'Rental Calculator'!$I$20*ROUNDUP((A649-'Rental Calculator'!$I$16*periods_per_year)/'Rental Calculator'!$I$19,0)))),start_rate))</f>
        <v/>
      </c>
      <c r="D649" s="10" t="str">
        <f t="shared" si="65"/>
        <v/>
      </c>
      <c r="E649" s="10" t="str">
        <f t="shared" si="62"/>
        <v/>
      </c>
      <c r="F649" s="10" t="str">
        <f t="shared" si="63"/>
        <v/>
      </c>
      <c r="G649" s="10" t="str">
        <f t="shared" si="64"/>
        <v/>
      </c>
    </row>
    <row r="650" spans="1:7" x14ac:dyDescent="0.15">
      <c r="A650" s="7" t="str">
        <f t="shared" si="60"/>
        <v/>
      </c>
      <c r="B650" s="8" t="str">
        <f t="shared" si="61"/>
        <v/>
      </c>
      <c r="C650" s="9" t="str">
        <f>IF(A650="","",IF(variable,IF(A650&lt;'Rental Calculator'!$I$16*periods_per_year,start_rate,IF('Rental Calculator'!$I$20&gt;=0,MIN('Rental Calculator'!$I$17,start_rate+'Rental Calculator'!$I$20*ROUNDUP((A650-'Rental Calculator'!$I$16*periods_per_year)/'Rental Calculator'!$I$19,0)),MAX('Rental Calculator'!$I$18,start_rate+'Rental Calculator'!$I$20*ROUNDUP((A650-'Rental Calculator'!$I$16*periods_per_year)/'Rental Calculator'!$I$19,0)))),start_rate))</f>
        <v/>
      </c>
      <c r="D650" s="10" t="str">
        <f t="shared" si="65"/>
        <v/>
      </c>
      <c r="E650" s="10" t="str">
        <f t="shared" si="62"/>
        <v/>
      </c>
      <c r="F650" s="10" t="str">
        <f t="shared" si="63"/>
        <v/>
      </c>
      <c r="G650" s="10" t="str">
        <f t="shared" si="64"/>
        <v/>
      </c>
    </row>
    <row r="651" spans="1:7" x14ac:dyDescent="0.15">
      <c r="A651" s="7" t="str">
        <f t="shared" si="60"/>
        <v/>
      </c>
      <c r="B651" s="8" t="str">
        <f t="shared" si="61"/>
        <v/>
      </c>
      <c r="C651" s="9" t="str">
        <f>IF(A651="","",IF(variable,IF(A651&lt;'Rental Calculator'!$I$16*periods_per_year,start_rate,IF('Rental Calculator'!$I$20&gt;=0,MIN('Rental Calculator'!$I$17,start_rate+'Rental Calculator'!$I$20*ROUNDUP((A651-'Rental Calculator'!$I$16*periods_per_year)/'Rental Calculator'!$I$19,0)),MAX('Rental Calculator'!$I$18,start_rate+'Rental Calculator'!$I$20*ROUNDUP((A651-'Rental Calculator'!$I$16*periods_per_year)/'Rental Calculator'!$I$19,0)))),start_rate))</f>
        <v/>
      </c>
      <c r="D651" s="10" t="str">
        <f t="shared" si="65"/>
        <v/>
      </c>
      <c r="E651" s="10" t="str">
        <f t="shared" si="62"/>
        <v/>
      </c>
      <c r="F651" s="10" t="str">
        <f t="shared" si="63"/>
        <v/>
      </c>
      <c r="G651" s="10" t="str">
        <f t="shared" si="64"/>
        <v/>
      </c>
    </row>
    <row r="652" spans="1:7" x14ac:dyDescent="0.15">
      <c r="A652" s="7" t="str">
        <f t="shared" si="60"/>
        <v/>
      </c>
      <c r="B652" s="8" t="str">
        <f t="shared" si="61"/>
        <v/>
      </c>
      <c r="C652" s="9" t="str">
        <f>IF(A652="","",IF(variable,IF(A652&lt;'Rental Calculator'!$I$16*periods_per_year,start_rate,IF('Rental Calculator'!$I$20&gt;=0,MIN('Rental Calculator'!$I$17,start_rate+'Rental Calculator'!$I$20*ROUNDUP((A652-'Rental Calculator'!$I$16*periods_per_year)/'Rental Calculator'!$I$19,0)),MAX('Rental Calculator'!$I$18,start_rate+'Rental Calculator'!$I$20*ROUNDUP((A652-'Rental Calculator'!$I$16*periods_per_year)/'Rental Calculator'!$I$19,0)))),start_rate))</f>
        <v/>
      </c>
      <c r="D652" s="10" t="str">
        <f t="shared" si="65"/>
        <v/>
      </c>
      <c r="E652" s="10" t="str">
        <f t="shared" si="62"/>
        <v/>
      </c>
      <c r="F652" s="10" t="str">
        <f t="shared" si="63"/>
        <v/>
      </c>
      <c r="G652" s="10" t="str">
        <f t="shared" si="64"/>
        <v/>
      </c>
    </row>
    <row r="653" spans="1:7" x14ac:dyDescent="0.15">
      <c r="A653" s="7" t="str">
        <f t="shared" si="60"/>
        <v/>
      </c>
      <c r="B653" s="8" t="str">
        <f t="shared" si="61"/>
        <v/>
      </c>
      <c r="C653" s="9" t="str">
        <f>IF(A653="","",IF(variable,IF(A653&lt;'Rental Calculator'!$I$16*periods_per_year,start_rate,IF('Rental Calculator'!$I$20&gt;=0,MIN('Rental Calculator'!$I$17,start_rate+'Rental Calculator'!$I$20*ROUNDUP((A653-'Rental Calculator'!$I$16*periods_per_year)/'Rental Calculator'!$I$19,0)),MAX('Rental Calculator'!$I$18,start_rate+'Rental Calculator'!$I$20*ROUNDUP((A653-'Rental Calculator'!$I$16*periods_per_year)/'Rental Calculator'!$I$19,0)))),start_rate))</f>
        <v/>
      </c>
      <c r="D653" s="10" t="str">
        <f t="shared" si="65"/>
        <v/>
      </c>
      <c r="E653" s="10" t="str">
        <f t="shared" si="62"/>
        <v/>
      </c>
      <c r="F653" s="10" t="str">
        <f t="shared" si="63"/>
        <v/>
      </c>
      <c r="G653" s="10" t="str">
        <f t="shared" si="64"/>
        <v/>
      </c>
    </row>
    <row r="654" spans="1:7" x14ac:dyDescent="0.15">
      <c r="A654" s="7" t="str">
        <f t="shared" si="60"/>
        <v/>
      </c>
      <c r="B654" s="8" t="str">
        <f t="shared" si="61"/>
        <v/>
      </c>
      <c r="C654" s="9" t="str">
        <f>IF(A654="","",IF(variable,IF(A654&lt;'Rental Calculator'!$I$16*periods_per_year,start_rate,IF('Rental Calculator'!$I$20&gt;=0,MIN('Rental Calculator'!$I$17,start_rate+'Rental Calculator'!$I$20*ROUNDUP((A654-'Rental Calculator'!$I$16*periods_per_year)/'Rental Calculator'!$I$19,0)),MAX('Rental Calculator'!$I$18,start_rate+'Rental Calculator'!$I$20*ROUNDUP((A654-'Rental Calculator'!$I$16*periods_per_year)/'Rental Calculator'!$I$19,0)))),start_rate))</f>
        <v/>
      </c>
      <c r="D654" s="10" t="str">
        <f t="shared" si="65"/>
        <v/>
      </c>
      <c r="E654" s="10" t="str">
        <f t="shared" si="62"/>
        <v/>
      </c>
      <c r="F654" s="10" t="str">
        <f t="shared" si="63"/>
        <v/>
      </c>
      <c r="G654" s="10" t="str">
        <f t="shared" si="64"/>
        <v/>
      </c>
    </row>
    <row r="655" spans="1:7" x14ac:dyDescent="0.15">
      <c r="A655" s="7" t="str">
        <f t="shared" si="60"/>
        <v/>
      </c>
      <c r="B655" s="8" t="str">
        <f t="shared" si="61"/>
        <v/>
      </c>
      <c r="C655" s="9" t="str">
        <f>IF(A655="","",IF(variable,IF(A655&lt;'Rental Calculator'!$I$16*periods_per_year,start_rate,IF('Rental Calculator'!$I$20&gt;=0,MIN('Rental Calculator'!$I$17,start_rate+'Rental Calculator'!$I$20*ROUNDUP((A655-'Rental Calculator'!$I$16*periods_per_year)/'Rental Calculator'!$I$19,0)),MAX('Rental Calculator'!$I$18,start_rate+'Rental Calculator'!$I$20*ROUNDUP((A655-'Rental Calculator'!$I$16*periods_per_year)/'Rental Calculator'!$I$19,0)))),start_rate))</f>
        <v/>
      </c>
      <c r="D655" s="10" t="str">
        <f t="shared" si="65"/>
        <v/>
      </c>
      <c r="E655" s="10" t="str">
        <f t="shared" si="62"/>
        <v/>
      </c>
      <c r="F655" s="10" t="str">
        <f t="shared" si="63"/>
        <v/>
      </c>
      <c r="G655" s="10" t="str">
        <f t="shared" si="64"/>
        <v/>
      </c>
    </row>
    <row r="656" spans="1:7" x14ac:dyDescent="0.15">
      <c r="A656" s="7" t="str">
        <f t="shared" si="60"/>
        <v/>
      </c>
      <c r="B656" s="8" t="str">
        <f t="shared" si="61"/>
        <v/>
      </c>
      <c r="C656" s="9" t="str">
        <f>IF(A656="","",IF(variable,IF(A656&lt;'Rental Calculator'!$I$16*periods_per_year,start_rate,IF('Rental Calculator'!$I$20&gt;=0,MIN('Rental Calculator'!$I$17,start_rate+'Rental Calculator'!$I$20*ROUNDUP((A656-'Rental Calculator'!$I$16*periods_per_year)/'Rental Calculator'!$I$19,0)),MAX('Rental Calculator'!$I$18,start_rate+'Rental Calculator'!$I$20*ROUNDUP((A656-'Rental Calculator'!$I$16*periods_per_year)/'Rental Calculator'!$I$19,0)))),start_rate))</f>
        <v/>
      </c>
      <c r="D656" s="10" t="str">
        <f t="shared" si="65"/>
        <v/>
      </c>
      <c r="E656" s="10" t="str">
        <f t="shared" si="62"/>
        <v/>
      </c>
      <c r="F656" s="10" t="str">
        <f t="shared" si="63"/>
        <v/>
      </c>
      <c r="G656" s="10" t="str">
        <f t="shared" si="64"/>
        <v/>
      </c>
    </row>
    <row r="657" spans="1:7" x14ac:dyDescent="0.15">
      <c r="A657" s="7" t="str">
        <f t="shared" si="60"/>
        <v/>
      </c>
      <c r="B657" s="8" t="str">
        <f t="shared" si="61"/>
        <v/>
      </c>
      <c r="C657" s="9" t="str">
        <f>IF(A657="","",IF(variable,IF(A657&lt;'Rental Calculator'!$I$16*periods_per_year,start_rate,IF('Rental Calculator'!$I$20&gt;=0,MIN('Rental Calculator'!$I$17,start_rate+'Rental Calculator'!$I$20*ROUNDUP((A657-'Rental Calculator'!$I$16*periods_per_year)/'Rental Calculator'!$I$19,0)),MAX('Rental Calculator'!$I$18,start_rate+'Rental Calculator'!$I$20*ROUNDUP((A657-'Rental Calculator'!$I$16*periods_per_year)/'Rental Calculator'!$I$19,0)))),start_rate))</f>
        <v/>
      </c>
      <c r="D657" s="10" t="str">
        <f t="shared" si="65"/>
        <v/>
      </c>
      <c r="E657" s="10" t="str">
        <f t="shared" si="62"/>
        <v/>
      </c>
      <c r="F657" s="10" t="str">
        <f t="shared" si="63"/>
        <v/>
      </c>
      <c r="G657" s="10" t="str">
        <f t="shared" si="64"/>
        <v/>
      </c>
    </row>
    <row r="658" spans="1:7" x14ac:dyDescent="0.15">
      <c r="A658" s="7" t="str">
        <f t="shared" si="60"/>
        <v/>
      </c>
      <c r="B658" s="8" t="str">
        <f t="shared" si="61"/>
        <v/>
      </c>
      <c r="C658" s="9" t="str">
        <f>IF(A658="","",IF(variable,IF(A658&lt;'Rental Calculator'!$I$16*periods_per_year,start_rate,IF('Rental Calculator'!$I$20&gt;=0,MIN('Rental Calculator'!$I$17,start_rate+'Rental Calculator'!$I$20*ROUNDUP((A658-'Rental Calculator'!$I$16*periods_per_year)/'Rental Calculator'!$I$19,0)),MAX('Rental Calculator'!$I$18,start_rate+'Rental Calculator'!$I$20*ROUNDUP((A658-'Rental Calculator'!$I$16*periods_per_year)/'Rental Calculator'!$I$19,0)))),start_rate))</f>
        <v/>
      </c>
      <c r="D658" s="10" t="str">
        <f t="shared" si="65"/>
        <v/>
      </c>
      <c r="E658" s="10" t="str">
        <f t="shared" si="62"/>
        <v/>
      </c>
      <c r="F658" s="10" t="str">
        <f t="shared" si="63"/>
        <v/>
      </c>
      <c r="G658" s="10" t="str">
        <f t="shared" si="64"/>
        <v/>
      </c>
    </row>
    <row r="659" spans="1:7" x14ac:dyDescent="0.15">
      <c r="A659" s="7" t="str">
        <f t="shared" si="60"/>
        <v/>
      </c>
      <c r="B659" s="8" t="str">
        <f t="shared" si="61"/>
        <v/>
      </c>
      <c r="C659" s="9" t="str">
        <f>IF(A659="","",IF(variable,IF(A659&lt;'Rental Calculator'!$I$16*periods_per_year,start_rate,IF('Rental Calculator'!$I$20&gt;=0,MIN('Rental Calculator'!$I$17,start_rate+'Rental Calculator'!$I$20*ROUNDUP((A659-'Rental Calculator'!$I$16*periods_per_year)/'Rental Calculator'!$I$19,0)),MAX('Rental Calculator'!$I$18,start_rate+'Rental Calculator'!$I$20*ROUNDUP((A659-'Rental Calculator'!$I$16*periods_per_year)/'Rental Calculator'!$I$19,0)))),start_rate))</f>
        <v/>
      </c>
      <c r="D659" s="10" t="str">
        <f t="shared" si="65"/>
        <v/>
      </c>
      <c r="E659" s="10" t="str">
        <f t="shared" si="62"/>
        <v/>
      </c>
      <c r="F659" s="10" t="str">
        <f t="shared" si="63"/>
        <v/>
      </c>
      <c r="G659" s="10" t="str">
        <f t="shared" si="64"/>
        <v/>
      </c>
    </row>
    <row r="660" spans="1:7" x14ac:dyDescent="0.15">
      <c r="A660" s="7" t="str">
        <f t="shared" si="60"/>
        <v/>
      </c>
      <c r="B660" s="8" t="str">
        <f t="shared" si="61"/>
        <v/>
      </c>
      <c r="C660" s="9" t="str">
        <f>IF(A660="","",IF(variable,IF(A660&lt;'Rental Calculator'!$I$16*periods_per_year,start_rate,IF('Rental Calculator'!$I$20&gt;=0,MIN('Rental Calculator'!$I$17,start_rate+'Rental Calculator'!$I$20*ROUNDUP((A660-'Rental Calculator'!$I$16*periods_per_year)/'Rental Calculator'!$I$19,0)),MAX('Rental Calculator'!$I$18,start_rate+'Rental Calculator'!$I$20*ROUNDUP((A660-'Rental Calculator'!$I$16*periods_per_year)/'Rental Calculator'!$I$19,0)))),start_rate))</f>
        <v/>
      </c>
      <c r="D660" s="10" t="str">
        <f t="shared" si="65"/>
        <v/>
      </c>
      <c r="E660" s="10" t="str">
        <f t="shared" si="62"/>
        <v/>
      </c>
      <c r="F660" s="10" t="str">
        <f t="shared" si="63"/>
        <v/>
      </c>
      <c r="G660" s="10" t="str">
        <f t="shared" si="64"/>
        <v/>
      </c>
    </row>
    <row r="661" spans="1:7" x14ac:dyDescent="0.15">
      <c r="A661" s="7" t="str">
        <f t="shared" si="60"/>
        <v/>
      </c>
      <c r="B661" s="8" t="str">
        <f t="shared" si="61"/>
        <v/>
      </c>
      <c r="C661" s="9" t="str">
        <f>IF(A661="","",IF(variable,IF(A661&lt;'Rental Calculator'!$I$16*periods_per_year,start_rate,IF('Rental Calculator'!$I$20&gt;=0,MIN('Rental Calculator'!$I$17,start_rate+'Rental Calculator'!$I$20*ROUNDUP((A661-'Rental Calculator'!$I$16*periods_per_year)/'Rental Calculator'!$I$19,0)),MAX('Rental Calculator'!$I$18,start_rate+'Rental Calculator'!$I$20*ROUNDUP((A661-'Rental Calculator'!$I$16*periods_per_year)/'Rental Calculator'!$I$19,0)))),start_rate))</f>
        <v/>
      </c>
      <c r="D661" s="10" t="str">
        <f t="shared" si="65"/>
        <v/>
      </c>
      <c r="E661" s="10" t="str">
        <f t="shared" si="62"/>
        <v/>
      </c>
      <c r="F661" s="10" t="str">
        <f t="shared" si="63"/>
        <v/>
      </c>
      <c r="G661" s="10" t="str">
        <f t="shared" si="64"/>
        <v/>
      </c>
    </row>
    <row r="662" spans="1:7" x14ac:dyDescent="0.15">
      <c r="A662" s="7" t="str">
        <f t="shared" si="60"/>
        <v/>
      </c>
      <c r="B662" s="8" t="str">
        <f t="shared" si="61"/>
        <v/>
      </c>
      <c r="C662" s="9" t="str">
        <f>IF(A662="","",IF(variable,IF(A662&lt;'Rental Calculator'!$I$16*periods_per_year,start_rate,IF('Rental Calculator'!$I$20&gt;=0,MIN('Rental Calculator'!$I$17,start_rate+'Rental Calculator'!$I$20*ROUNDUP((A662-'Rental Calculator'!$I$16*periods_per_year)/'Rental Calculator'!$I$19,0)),MAX('Rental Calculator'!$I$18,start_rate+'Rental Calculator'!$I$20*ROUNDUP((A662-'Rental Calculator'!$I$16*periods_per_year)/'Rental Calculator'!$I$19,0)))),start_rate))</f>
        <v/>
      </c>
      <c r="D662" s="10" t="str">
        <f t="shared" si="65"/>
        <v/>
      </c>
      <c r="E662" s="10" t="str">
        <f t="shared" si="62"/>
        <v/>
      </c>
      <c r="F662" s="10" t="str">
        <f t="shared" si="63"/>
        <v/>
      </c>
      <c r="G662" s="10" t="str">
        <f t="shared" si="64"/>
        <v/>
      </c>
    </row>
    <row r="663" spans="1:7" x14ac:dyDescent="0.15">
      <c r="A663" s="7" t="str">
        <f t="shared" si="60"/>
        <v/>
      </c>
      <c r="B663" s="8" t="str">
        <f t="shared" si="61"/>
        <v/>
      </c>
      <c r="C663" s="9" t="str">
        <f>IF(A663="","",IF(variable,IF(A663&lt;'Rental Calculator'!$I$16*periods_per_year,start_rate,IF('Rental Calculator'!$I$20&gt;=0,MIN('Rental Calculator'!$I$17,start_rate+'Rental Calculator'!$I$20*ROUNDUP((A663-'Rental Calculator'!$I$16*periods_per_year)/'Rental Calculator'!$I$19,0)),MAX('Rental Calculator'!$I$18,start_rate+'Rental Calculator'!$I$20*ROUNDUP((A663-'Rental Calculator'!$I$16*periods_per_year)/'Rental Calculator'!$I$19,0)))),start_rate))</f>
        <v/>
      </c>
      <c r="D663" s="10" t="str">
        <f t="shared" si="65"/>
        <v/>
      </c>
      <c r="E663" s="10" t="str">
        <f t="shared" si="62"/>
        <v/>
      </c>
      <c r="F663" s="10" t="str">
        <f t="shared" si="63"/>
        <v/>
      </c>
      <c r="G663" s="10" t="str">
        <f t="shared" si="64"/>
        <v/>
      </c>
    </row>
    <row r="664" spans="1:7" x14ac:dyDescent="0.15">
      <c r="A664" s="7" t="str">
        <f t="shared" si="60"/>
        <v/>
      </c>
      <c r="B664" s="8" t="str">
        <f t="shared" si="61"/>
        <v/>
      </c>
      <c r="C664" s="9" t="str">
        <f>IF(A664="","",IF(variable,IF(A664&lt;'Rental Calculator'!$I$16*periods_per_year,start_rate,IF('Rental Calculator'!$I$20&gt;=0,MIN('Rental Calculator'!$I$17,start_rate+'Rental Calculator'!$I$20*ROUNDUP((A664-'Rental Calculator'!$I$16*periods_per_year)/'Rental Calculator'!$I$19,0)),MAX('Rental Calculator'!$I$18,start_rate+'Rental Calculator'!$I$20*ROUNDUP((A664-'Rental Calculator'!$I$16*periods_per_year)/'Rental Calculator'!$I$19,0)))),start_rate))</f>
        <v/>
      </c>
      <c r="D664" s="10" t="str">
        <f t="shared" si="65"/>
        <v/>
      </c>
      <c r="E664" s="10" t="str">
        <f t="shared" si="62"/>
        <v/>
      </c>
      <c r="F664" s="10" t="str">
        <f t="shared" si="63"/>
        <v/>
      </c>
      <c r="G664" s="10" t="str">
        <f t="shared" si="64"/>
        <v/>
      </c>
    </row>
    <row r="665" spans="1:7" x14ac:dyDescent="0.15">
      <c r="A665" s="7" t="str">
        <f t="shared" si="60"/>
        <v/>
      </c>
      <c r="B665" s="8" t="str">
        <f t="shared" si="61"/>
        <v/>
      </c>
      <c r="C665" s="9" t="str">
        <f>IF(A665="","",IF(variable,IF(A665&lt;'Rental Calculator'!$I$16*periods_per_year,start_rate,IF('Rental Calculator'!$I$20&gt;=0,MIN('Rental Calculator'!$I$17,start_rate+'Rental Calculator'!$I$20*ROUNDUP((A665-'Rental Calculator'!$I$16*periods_per_year)/'Rental Calculator'!$I$19,0)),MAX('Rental Calculator'!$I$18,start_rate+'Rental Calculator'!$I$20*ROUNDUP((A665-'Rental Calculator'!$I$16*periods_per_year)/'Rental Calculator'!$I$19,0)))),start_rate))</f>
        <v/>
      </c>
      <c r="D665" s="10" t="str">
        <f t="shared" si="65"/>
        <v/>
      </c>
      <c r="E665" s="10" t="str">
        <f t="shared" si="62"/>
        <v/>
      </c>
      <c r="F665" s="10" t="str">
        <f t="shared" si="63"/>
        <v/>
      </c>
      <c r="G665" s="10" t="str">
        <f t="shared" si="64"/>
        <v/>
      </c>
    </row>
    <row r="666" spans="1:7" x14ac:dyDescent="0.15">
      <c r="A666" s="7" t="str">
        <f t="shared" si="60"/>
        <v/>
      </c>
      <c r="B666" s="8" t="str">
        <f t="shared" si="61"/>
        <v/>
      </c>
      <c r="C666" s="9" t="str">
        <f>IF(A666="","",IF(variable,IF(A666&lt;'Rental Calculator'!$I$16*periods_per_year,start_rate,IF('Rental Calculator'!$I$20&gt;=0,MIN('Rental Calculator'!$I$17,start_rate+'Rental Calculator'!$I$20*ROUNDUP((A666-'Rental Calculator'!$I$16*periods_per_year)/'Rental Calculator'!$I$19,0)),MAX('Rental Calculator'!$I$18,start_rate+'Rental Calculator'!$I$20*ROUNDUP((A666-'Rental Calculator'!$I$16*periods_per_year)/'Rental Calculator'!$I$19,0)))),start_rate))</f>
        <v/>
      </c>
      <c r="D666" s="10" t="str">
        <f t="shared" si="65"/>
        <v/>
      </c>
      <c r="E666" s="10" t="str">
        <f t="shared" si="62"/>
        <v/>
      </c>
      <c r="F666" s="10" t="str">
        <f t="shared" si="63"/>
        <v/>
      </c>
      <c r="G666" s="10" t="str">
        <f t="shared" si="64"/>
        <v/>
      </c>
    </row>
    <row r="667" spans="1:7" x14ac:dyDescent="0.15">
      <c r="A667" s="7" t="str">
        <f t="shared" si="60"/>
        <v/>
      </c>
      <c r="B667" s="8" t="str">
        <f t="shared" si="61"/>
        <v/>
      </c>
      <c r="C667" s="9" t="str">
        <f>IF(A667="","",IF(variable,IF(A667&lt;'Rental Calculator'!$I$16*periods_per_year,start_rate,IF('Rental Calculator'!$I$20&gt;=0,MIN('Rental Calculator'!$I$17,start_rate+'Rental Calculator'!$I$20*ROUNDUP((A667-'Rental Calculator'!$I$16*periods_per_year)/'Rental Calculator'!$I$19,0)),MAX('Rental Calculator'!$I$18,start_rate+'Rental Calculator'!$I$20*ROUNDUP((A667-'Rental Calculator'!$I$16*periods_per_year)/'Rental Calculator'!$I$19,0)))),start_rate))</f>
        <v/>
      </c>
      <c r="D667" s="10" t="str">
        <f t="shared" si="65"/>
        <v/>
      </c>
      <c r="E667" s="10" t="str">
        <f t="shared" si="62"/>
        <v/>
      </c>
      <c r="F667" s="10" t="str">
        <f t="shared" si="63"/>
        <v/>
      </c>
      <c r="G667" s="10" t="str">
        <f t="shared" si="64"/>
        <v/>
      </c>
    </row>
    <row r="668" spans="1:7" x14ac:dyDescent="0.15">
      <c r="A668" s="7" t="str">
        <f t="shared" si="60"/>
        <v/>
      </c>
      <c r="B668" s="8" t="str">
        <f t="shared" si="61"/>
        <v/>
      </c>
      <c r="C668" s="9" t="str">
        <f>IF(A668="","",IF(variable,IF(A668&lt;'Rental Calculator'!$I$16*periods_per_year,start_rate,IF('Rental Calculator'!$I$20&gt;=0,MIN('Rental Calculator'!$I$17,start_rate+'Rental Calculator'!$I$20*ROUNDUP((A668-'Rental Calculator'!$I$16*periods_per_year)/'Rental Calculator'!$I$19,0)),MAX('Rental Calculator'!$I$18,start_rate+'Rental Calculator'!$I$20*ROUNDUP((A668-'Rental Calculator'!$I$16*periods_per_year)/'Rental Calculator'!$I$19,0)))),start_rate))</f>
        <v/>
      </c>
      <c r="D668" s="10" t="str">
        <f t="shared" si="65"/>
        <v/>
      </c>
      <c r="E668" s="10" t="str">
        <f t="shared" si="62"/>
        <v/>
      </c>
      <c r="F668" s="10" t="str">
        <f t="shared" si="63"/>
        <v/>
      </c>
      <c r="G668" s="10" t="str">
        <f t="shared" si="64"/>
        <v/>
      </c>
    </row>
    <row r="669" spans="1:7" x14ac:dyDescent="0.15">
      <c r="A669" s="7" t="str">
        <f t="shared" si="60"/>
        <v/>
      </c>
      <c r="B669" s="8" t="str">
        <f t="shared" si="61"/>
        <v/>
      </c>
      <c r="C669" s="9" t="str">
        <f>IF(A669="","",IF(variable,IF(A669&lt;'Rental Calculator'!$I$16*periods_per_year,start_rate,IF('Rental Calculator'!$I$20&gt;=0,MIN('Rental Calculator'!$I$17,start_rate+'Rental Calculator'!$I$20*ROUNDUP((A669-'Rental Calculator'!$I$16*periods_per_year)/'Rental Calculator'!$I$19,0)),MAX('Rental Calculator'!$I$18,start_rate+'Rental Calculator'!$I$20*ROUNDUP((A669-'Rental Calculator'!$I$16*periods_per_year)/'Rental Calculator'!$I$19,0)))),start_rate))</f>
        <v/>
      </c>
      <c r="D669" s="10" t="str">
        <f t="shared" si="65"/>
        <v/>
      </c>
      <c r="E669" s="10" t="str">
        <f t="shared" si="62"/>
        <v/>
      </c>
      <c r="F669" s="10" t="str">
        <f t="shared" si="63"/>
        <v/>
      </c>
      <c r="G669" s="10" t="str">
        <f t="shared" si="64"/>
        <v/>
      </c>
    </row>
    <row r="670" spans="1:7" x14ac:dyDescent="0.15">
      <c r="A670" s="7" t="str">
        <f t="shared" si="60"/>
        <v/>
      </c>
      <c r="B670" s="8" t="str">
        <f t="shared" si="61"/>
        <v/>
      </c>
      <c r="C670" s="9" t="str">
        <f>IF(A670="","",IF(variable,IF(A670&lt;'Rental Calculator'!$I$16*periods_per_year,start_rate,IF('Rental Calculator'!$I$20&gt;=0,MIN('Rental Calculator'!$I$17,start_rate+'Rental Calculator'!$I$20*ROUNDUP((A670-'Rental Calculator'!$I$16*periods_per_year)/'Rental Calculator'!$I$19,0)),MAX('Rental Calculator'!$I$18,start_rate+'Rental Calculator'!$I$20*ROUNDUP((A670-'Rental Calculator'!$I$16*periods_per_year)/'Rental Calculator'!$I$19,0)))),start_rate))</f>
        <v/>
      </c>
      <c r="D670" s="10" t="str">
        <f t="shared" si="65"/>
        <v/>
      </c>
      <c r="E670" s="10" t="str">
        <f t="shared" si="62"/>
        <v/>
      </c>
      <c r="F670" s="10" t="str">
        <f t="shared" si="63"/>
        <v/>
      </c>
      <c r="G670" s="10" t="str">
        <f t="shared" si="64"/>
        <v/>
      </c>
    </row>
    <row r="671" spans="1:7" x14ac:dyDescent="0.15">
      <c r="A671" s="7" t="str">
        <f t="shared" si="60"/>
        <v/>
      </c>
      <c r="B671" s="8" t="str">
        <f t="shared" si="61"/>
        <v/>
      </c>
      <c r="C671" s="9" t="str">
        <f>IF(A671="","",IF(variable,IF(A671&lt;'Rental Calculator'!$I$16*periods_per_year,start_rate,IF('Rental Calculator'!$I$20&gt;=0,MIN('Rental Calculator'!$I$17,start_rate+'Rental Calculator'!$I$20*ROUNDUP((A671-'Rental Calculator'!$I$16*periods_per_year)/'Rental Calculator'!$I$19,0)),MAX('Rental Calculator'!$I$18,start_rate+'Rental Calculator'!$I$20*ROUNDUP((A671-'Rental Calculator'!$I$16*periods_per_year)/'Rental Calculator'!$I$19,0)))),start_rate))</f>
        <v/>
      </c>
      <c r="D671" s="10" t="str">
        <f t="shared" si="65"/>
        <v/>
      </c>
      <c r="E671" s="10" t="str">
        <f t="shared" si="62"/>
        <v/>
      </c>
      <c r="F671" s="10" t="str">
        <f t="shared" si="63"/>
        <v/>
      </c>
      <c r="G671" s="10" t="str">
        <f t="shared" si="64"/>
        <v/>
      </c>
    </row>
    <row r="672" spans="1:7" x14ac:dyDescent="0.15">
      <c r="A672" s="7" t="str">
        <f t="shared" si="60"/>
        <v/>
      </c>
      <c r="B672" s="8" t="str">
        <f t="shared" si="61"/>
        <v/>
      </c>
      <c r="C672" s="9" t="str">
        <f>IF(A672="","",IF(variable,IF(A672&lt;'Rental Calculator'!$I$16*periods_per_year,start_rate,IF('Rental Calculator'!$I$20&gt;=0,MIN('Rental Calculator'!$I$17,start_rate+'Rental Calculator'!$I$20*ROUNDUP((A672-'Rental Calculator'!$I$16*periods_per_year)/'Rental Calculator'!$I$19,0)),MAX('Rental Calculator'!$I$18,start_rate+'Rental Calculator'!$I$20*ROUNDUP((A672-'Rental Calculator'!$I$16*periods_per_year)/'Rental Calculator'!$I$19,0)))),start_rate))</f>
        <v/>
      </c>
      <c r="D672" s="10" t="str">
        <f t="shared" si="65"/>
        <v/>
      </c>
      <c r="E672" s="10" t="str">
        <f t="shared" si="62"/>
        <v/>
      </c>
      <c r="F672" s="10" t="str">
        <f t="shared" si="63"/>
        <v/>
      </c>
      <c r="G672" s="10" t="str">
        <f t="shared" si="64"/>
        <v/>
      </c>
    </row>
    <row r="673" spans="1:7" x14ac:dyDescent="0.15">
      <c r="A673" s="7" t="str">
        <f t="shared" si="60"/>
        <v/>
      </c>
      <c r="B673" s="8" t="str">
        <f t="shared" si="61"/>
        <v/>
      </c>
      <c r="C673" s="9" t="str">
        <f>IF(A673="","",IF(variable,IF(A673&lt;'Rental Calculator'!$I$16*periods_per_year,start_rate,IF('Rental Calculator'!$I$20&gt;=0,MIN('Rental Calculator'!$I$17,start_rate+'Rental Calculator'!$I$20*ROUNDUP((A673-'Rental Calculator'!$I$16*periods_per_year)/'Rental Calculator'!$I$19,0)),MAX('Rental Calculator'!$I$18,start_rate+'Rental Calculator'!$I$20*ROUNDUP((A673-'Rental Calculator'!$I$16*periods_per_year)/'Rental Calculator'!$I$19,0)))),start_rate))</f>
        <v/>
      </c>
      <c r="D673" s="10" t="str">
        <f t="shared" si="65"/>
        <v/>
      </c>
      <c r="E673" s="10" t="str">
        <f t="shared" si="62"/>
        <v/>
      </c>
      <c r="F673" s="10" t="str">
        <f t="shared" si="63"/>
        <v/>
      </c>
      <c r="G673" s="10" t="str">
        <f t="shared" si="64"/>
        <v/>
      </c>
    </row>
    <row r="674" spans="1:7" x14ac:dyDescent="0.15">
      <c r="A674" s="7" t="str">
        <f t="shared" si="60"/>
        <v/>
      </c>
      <c r="B674" s="8" t="str">
        <f t="shared" si="61"/>
        <v/>
      </c>
      <c r="C674" s="9" t="str">
        <f>IF(A674="","",IF(variable,IF(A674&lt;'Rental Calculator'!$I$16*periods_per_year,start_rate,IF('Rental Calculator'!$I$20&gt;=0,MIN('Rental Calculator'!$I$17,start_rate+'Rental Calculator'!$I$20*ROUNDUP((A674-'Rental Calculator'!$I$16*periods_per_year)/'Rental Calculator'!$I$19,0)),MAX('Rental Calculator'!$I$18,start_rate+'Rental Calculator'!$I$20*ROUNDUP((A674-'Rental Calculator'!$I$16*periods_per_year)/'Rental Calculator'!$I$19,0)))),start_rate))</f>
        <v/>
      </c>
      <c r="D674" s="10" t="str">
        <f t="shared" si="65"/>
        <v/>
      </c>
      <c r="E674" s="10" t="str">
        <f t="shared" si="62"/>
        <v/>
      </c>
      <c r="F674" s="10" t="str">
        <f t="shared" si="63"/>
        <v/>
      </c>
      <c r="G674" s="10" t="str">
        <f t="shared" si="64"/>
        <v/>
      </c>
    </row>
    <row r="675" spans="1:7" x14ac:dyDescent="0.15">
      <c r="A675" s="7" t="str">
        <f t="shared" si="60"/>
        <v/>
      </c>
      <c r="B675" s="8" t="str">
        <f t="shared" si="61"/>
        <v/>
      </c>
      <c r="C675" s="9" t="str">
        <f>IF(A675="","",IF(variable,IF(A675&lt;'Rental Calculator'!$I$16*periods_per_year,start_rate,IF('Rental Calculator'!$I$20&gt;=0,MIN('Rental Calculator'!$I$17,start_rate+'Rental Calculator'!$I$20*ROUNDUP((A675-'Rental Calculator'!$I$16*periods_per_year)/'Rental Calculator'!$I$19,0)),MAX('Rental Calculator'!$I$18,start_rate+'Rental Calculator'!$I$20*ROUNDUP((A675-'Rental Calculator'!$I$16*periods_per_year)/'Rental Calculator'!$I$19,0)))),start_rate))</f>
        <v/>
      </c>
      <c r="D675" s="10" t="str">
        <f t="shared" si="65"/>
        <v/>
      </c>
      <c r="E675" s="10" t="str">
        <f t="shared" si="62"/>
        <v/>
      </c>
      <c r="F675" s="10" t="str">
        <f t="shared" si="63"/>
        <v/>
      </c>
      <c r="G675" s="10" t="str">
        <f t="shared" si="64"/>
        <v/>
      </c>
    </row>
    <row r="676" spans="1:7" x14ac:dyDescent="0.15">
      <c r="A676" s="7" t="str">
        <f t="shared" si="60"/>
        <v/>
      </c>
      <c r="B676" s="8" t="str">
        <f t="shared" si="61"/>
        <v/>
      </c>
      <c r="C676" s="9" t="str">
        <f>IF(A676="","",IF(variable,IF(A676&lt;'Rental Calculator'!$I$16*periods_per_year,start_rate,IF('Rental Calculator'!$I$20&gt;=0,MIN('Rental Calculator'!$I$17,start_rate+'Rental Calculator'!$I$20*ROUNDUP((A676-'Rental Calculator'!$I$16*periods_per_year)/'Rental Calculator'!$I$19,0)),MAX('Rental Calculator'!$I$18,start_rate+'Rental Calculator'!$I$20*ROUNDUP((A676-'Rental Calculator'!$I$16*periods_per_year)/'Rental Calculator'!$I$19,0)))),start_rate))</f>
        <v/>
      </c>
      <c r="D676" s="10" t="str">
        <f t="shared" si="65"/>
        <v/>
      </c>
      <c r="E676" s="10" t="str">
        <f t="shared" si="62"/>
        <v/>
      </c>
      <c r="F676" s="10" t="str">
        <f t="shared" si="63"/>
        <v/>
      </c>
      <c r="G676" s="10" t="str">
        <f t="shared" si="64"/>
        <v/>
      </c>
    </row>
    <row r="677" spans="1:7" x14ac:dyDescent="0.15">
      <c r="A677" s="7" t="str">
        <f t="shared" si="60"/>
        <v/>
      </c>
      <c r="B677" s="8" t="str">
        <f t="shared" si="61"/>
        <v/>
      </c>
      <c r="C677" s="9" t="str">
        <f>IF(A677="","",IF(variable,IF(A677&lt;'Rental Calculator'!$I$16*periods_per_year,start_rate,IF('Rental Calculator'!$I$20&gt;=0,MIN('Rental Calculator'!$I$17,start_rate+'Rental Calculator'!$I$20*ROUNDUP((A677-'Rental Calculator'!$I$16*periods_per_year)/'Rental Calculator'!$I$19,0)),MAX('Rental Calculator'!$I$18,start_rate+'Rental Calculator'!$I$20*ROUNDUP((A677-'Rental Calculator'!$I$16*periods_per_year)/'Rental Calculator'!$I$19,0)))),start_rate))</f>
        <v/>
      </c>
      <c r="D677" s="10" t="str">
        <f t="shared" si="65"/>
        <v/>
      </c>
      <c r="E677" s="10" t="str">
        <f t="shared" si="62"/>
        <v/>
      </c>
      <c r="F677" s="10" t="str">
        <f t="shared" si="63"/>
        <v/>
      </c>
      <c r="G677" s="10" t="str">
        <f t="shared" si="64"/>
        <v/>
      </c>
    </row>
    <row r="678" spans="1:7" x14ac:dyDescent="0.15">
      <c r="A678" s="7" t="str">
        <f t="shared" si="60"/>
        <v/>
      </c>
      <c r="B678" s="8" t="str">
        <f t="shared" si="61"/>
        <v/>
      </c>
      <c r="C678" s="9" t="str">
        <f>IF(A678="","",IF(variable,IF(A678&lt;'Rental Calculator'!$I$16*periods_per_year,start_rate,IF('Rental Calculator'!$I$20&gt;=0,MIN('Rental Calculator'!$I$17,start_rate+'Rental Calculator'!$I$20*ROUNDUP((A678-'Rental Calculator'!$I$16*periods_per_year)/'Rental Calculator'!$I$19,0)),MAX('Rental Calculator'!$I$18,start_rate+'Rental Calculator'!$I$20*ROUNDUP((A678-'Rental Calculator'!$I$16*periods_per_year)/'Rental Calculator'!$I$19,0)))),start_rate))</f>
        <v/>
      </c>
      <c r="D678" s="10" t="str">
        <f t="shared" si="65"/>
        <v/>
      </c>
      <c r="E678" s="10" t="str">
        <f t="shared" si="62"/>
        <v/>
      </c>
      <c r="F678" s="10" t="str">
        <f t="shared" si="63"/>
        <v/>
      </c>
      <c r="G678" s="10" t="str">
        <f t="shared" si="64"/>
        <v/>
      </c>
    </row>
    <row r="679" spans="1:7" x14ac:dyDescent="0.15">
      <c r="A679" s="7" t="str">
        <f t="shared" si="60"/>
        <v/>
      </c>
      <c r="B679" s="8" t="str">
        <f t="shared" si="61"/>
        <v/>
      </c>
      <c r="C679" s="9" t="str">
        <f>IF(A679="","",IF(variable,IF(A679&lt;'Rental Calculator'!$I$16*periods_per_year,start_rate,IF('Rental Calculator'!$I$20&gt;=0,MIN('Rental Calculator'!$I$17,start_rate+'Rental Calculator'!$I$20*ROUNDUP((A679-'Rental Calculator'!$I$16*periods_per_year)/'Rental Calculator'!$I$19,0)),MAX('Rental Calculator'!$I$18,start_rate+'Rental Calculator'!$I$20*ROUNDUP((A679-'Rental Calculator'!$I$16*periods_per_year)/'Rental Calculator'!$I$19,0)))),start_rate))</f>
        <v/>
      </c>
      <c r="D679" s="10" t="str">
        <f t="shared" si="65"/>
        <v/>
      </c>
      <c r="E679" s="10" t="str">
        <f t="shared" si="62"/>
        <v/>
      </c>
      <c r="F679" s="10" t="str">
        <f t="shared" si="63"/>
        <v/>
      </c>
      <c r="G679" s="10" t="str">
        <f t="shared" si="64"/>
        <v/>
      </c>
    </row>
    <row r="680" spans="1:7" x14ac:dyDescent="0.15">
      <c r="A680" s="7" t="str">
        <f t="shared" si="60"/>
        <v/>
      </c>
      <c r="B680" s="8" t="str">
        <f t="shared" si="61"/>
        <v/>
      </c>
      <c r="C680" s="9" t="str">
        <f>IF(A680="","",IF(variable,IF(A680&lt;'Rental Calculator'!$I$16*periods_per_year,start_rate,IF('Rental Calculator'!$I$20&gt;=0,MIN('Rental Calculator'!$I$17,start_rate+'Rental Calculator'!$I$20*ROUNDUP((A680-'Rental Calculator'!$I$16*periods_per_year)/'Rental Calculator'!$I$19,0)),MAX('Rental Calculator'!$I$18,start_rate+'Rental Calculator'!$I$20*ROUNDUP((A680-'Rental Calculator'!$I$16*periods_per_year)/'Rental Calculator'!$I$19,0)))),start_rate))</f>
        <v/>
      </c>
      <c r="D680" s="10" t="str">
        <f t="shared" si="65"/>
        <v/>
      </c>
      <c r="E680" s="10" t="str">
        <f t="shared" si="62"/>
        <v/>
      </c>
      <c r="F680" s="10" t="str">
        <f t="shared" si="63"/>
        <v/>
      </c>
      <c r="G680" s="10" t="str">
        <f t="shared" si="64"/>
        <v/>
      </c>
    </row>
    <row r="681" spans="1:7" x14ac:dyDescent="0.15">
      <c r="A681" s="7" t="str">
        <f t="shared" si="60"/>
        <v/>
      </c>
      <c r="B681" s="8" t="str">
        <f t="shared" si="61"/>
        <v/>
      </c>
      <c r="C681" s="9" t="str">
        <f>IF(A681="","",IF(variable,IF(A681&lt;'Rental Calculator'!$I$16*periods_per_year,start_rate,IF('Rental Calculator'!$I$20&gt;=0,MIN('Rental Calculator'!$I$17,start_rate+'Rental Calculator'!$I$20*ROUNDUP((A681-'Rental Calculator'!$I$16*periods_per_year)/'Rental Calculator'!$I$19,0)),MAX('Rental Calculator'!$I$18,start_rate+'Rental Calculator'!$I$20*ROUNDUP((A681-'Rental Calculator'!$I$16*periods_per_year)/'Rental Calculator'!$I$19,0)))),start_rate))</f>
        <v/>
      </c>
      <c r="D681" s="10" t="str">
        <f t="shared" si="65"/>
        <v/>
      </c>
      <c r="E681" s="10" t="str">
        <f t="shared" si="62"/>
        <v/>
      </c>
      <c r="F681" s="10" t="str">
        <f t="shared" si="63"/>
        <v/>
      </c>
      <c r="G681" s="10" t="str">
        <f t="shared" si="64"/>
        <v/>
      </c>
    </row>
    <row r="682" spans="1:7" x14ac:dyDescent="0.15">
      <c r="A682" s="7" t="str">
        <f t="shared" si="60"/>
        <v/>
      </c>
      <c r="B682" s="8" t="str">
        <f t="shared" si="61"/>
        <v/>
      </c>
      <c r="C682" s="9" t="str">
        <f>IF(A682="","",IF(variable,IF(A682&lt;'Rental Calculator'!$I$16*periods_per_year,start_rate,IF('Rental Calculator'!$I$20&gt;=0,MIN('Rental Calculator'!$I$17,start_rate+'Rental Calculator'!$I$20*ROUNDUP((A682-'Rental Calculator'!$I$16*periods_per_year)/'Rental Calculator'!$I$19,0)),MAX('Rental Calculator'!$I$18,start_rate+'Rental Calculator'!$I$20*ROUNDUP((A682-'Rental Calculator'!$I$16*periods_per_year)/'Rental Calculator'!$I$19,0)))),start_rate))</f>
        <v/>
      </c>
      <c r="D682" s="10" t="str">
        <f t="shared" si="65"/>
        <v/>
      </c>
      <c r="E682" s="10" t="str">
        <f t="shared" si="62"/>
        <v/>
      </c>
      <c r="F682" s="10" t="str">
        <f t="shared" si="63"/>
        <v/>
      </c>
      <c r="G682" s="10" t="str">
        <f t="shared" si="64"/>
        <v/>
      </c>
    </row>
    <row r="683" spans="1:7" x14ac:dyDescent="0.15">
      <c r="A683" s="7" t="str">
        <f t="shared" si="60"/>
        <v/>
      </c>
      <c r="B683" s="8" t="str">
        <f t="shared" si="61"/>
        <v/>
      </c>
      <c r="C683" s="9" t="str">
        <f>IF(A683="","",IF(variable,IF(A683&lt;'Rental Calculator'!$I$16*periods_per_year,start_rate,IF('Rental Calculator'!$I$20&gt;=0,MIN('Rental Calculator'!$I$17,start_rate+'Rental Calculator'!$I$20*ROUNDUP((A683-'Rental Calculator'!$I$16*periods_per_year)/'Rental Calculator'!$I$19,0)),MAX('Rental Calculator'!$I$18,start_rate+'Rental Calculator'!$I$20*ROUNDUP((A683-'Rental Calculator'!$I$16*periods_per_year)/'Rental Calculator'!$I$19,0)))),start_rate))</f>
        <v/>
      </c>
      <c r="D683" s="10" t="str">
        <f t="shared" si="65"/>
        <v/>
      </c>
      <c r="E683" s="10" t="str">
        <f t="shared" si="62"/>
        <v/>
      </c>
      <c r="F683" s="10" t="str">
        <f t="shared" si="63"/>
        <v/>
      </c>
      <c r="G683" s="10" t="str">
        <f t="shared" si="64"/>
        <v/>
      </c>
    </row>
    <row r="684" spans="1:7" x14ac:dyDescent="0.15">
      <c r="A684" s="7" t="str">
        <f t="shared" si="60"/>
        <v/>
      </c>
      <c r="B684" s="8" t="str">
        <f t="shared" si="61"/>
        <v/>
      </c>
      <c r="C684" s="9" t="str">
        <f>IF(A684="","",IF(variable,IF(A684&lt;'Rental Calculator'!$I$16*periods_per_year,start_rate,IF('Rental Calculator'!$I$20&gt;=0,MIN('Rental Calculator'!$I$17,start_rate+'Rental Calculator'!$I$20*ROUNDUP((A684-'Rental Calculator'!$I$16*periods_per_year)/'Rental Calculator'!$I$19,0)),MAX('Rental Calculator'!$I$18,start_rate+'Rental Calculator'!$I$20*ROUNDUP((A684-'Rental Calculator'!$I$16*periods_per_year)/'Rental Calculator'!$I$19,0)))),start_rate))</f>
        <v/>
      </c>
      <c r="D684" s="10" t="str">
        <f t="shared" si="65"/>
        <v/>
      </c>
      <c r="E684" s="10" t="str">
        <f t="shared" si="62"/>
        <v/>
      </c>
      <c r="F684" s="10" t="str">
        <f t="shared" si="63"/>
        <v/>
      </c>
      <c r="G684" s="10" t="str">
        <f t="shared" si="64"/>
        <v/>
      </c>
    </row>
    <row r="685" spans="1:7" x14ac:dyDescent="0.15">
      <c r="A685" s="7" t="str">
        <f t="shared" si="60"/>
        <v/>
      </c>
      <c r="B685" s="8" t="str">
        <f t="shared" si="61"/>
        <v/>
      </c>
      <c r="C685" s="9" t="str">
        <f>IF(A685="","",IF(variable,IF(A685&lt;'Rental Calculator'!$I$16*periods_per_year,start_rate,IF('Rental Calculator'!$I$20&gt;=0,MIN('Rental Calculator'!$I$17,start_rate+'Rental Calculator'!$I$20*ROUNDUP((A685-'Rental Calculator'!$I$16*periods_per_year)/'Rental Calculator'!$I$19,0)),MAX('Rental Calculator'!$I$18,start_rate+'Rental Calculator'!$I$20*ROUNDUP((A685-'Rental Calculator'!$I$16*periods_per_year)/'Rental Calculator'!$I$19,0)))),start_rate))</f>
        <v/>
      </c>
      <c r="D685" s="10" t="str">
        <f t="shared" si="65"/>
        <v/>
      </c>
      <c r="E685" s="10" t="str">
        <f t="shared" si="62"/>
        <v/>
      </c>
      <c r="F685" s="10" t="str">
        <f t="shared" si="63"/>
        <v/>
      </c>
      <c r="G685" s="10" t="str">
        <f t="shared" si="64"/>
        <v/>
      </c>
    </row>
    <row r="686" spans="1:7" x14ac:dyDescent="0.15">
      <c r="A686" s="7" t="str">
        <f t="shared" si="60"/>
        <v/>
      </c>
      <c r="B686" s="8" t="str">
        <f t="shared" si="61"/>
        <v/>
      </c>
      <c r="C686" s="9" t="str">
        <f>IF(A686="","",IF(variable,IF(A686&lt;'Rental Calculator'!$I$16*periods_per_year,start_rate,IF('Rental Calculator'!$I$20&gt;=0,MIN('Rental Calculator'!$I$17,start_rate+'Rental Calculator'!$I$20*ROUNDUP((A686-'Rental Calculator'!$I$16*periods_per_year)/'Rental Calculator'!$I$19,0)),MAX('Rental Calculator'!$I$18,start_rate+'Rental Calculator'!$I$20*ROUNDUP((A686-'Rental Calculator'!$I$16*periods_per_year)/'Rental Calculator'!$I$19,0)))),start_rate))</f>
        <v/>
      </c>
      <c r="D686" s="10" t="str">
        <f t="shared" si="65"/>
        <v/>
      </c>
      <c r="E686" s="10" t="str">
        <f t="shared" si="62"/>
        <v/>
      </c>
      <c r="F686" s="10" t="str">
        <f t="shared" si="63"/>
        <v/>
      </c>
      <c r="G686" s="10" t="str">
        <f t="shared" si="64"/>
        <v/>
      </c>
    </row>
    <row r="687" spans="1:7" x14ac:dyDescent="0.15">
      <c r="A687" s="7" t="str">
        <f t="shared" si="60"/>
        <v/>
      </c>
      <c r="B687" s="8" t="str">
        <f t="shared" si="61"/>
        <v/>
      </c>
      <c r="C687" s="9" t="str">
        <f>IF(A687="","",IF(variable,IF(A687&lt;'Rental Calculator'!$I$16*periods_per_year,start_rate,IF('Rental Calculator'!$I$20&gt;=0,MIN('Rental Calculator'!$I$17,start_rate+'Rental Calculator'!$I$20*ROUNDUP((A687-'Rental Calculator'!$I$16*periods_per_year)/'Rental Calculator'!$I$19,0)),MAX('Rental Calculator'!$I$18,start_rate+'Rental Calculator'!$I$20*ROUNDUP((A687-'Rental Calculator'!$I$16*periods_per_year)/'Rental Calculator'!$I$19,0)))),start_rate))</f>
        <v/>
      </c>
      <c r="D687" s="10" t="str">
        <f t="shared" si="65"/>
        <v/>
      </c>
      <c r="E687" s="10" t="str">
        <f t="shared" si="62"/>
        <v/>
      </c>
      <c r="F687" s="10" t="str">
        <f t="shared" si="63"/>
        <v/>
      </c>
      <c r="G687" s="10" t="str">
        <f t="shared" si="64"/>
        <v/>
      </c>
    </row>
    <row r="688" spans="1:7" x14ac:dyDescent="0.15">
      <c r="A688" s="7" t="str">
        <f t="shared" si="60"/>
        <v/>
      </c>
      <c r="B688" s="8" t="str">
        <f t="shared" si="61"/>
        <v/>
      </c>
      <c r="C688" s="9" t="str">
        <f>IF(A688="","",IF(variable,IF(A688&lt;'Rental Calculator'!$I$16*periods_per_year,start_rate,IF('Rental Calculator'!$I$20&gt;=0,MIN('Rental Calculator'!$I$17,start_rate+'Rental Calculator'!$I$20*ROUNDUP((A688-'Rental Calculator'!$I$16*periods_per_year)/'Rental Calculator'!$I$19,0)),MAX('Rental Calculator'!$I$18,start_rate+'Rental Calculator'!$I$20*ROUNDUP((A688-'Rental Calculator'!$I$16*periods_per_year)/'Rental Calculator'!$I$19,0)))),start_rate))</f>
        <v/>
      </c>
      <c r="D688" s="10" t="str">
        <f t="shared" si="65"/>
        <v/>
      </c>
      <c r="E688" s="10" t="str">
        <f t="shared" si="62"/>
        <v/>
      </c>
      <c r="F688" s="10" t="str">
        <f t="shared" si="63"/>
        <v/>
      </c>
      <c r="G688" s="10" t="str">
        <f t="shared" si="64"/>
        <v/>
      </c>
    </row>
    <row r="689" spans="1:7" x14ac:dyDescent="0.15">
      <c r="A689" s="7" t="str">
        <f t="shared" si="60"/>
        <v/>
      </c>
      <c r="B689" s="8" t="str">
        <f t="shared" si="61"/>
        <v/>
      </c>
      <c r="C689" s="9" t="str">
        <f>IF(A689="","",IF(variable,IF(A689&lt;'Rental Calculator'!$I$16*periods_per_year,start_rate,IF('Rental Calculator'!$I$20&gt;=0,MIN('Rental Calculator'!$I$17,start_rate+'Rental Calculator'!$I$20*ROUNDUP((A689-'Rental Calculator'!$I$16*periods_per_year)/'Rental Calculator'!$I$19,0)),MAX('Rental Calculator'!$I$18,start_rate+'Rental Calculator'!$I$20*ROUNDUP((A689-'Rental Calculator'!$I$16*periods_per_year)/'Rental Calculator'!$I$19,0)))),start_rate))</f>
        <v/>
      </c>
      <c r="D689" s="10" t="str">
        <f t="shared" si="65"/>
        <v/>
      </c>
      <c r="E689" s="10" t="str">
        <f t="shared" si="62"/>
        <v/>
      </c>
      <c r="F689" s="10" t="str">
        <f t="shared" si="63"/>
        <v/>
      </c>
      <c r="G689" s="10" t="str">
        <f t="shared" si="64"/>
        <v/>
      </c>
    </row>
    <row r="690" spans="1:7" x14ac:dyDescent="0.15">
      <c r="A690" s="7" t="str">
        <f t="shared" si="60"/>
        <v/>
      </c>
      <c r="B690" s="8" t="str">
        <f t="shared" si="61"/>
        <v/>
      </c>
      <c r="C690" s="9" t="str">
        <f>IF(A690="","",IF(variable,IF(A690&lt;'Rental Calculator'!$I$16*periods_per_year,start_rate,IF('Rental Calculator'!$I$20&gt;=0,MIN('Rental Calculator'!$I$17,start_rate+'Rental Calculator'!$I$20*ROUNDUP((A690-'Rental Calculator'!$I$16*periods_per_year)/'Rental Calculator'!$I$19,0)),MAX('Rental Calculator'!$I$18,start_rate+'Rental Calculator'!$I$20*ROUNDUP((A690-'Rental Calculator'!$I$16*periods_per_year)/'Rental Calculator'!$I$19,0)))),start_rate))</f>
        <v/>
      </c>
      <c r="D690" s="10" t="str">
        <f t="shared" si="65"/>
        <v/>
      </c>
      <c r="E690" s="10" t="str">
        <f t="shared" si="62"/>
        <v/>
      </c>
      <c r="F690" s="10" t="str">
        <f t="shared" si="63"/>
        <v/>
      </c>
      <c r="G690" s="10" t="str">
        <f t="shared" si="64"/>
        <v/>
      </c>
    </row>
    <row r="691" spans="1:7" x14ac:dyDescent="0.15">
      <c r="A691" s="7" t="str">
        <f t="shared" si="60"/>
        <v/>
      </c>
      <c r="B691" s="8" t="str">
        <f t="shared" si="61"/>
        <v/>
      </c>
      <c r="C691" s="9" t="str">
        <f>IF(A691="","",IF(variable,IF(A691&lt;'Rental Calculator'!$I$16*periods_per_year,start_rate,IF('Rental Calculator'!$I$20&gt;=0,MIN('Rental Calculator'!$I$17,start_rate+'Rental Calculator'!$I$20*ROUNDUP((A691-'Rental Calculator'!$I$16*periods_per_year)/'Rental Calculator'!$I$19,0)),MAX('Rental Calculator'!$I$18,start_rate+'Rental Calculator'!$I$20*ROUNDUP((A691-'Rental Calculator'!$I$16*periods_per_year)/'Rental Calculator'!$I$19,0)))),start_rate))</f>
        <v/>
      </c>
      <c r="D691" s="10" t="str">
        <f t="shared" si="65"/>
        <v/>
      </c>
      <c r="E691" s="10" t="str">
        <f t="shared" si="62"/>
        <v/>
      </c>
      <c r="F691" s="10" t="str">
        <f t="shared" si="63"/>
        <v/>
      </c>
      <c r="G691" s="10" t="str">
        <f t="shared" si="64"/>
        <v/>
      </c>
    </row>
    <row r="692" spans="1:7" x14ac:dyDescent="0.15">
      <c r="A692" s="7" t="str">
        <f t="shared" si="60"/>
        <v/>
      </c>
      <c r="B692" s="8" t="str">
        <f t="shared" si="61"/>
        <v/>
      </c>
      <c r="C692" s="9" t="str">
        <f>IF(A692="","",IF(variable,IF(A692&lt;'Rental Calculator'!$I$16*periods_per_year,start_rate,IF('Rental Calculator'!$I$20&gt;=0,MIN('Rental Calculator'!$I$17,start_rate+'Rental Calculator'!$I$20*ROUNDUP((A692-'Rental Calculator'!$I$16*periods_per_year)/'Rental Calculator'!$I$19,0)),MAX('Rental Calculator'!$I$18,start_rate+'Rental Calculator'!$I$20*ROUNDUP((A692-'Rental Calculator'!$I$16*periods_per_year)/'Rental Calculator'!$I$19,0)))),start_rate))</f>
        <v/>
      </c>
      <c r="D692" s="10" t="str">
        <f t="shared" si="65"/>
        <v/>
      </c>
      <c r="E692" s="10" t="str">
        <f t="shared" si="62"/>
        <v/>
      </c>
      <c r="F692" s="10" t="str">
        <f t="shared" si="63"/>
        <v/>
      </c>
      <c r="G692" s="10" t="str">
        <f t="shared" si="64"/>
        <v/>
      </c>
    </row>
    <row r="693" spans="1:7" x14ac:dyDescent="0.15">
      <c r="A693" s="7" t="str">
        <f t="shared" si="60"/>
        <v/>
      </c>
      <c r="B693" s="8" t="str">
        <f t="shared" si="61"/>
        <v/>
      </c>
      <c r="C693" s="9" t="str">
        <f>IF(A693="","",IF(variable,IF(A693&lt;'Rental Calculator'!$I$16*periods_per_year,start_rate,IF('Rental Calculator'!$I$20&gt;=0,MIN('Rental Calculator'!$I$17,start_rate+'Rental Calculator'!$I$20*ROUNDUP((A693-'Rental Calculator'!$I$16*periods_per_year)/'Rental Calculator'!$I$19,0)),MAX('Rental Calculator'!$I$18,start_rate+'Rental Calculator'!$I$20*ROUNDUP((A693-'Rental Calculator'!$I$16*periods_per_year)/'Rental Calculator'!$I$19,0)))),start_rate))</f>
        <v/>
      </c>
      <c r="D693" s="10" t="str">
        <f t="shared" si="65"/>
        <v/>
      </c>
      <c r="E693" s="10" t="str">
        <f t="shared" si="62"/>
        <v/>
      </c>
      <c r="F693" s="10" t="str">
        <f t="shared" si="63"/>
        <v/>
      </c>
      <c r="G693" s="10" t="str">
        <f t="shared" si="64"/>
        <v/>
      </c>
    </row>
    <row r="694" spans="1:7" x14ac:dyDescent="0.15">
      <c r="A694" s="7" t="str">
        <f t="shared" si="60"/>
        <v/>
      </c>
      <c r="B694" s="8" t="str">
        <f t="shared" si="61"/>
        <v/>
      </c>
      <c r="C694" s="9" t="str">
        <f>IF(A694="","",IF(variable,IF(A694&lt;'Rental Calculator'!$I$16*periods_per_year,start_rate,IF('Rental Calculator'!$I$20&gt;=0,MIN('Rental Calculator'!$I$17,start_rate+'Rental Calculator'!$I$20*ROUNDUP((A694-'Rental Calculator'!$I$16*periods_per_year)/'Rental Calculator'!$I$19,0)),MAX('Rental Calculator'!$I$18,start_rate+'Rental Calculator'!$I$20*ROUNDUP((A694-'Rental Calculator'!$I$16*periods_per_year)/'Rental Calculator'!$I$19,0)))),start_rate))</f>
        <v/>
      </c>
      <c r="D694" s="10" t="str">
        <f t="shared" si="65"/>
        <v/>
      </c>
      <c r="E694" s="10" t="str">
        <f t="shared" si="62"/>
        <v/>
      </c>
      <c r="F694" s="10" t="str">
        <f t="shared" si="63"/>
        <v/>
      </c>
      <c r="G694" s="10" t="str">
        <f t="shared" si="64"/>
        <v/>
      </c>
    </row>
    <row r="695" spans="1:7" x14ac:dyDescent="0.15">
      <c r="A695" s="7" t="str">
        <f t="shared" si="60"/>
        <v/>
      </c>
      <c r="B695" s="8" t="str">
        <f t="shared" si="61"/>
        <v/>
      </c>
      <c r="C695" s="9" t="str">
        <f>IF(A695="","",IF(variable,IF(A695&lt;'Rental Calculator'!$I$16*periods_per_year,start_rate,IF('Rental Calculator'!$I$20&gt;=0,MIN('Rental Calculator'!$I$17,start_rate+'Rental Calculator'!$I$20*ROUNDUP((A695-'Rental Calculator'!$I$16*periods_per_year)/'Rental Calculator'!$I$19,0)),MAX('Rental Calculator'!$I$18,start_rate+'Rental Calculator'!$I$20*ROUNDUP((A695-'Rental Calculator'!$I$16*periods_per_year)/'Rental Calculator'!$I$19,0)))),start_rate))</f>
        <v/>
      </c>
      <c r="D695" s="10" t="str">
        <f t="shared" si="65"/>
        <v/>
      </c>
      <c r="E695" s="10" t="str">
        <f t="shared" si="62"/>
        <v/>
      </c>
      <c r="F695" s="10" t="str">
        <f t="shared" si="63"/>
        <v/>
      </c>
      <c r="G695" s="10" t="str">
        <f t="shared" si="64"/>
        <v/>
      </c>
    </row>
    <row r="696" spans="1:7" x14ac:dyDescent="0.15">
      <c r="A696" s="7" t="str">
        <f t="shared" si="60"/>
        <v/>
      </c>
      <c r="B696" s="8" t="str">
        <f t="shared" si="61"/>
        <v/>
      </c>
      <c r="C696" s="9" t="str">
        <f>IF(A696="","",IF(variable,IF(A696&lt;'Rental Calculator'!$I$16*periods_per_year,start_rate,IF('Rental Calculator'!$I$20&gt;=0,MIN('Rental Calculator'!$I$17,start_rate+'Rental Calculator'!$I$20*ROUNDUP((A696-'Rental Calculator'!$I$16*periods_per_year)/'Rental Calculator'!$I$19,0)),MAX('Rental Calculator'!$I$18,start_rate+'Rental Calculator'!$I$20*ROUNDUP((A696-'Rental Calculator'!$I$16*periods_per_year)/'Rental Calculator'!$I$19,0)))),start_rate))</f>
        <v/>
      </c>
      <c r="D696" s="10" t="str">
        <f t="shared" si="65"/>
        <v/>
      </c>
      <c r="E696" s="10" t="str">
        <f t="shared" si="62"/>
        <v/>
      </c>
      <c r="F696" s="10" t="str">
        <f t="shared" si="63"/>
        <v/>
      </c>
      <c r="G696" s="10" t="str">
        <f t="shared" si="64"/>
        <v/>
      </c>
    </row>
    <row r="697" spans="1:7" x14ac:dyDescent="0.15">
      <c r="A697" s="7" t="str">
        <f t="shared" si="60"/>
        <v/>
      </c>
      <c r="B697" s="8" t="str">
        <f t="shared" si="61"/>
        <v/>
      </c>
      <c r="C697" s="9" t="str">
        <f>IF(A697="","",IF(variable,IF(A697&lt;'Rental Calculator'!$I$16*periods_per_year,start_rate,IF('Rental Calculator'!$I$20&gt;=0,MIN('Rental Calculator'!$I$17,start_rate+'Rental Calculator'!$I$20*ROUNDUP((A697-'Rental Calculator'!$I$16*periods_per_year)/'Rental Calculator'!$I$19,0)),MAX('Rental Calculator'!$I$18,start_rate+'Rental Calculator'!$I$20*ROUNDUP((A697-'Rental Calculator'!$I$16*periods_per_year)/'Rental Calculator'!$I$19,0)))),start_rate))</f>
        <v/>
      </c>
      <c r="D697" s="10" t="str">
        <f t="shared" si="65"/>
        <v/>
      </c>
      <c r="E697" s="10" t="str">
        <f t="shared" si="62"/>
        <v/>
      </c>
      <c r="F697" s="10" t="str">
        <f t="shared" si="63"/>
        <v/>
      </c>
      <c r="G697" s="10" t="str">
        <f t="shared" si="64"/>
        <v/>
      </c>
    </row>
    <row r="698" spans="1:7" x14ac:dyDescent="0.15">
      <c r="A698" s="7" t="str">
        <f t="shared" si="60"/>
        <v/>
      </c>
      <c r="B698" s="8" t="str">
        <f t="shared" si="61"/>
        <v/>
      </c>
      <c r="C698" s="9" t="str">
        <f>IF(A698="","",IF(variable,IF(A698&lt;'Rental Calculator'!$I$16*periods_per_year,start_rate,IF('Rental Calculator'!$I$20&gt;=0,MIN('Rental Calculator'!$I$17,start_rate+'Rental Calculator'!$I$20*ROUNDUP((A698-'Rental Calculator'!$I$16*periods_per_year)/'Rental Calculator'!$I$19,0)),MAX('Rental Calculator'!$I$18,start_rate+'Rental Calculator'!$I$20*ROUNDUP((A698-'Rental Calculator'!$I$16*periods_per_year)/'Rental Calculator'!$I$19,0)))),start_rate))</f>
        <v/>
      </c>
      <c r="D698" s="10" t="str">
        <f t="shared" si="65"/>
        <v/>
      </c>
      <c r="E698" s="10" t="str">
        <f t="shared" si="62"/>
        <v/>
      </c>
      <c r="F698" s="10" t="str">
        <f t="shared" si="63"/>
        <v/>
      </c>
      <c r="G698" s="10" t="str">
        <f t="shared" si="64"/>
        <v/>
      </c>
    </row>
    <row r="699" spans="1:7" x14ac:dyDescent="0.15">
      <c r="A699" s="7" t="str">
        <f t="shared" si="60"/>
        <v/>
      </c>
      <c r="B699" s="8" t="str">
        <f t="shared" si="61"/>
        <v/>
      </c>
      <c r="C699" s="9" t="str">
        <f>IF(A699="","",IF(variable,IF(A699&lt;'Rental Calculator'!$I$16*periods_per_year,start_rate,IF('Rental Calculator'!$I$20&gt;=0,MIN('Rental Calculator'!$I$17,start_rate+'Rental Calculator'!$I$20*ROUNDUP((A699-'Rental Calculator'!$I$16*periods_per_year)/'Rental Calculator'!$I$19,0)),MAX('Rental Calculator'!$I$18,start_rate+'Rental Calculator'!$I$20*ROUNDUP((A699-'Rental Calculator'!$I$16*periods_per_year)/'Rental Calculator'!$I$19,0)))),start_rate))</f>
        <v/>
      </c>
      <c r="D699" s="10" t="str">
        <f t="shared" si="65"/>
        <v/>
      </c>
      <c r="E699" s="10" t="str">
        <f t="shared" si="62"/>
        <v/>
      </c>
      <c r="F699" s="10" t="str">
        <f t="shared" si="63"/>
        <v/>
      </c>
      <c r="G699" s="10" t="str">
        <f t="shared" si="64"/>
        <v/>
      </c>
    </row>
    <row r="700" spans="1:7" x14ac:dyDescent="0.15">
      <c r="A700" s="7" t="str">
        <f t="shared" si="60"/>
        <v/>
      </c>
      <c r="B700" s="8" t="str">
        <f t="shared" si="61"/>
        <v/>
      </c>
      <c r="C700" s="9" t="str">
        <f>IF(A700="","",IF(variable,IF(A700&lt;'Rental Calculator'!$I$16*periods_per_year,start_rate,IF('Rental Calculator'!$I$20&gt;=0,MIN('Rental Calculator'!$I$17,start_rate+'Rental Calculator'!$I$20*ROUNDUP((A700-'Rental Calculator'!$I$16*periods_per_year)/'Rental Calculator'!$I$19,0)),MAX('Rental Calculator'!$I$18,start_rate+'Rental Calculator'!$I$20*ROUNDUP((A700-'Rental Calculator'!$I$16*periods_per_year)/'Rental Calculator'!$I$19,0)))),start_rate))</f>
        <v/>
      </c>
      <c r="D700" s="10" t="str">
        <f t="shared" si="65"/>
        <v/>
      </c>
      <c r="E700" s="10" t="str">
        <f t="shared" si="62"/>
        <v/>
      </c>
      <c r="F700" s="10" t="str">
        <f t="shared" si="63"/>
        <v/>
      </c>
      <c r="G700" s="10" t="str">
        <f t="shared" si="64"/>
        <v/>
      </c>
    </row>
    <row r="701" spans="1:7" x14ac:dyDescent="0.15">
      <c r="A701" s="7" t="str">
        <f t="shared" si="60"/>
        <v/>
      </c>
      <c r="B701" s="8" t="str">
        <f t="shared" si="61"/>
        <v/>
      </c>
      <c r="C701" s="9" t="str">
        <f>IF(A701="","",IF(variable,IF(A701&lt;'Rental Calculator'!$I$16*periods_per_year,start_rate,IF('Rental Calculator'!$I$20&gt;=0,MIN('Rental Calculator'!$I$17,start_rate+'Rental Calculator'!$I$20*ROUNDUP((A701-'Rental Calculator'!$I$16*periods_per_year)/'Rental Calculator'!$I$19,0)),MAX('Rental Calculator'!$I$18,start_rate+'Rental Calculator'!$I$20*ROUNDUP((A701-'Rental Calculator'!$I$16*periods_per_year)/'Rental Calculator'!$I$19,0)))),start_rate))</f>
        <v/>
      </c>
      <c r="D701" s="10" t="str">
        <f t="shared" si="65"/>
        <v/>
      </c>
      <c r="E701" s="10" t="str">
        <f t="shared" si="62"/>
        <v/>
      </c>
      <c r="F701" s="10" t="str">
        <f t="shared" si="63"/>
        <v/>
      </c>
      <c r="G701" s="10" t="str">
        <f t="shared" si="64"/>
        <v/>
      </c>
    </row>
    <row r="702" spans="1:7" x14ac:dyDescent="0.15">
      <c r="A702" s="7" t="str">
        <f t="shared" si="60"/>
        <v/>
      </c>
      <c r="B702" s="8" t="str">
        <f t="shared" si="61"/>
        <v/>
      </c>
      <c r="C702" s="9" t="str">
        <f>IF(A702="","",IF(variable,IF(A702&lt;'Rental Calculator'!$I$16*periods_per_year,start_rate,IF('Rental Calculator'!$I$20&gt;=0,MIN('Rental Calculator'!$I$17,start_rate+'Rental Calculator'!$I$20*ROUNDUP((A702-'Rental Calculator'!$I$16*periods_per_year)/'Rental Calculator'!$I$19,0)),MAX('Rental Calculator'!$I$18,start_rate+'Rental Calculator'!$I$20*ROUNDUP((A702-'Rental Calculator'!$I$16*periods_per_year)/'Rental Calculator'!$I$19,0)))),start_rate))</f>
        <v/>
      </c>
      <c r="D702" s="10" t="str">
        <f t="shared" si="65"/>
        <v/>
      </c>
      <c r="E702" s="10" t="str">
        <f t="shared" si="62"/>
        <v/>
      </c>
      <c r="F702" s="10" t="str">
        <f t="shared" si="63"/>
        <v/>
      </c>
      <c r="G702" s="10" t="str">
        <f t="shared" si="64"/>
        <v/>
      </c>
    </row>
    <row r="703" spans="1:7" x14ac:dyDescent="0.15">
      <c r="A703" s="7" t="str">
        <f t="shared" si="60"/>
        <v/>
      </c>
      <c r="B703" s="8" t="str">
        <f t="shared" si="61"/>
        <v/>
      </c>
      <c r="C703" s="9" t="str">
        <f>IF(A703="","",IF(variable,IF(A703&lt;'Rental Calculator'!$I$16*periods_per_year,start_rate,IF('Rental Calculator'!$I$20&gt;=0,MIN('Rental Calculator'!$I$17,start_rate+'Rental Calculator'!$I$20*ROUNDUP((A703-'Rental Calculator'!$I$16*periods_per_year)/'Rental Calculator'!$I$19,0)),MAX('Rental Calculator'!$I$18,start_rate+'Rental Calculator'!$I$20*ROUNDUP((A703-'Rental Calculator'!$I$16*periods_per_year)/'Rental Calculator'!$I$19,0)))),start_rate))</f>
        <v/>
      </c>
      <c r="D703" s="10" t="str">
        <f t="shared" si="65"/>
        <v/>
      </c>
      <c r="E703" s="10" t="str">
        <f t="shared" si="62"/>
        <v/>
      </c>
      <c r="F703" s="10" t="str">
        <f t="shared" si="63"/>
        <v/>
      </c>
      <c r="G703" s="10" t="str">
        <f t="shared" si="64"/>
        <v/>
      </c>
    </row>
    <row r="704" spans="1:7" x14ac:dyDescent="0.15">
      <c r="A704" s="7" t="str">
        <f t="shared" si="60"/>
        <v/>
      </c>
      <c r="B704" s="8" t="str">
        <f t="shared" si="61"/>
        <v/>
      </c>
      <c r="C704" s="9" t="str">
        <f>IF(A704="","",IF(variable,IF(A704&lt;'Rental Calculator'!$I$16*periods_per_year,start_rate,IF('Rental Calculator'!$I$20&gt;=0,MIN('Rental Calculator'!$I$17,start_rate+'Rental Calculator'!$I$20*ROUNDUP((A704-'Rental Calculator'!$I$16*periods_per_year)/'Rental Calculator'!$I$19,0)),MAX('Rental Calculator'!$I$18,start_rate+'Rental Calculator'!$I$20*ROUNDUP((A704-'Rental Calculator'!$I$16*periods_per_year)/'Rental Calculator'!$I$19,0)))),start_rate))</f>
        <v/>
      </c>
      <c r="D704" s="10" t="str">
        <f t="shared" si="65"/>
        <v/>
      </c>
      <c r="E704" s="10" t="str">
        <f t="shared" si="62"/>
        <v/>
      </c>
      <c r="F704" s="10" t="str">
        <f t="shared" si="63"/>
        <v/>
      </c>
      <c r="G704" s="10" t="str">
        <f t="shared" si="64"/>
        <v/>
      </c>
    </row>
    <row r="705" spans="1:7" x14ac:dyDescent="0.15">
      <c r="A705" s="7" t="str">
        <f t="shared" si="60"/>
        <v/>
      </c>
      <c r="B705" s="8" t="str">
        <f t="shared" si="61"/>
        <v/>
      </c>
      <c r="C705" s="9" t="str">
        <f>IF(A705="","",IF(variable,IF(A705&lt;'Rental Calculator'!$I$16*periods_per_year,start_rate,IF('Rental Calculator'!$I$20&gt;=0,MIN('Rental Calculator'!$I$17,start_rate+'Rental Calculator'!$I$20*ROUNDUP((A705-'Rental Calculator'!$I$16*periods_per_year)/'Rental Calculator'!$I$19,0)),MAX('Rental Calculator'!$I$18,start_rate+'Rental Calculator'!$I$20*ROUNDUP((A705-'Rental Calculator'!$I$16*periods_per_year)/'Rental Calculator'!$I$19,0)))),start_rate))</f>
        <v/>
      </c>
      <c r="D705" s="10" t="str">
        <f t="shared" si="65"/>
        <v/>
      </c>
      <c r="E705" s="10" t="str">
        <f t="shared" si="62"/>
        <v/>
      </c>
      <c r="F705" s="10" t="str">
        <f t="shared" si="63"/>
        <v/>
      </c>
      <c r="G705" s="10" t="str">
        <f t="shared" si="64"/>
        <v/>
      </c>
    </row>
    <row r="706" spans="1:7" x14ac:dyDescent="0.15">
      <c r="A706" s="7" t="str">
        <f t="shared" si="60"/>
        <v/>
      </c>
      <c r="B706" s="8" t="str">
        <f t="shared" si="61"/>
        <v/>
      </c>
      <c r="C706" s="9" t="str">
        <f>IF(A706="","",IF(variable,IF(A706&lt;'Rental Calculator'!$I$16*periods_per_year,start_rate,IF('Rental Calculator'!$I$20&gt;=0,MIN('Rental Calculator'!$I$17,start_rate+'Rental Calculator'!$I$20*ROUNDUP((A706-'Rental Calculator'!$I$16*periods_per_year)/'Rental Calculator'!$I$19,0)),MAX('Rental Calculator'!$I$18,start_rate+'Rental Calculator'!$I$20*ROUNDUP((A706-'Rental Calculator'!$I$16*periods_per_year)/'Rental Calculator'!$I$19,0)))),start_rate))</f>
        <v/>
      </c>
      <c r="D706" s="10" t="str">
        <f t="shared" si="65"/>
        <v/>
      </c>
      <c r="E706" s="10" t="str">
        <f t="shared" si="62"/>
        <v/>
      </c>
      <c r="F706" s="10" t="str">
        <f t="shared" si="63"/>
        <v/>
      </c>
      <c r="G706" s="10" t="str">
        <f t="shared" si="64"/>
        <v/>
      </c>
    </row>
    <row r="707" spans="1:7" x14ac:dyDescent="0.15">
      <c r="A707" s="7" t="str">
        <f t="shared" si="60"/>
        <v/>
      </c>
      <c r="B707" s="8" t="str">
        <f t="shared" si="61"/>
        <v/>
      </c>
      <c r="C707" s="9" t="str">
        <f>IF(A707="","",IF(variable,IF(A707&lt;'Rental Calculator'!$I$16*periods_per_year,start_rate,IF('Rental Calculator'!$I$20&gt;=0,MIN('Rental Calculator'!$I$17,start_rate+'Rental Calculator'!$I$20*ROUNDUP((A707-'Rental Calculator'!$I$16*periods_per_year)/'Rental Calculator'!$I$19,0)),MAX('Rental Calculator'!$I$18,start_rate+'Rental Calculator'!$I$20*ROUNDUP((A707-'Rental Calculator'!$I$16*periods_per_year)/'Rental Calculator'!$I$19,0)))),start_rate))</f>
        <v/>
      </c>
      <c r="D707" s="10" t="str">
        <f t="shared" si="65"/>
        <v/>
      </c>
      <c r="E707" s="10" t="str">
        <f t="shared" si="62"/>
        <v/>
      </c>
      <c r="F707" s="10" t="str">
        <f t="shared" si="63"/>
        <v/>
      </c>
      <c r="G707" s="10" t="str">
        <f t="shared" si="64"/>
        <v/>
      </c>
    </row>
    <row r="708" spans="1:7" x14ac:dyDescent="0.15">
      <c r="A708" s="7" t="str">
        <f t="shared" ref="A708:A771" si="66">IF(G707="","",IF(OR(A707&gt;=nper,ROUND(G707,2)&lt;=0),"",A707+1))</f>
        <v/>
      </c>
      <c r="B708" s="8" t="str">
        <f t="shared" ref="B708:B771" si="67">IF(A708="","",IF(OR(periods_per_year=26,periods_per_year=52),IF(periods_per_year=26,IF(A708=1,fpdate,B707+14),IF(periods_per_year=52,IF(A708=1,fpdate,B707+7),"n/a")),IF(periods_per_year=24,DATE(YEAR(fpdate),MONTH(fpdate)+(A708-1)/2+IF(AND(DAY(fpdate)&gt;=15,MOD(A708,2)=0),1,0),IF(MOD(A708,2)=0,IF(DAY(fpdate)&gt;=15,DAY(fpdate)-14,DAY(fpdate)+14),DAY(fpdate))),IF(DAY(DATE(YEAR(fpdate),MONTH(fpdate)+A708-1,DAY(fpdate)))&lt;&gt;DAY(fpdate),DATE(YEAR(fpdate),MONTH(fpdate)+A708,0),DATE(YEAR(fpdate),MONTH(fpdate)+A708-1,DAY(fpdate))))))</f>
        <v/>
      </c>
      <c r="C708" s="9" t="str">
        <f>IF(A708="","",IF(variable,IF(A708&lt;'Rental Calculator'!$I$16*periods_per_year,start_rate,IF('Rental Calculator'!$I$20&gt;=0,MIN('Rental Calculator'!$I$17,start_rate+'Rental Calculator'!$I$20*ROUNDUP((A708-'Rental Calculator'!$I$16*periods_per_year)/'Rental Calculator'!$I$19,0)),MAX('Rental Calculator'!$I$18,start_rate+'Rental Calculator'!$I$20*ROUNDUP((A708-'Rental Calculator'!$I$16*periods_per_year)/'Rental Calculator'!$I$19,0)))),start_rate))</f>
        <v/>
      </c>
      <c r="D708" s="10" t="str">
        <f t="shared" si="65"/>
        <v/>
      </c>
      <c r="E708" s="10" t="str">
        <f t="shared" ref="E708:E771" si="68">IF(A708="","",IF(A708=nper,G707+D708,MIN(G707+D708,IF(C708=C707,E707,ROUND(-PMT(((1+C708/CP)^(CP/periods_per_year))-1,nper-A708+1,G707),2)))))</f>
        <v/>
      </c>
      <c r="F708" s="10" t="str">
        <f t="shared" ref="F708:F771" si="69">IF(A708="","",E708-D708)</f>
        <v/>
      </c>
      <c r="G708" s="10" t="str">
        <f t="shared" ref="G708:G771" si="70">IF(A708="","",G707-F708)</f>
        <v/>
      </c>
    </row>
    <row r="709" spans="1:7" x14ac:dyDescent="0.15">
      <c r="A709" s="7" t="str">
        <f t="shared" si="66"/>
        <v/>
      </c>
      <c r="B709" s="8" t="str">
        <f t="shared" si="67"/>
        <v/>
      </c>
      <c r="C709" s="9" t="str">
        <f>IF(A709="","",IF(variable,IF(A709&lt;'Rental Calculator'!$I$16*periods_per_year,start_rate,IF('Rental Calculator'!$I$20&gt;=0,MIN('Rental Calculator'!$I$17,start_rate+'Rental Calculator'!$I$20*ROUNDUP((A709-'Rental Calculator'!$I$16*periods_per_year)/'Rental Calculator'!$I$19,0)),MAX('Rental Calculator'!$I$18,start_rate+'Rental Calculator'!$I$20*ROUNDUP((A709-'Rental Calculator'!$I$16*periods_per_year)/'Rental Calculator'!$I$19,0)))),start_rate))</f>
        <v/>
      </c>
      <c r="D709" s="10" t="str">
        <f t="shared" ref="D709:D772" si="71">IF(A709="","",ROUND((((1+C709/CP)^(CP/periods_per_year))-1)*G708,2))</f>
        <v/>
      </c>
      <c r="E709" s="10" t="str">
        <f t="shared" si="68"/>
        <v/>
      </c>
      <c r="F709" s="10" t="str">
        <f t="shared" si="69"/>
        <v/>
      </c>
      <c r="G709" s="10" t="str">
        <f t="shared" si="70"/>
        <v/>
      </c>
    </row>
    <row r="710" spans="1:7" x14ac:dyDescent="0.15">
      <c r="A710" s="7" t="str">
        <f t="shared" si="66"/>
        <v/>
      </c>
      <c r="B710" s="8" t="str">
        <f t="shared" si="67"/>
        <v/>
      </c>
      <c r="C710" s="9" t="str">
        <f>IF(A710="","",IF(variable,IF(A710&lt;'Rental Calculator'!$I$16*periods_per_year,start_rate,IF('Rental Calculator'!$I$20&gt;=0,MIN('Rental Calculator'!$I$17,start_rate+'Rental Calculator'!$I$20*ROUNDUP((A710-'Rental Calculator'!$I$16*periods_per_year)/'Rental Calculator'!$I$19,0)),MAX('Rental Calculator'!$I$18,start_rate+'Rental Calculator'!$I$20*ROUNDUP((A710-'Rental Calculator'!$I$16*periods_per_year)/'Rental Calculator'!$I$19,0)))),start_rate))</f>
        <v/>
      </c>
      <c r="D710" s="10" t="str">
        <f t="shared" si="71"/>
        <v/>
      </c>
      <c r="E710" s="10" t="str">
        <f t="shared" si="68"/>
        <v/>
      </c>
      <c r="F710" s="10" t="str">
        <f t="shared" si="69"/>
        <v/>
      </c>
      <c r="G710" s="10" t="str">
        <f t="shared" si="70"/>
        <v/>
      </c>
    </row>
    <row r="711" spans="1:7" x14ac:dyDescent="0.15">
      <c r="A711" s="7" t="str">
        <f t="shared" si="66"/>
        <v/>
      </c>
      <c r="B711" s="8" t="str">
        <f t="shared" si="67"/>
        <v/>
      </c>
      <c r="C711" s="9" t="str">
        <f>IF(A711="","",IF(variable,IF(A711&lt;'Rental Calculator'!$I$16*periods_per_year,start_rate,IF('Rental Calculator'!$I$20&gt;=0,MIN('Rental Calculator'!$I$17,start_rate+'Rental Calculator'!$I$20*ROUNDUP((A711-'Rental Calculator'!$I$16*periods_per_year)/'Rental Calculator'!$I$19,0)),MAX('Rental Calculator'!$I$18,start_rate+'Rental Calculator'!$I$20*ROUNDUP((A711-'Rental Calculator'!$I$16*periods_per_year)/'Rental Calculator'!$I$19,0)))),start_rate))</f>
        <v/>
      </c>
      <c r="D711" s="10" t="str">
        <f t="shared" si="71"/>
        <v/>
      </c>
      <c r="E711" s="10" t="str">
        <f t="shared" si="68"/>
        <v/>
      </c>
      <c r="F711" s="10" t="str">
        <f t="shared" si="69"/>
        <v/>
      </c>
      <c r="G711" s="10" t="str">
        <f t="shared" si="70"/>
        <v/>
      </c>
    </row>
    <row r="712" spans="1:7" x14ac:dyDescent="0.15">
      <c r="A712" s="7" t="str">
        <f t="shared" si="66"/>
        <v/>
      </c>
      <c r="B712" s="8" t="str">
        <f t="shared" si="67"/>
        <v/>
      </c>
      <c r="C712" s="9" t="str">
        <f>IF(A712="","",IF(variable,IF(A712&lt;'Rental Calculator'!$I$16*periods_per_year,start_rate,IF('Rental Calculator'!$I$20&gt;=0,MIN('Rental Calculator'!$I$17,start_rate+'Rental Calculator'!$I$20*ROUNDUP((A712-'Rental Calculator'!$I$16*periods_per_year)/'Rental Calculator'!$I$19,0)),MAX('Rental Calculator'!$I$18,start_rate+'Rental Calculator'!$I$20*ROUNDUP((A712-'Rental Calculator'!$I$16*periods_per_year)/'Rental Calculator'!$I$19,0)))),start_rate))</f>
        <v/>
      </c>
      <c r="D712" s="10" t="str">
        <f t="shared" si="71"/>
        <v/>
      </c>
      <c r="E712" s="10" t="str">
        <f t="shared" si="68"/>
        <v/>
      </c>
      <c r="F712" s="10" t="str">
        <f t="shared" si="69"/>
        <v/>
      </c>
      <c r="G712" s="10" t="str">
        <f t="shared" si="70"/>
        <v/>
      </c>
    </row>
    <row r="713" spans="1:7" x14ac:dyDescent="0.15">
      <c r="A713" s="7" t="str">
        <f t="shared" si="66"/>
        <v/>
      </c>
      <c r="B713" s="8" t="str">
        <f t="shared" si="67"/>
        <v/>
      </c>
      <c r="C713" s="9" t="str">
        <f>IF(A713="","",IF(variable,IF(A713&lt;'Rental Calculator'!$I$16*periods_per_year,start_rate,IF('Rental Calculator'!$I$20&gt;=0,MIN('Rental Calculator'!$I$17,start_rate+'Rental Calculator'!$I$20*ROUNDUP((A713-'Rental Calculator'!$I$16*periods_per_year)/'Rental Calculator'!$I$19,0)),MAX('Rental Calculator'!$I$18,start_rate+'Rental Calculator'!$I$20*ROUNDUP((A713-'Rental Calculator'!$I$16*periods_per_year)/'Rental Calculator'!$I$19,0)))),start_rate))</f>
        <v/>
      </c>
      <c r="D713" s="10" t="str">
        <f t="shared" si="71"/>
        <v/>
      </c>
      <c r="E713" s="10" t="str">
        <f t="shared" si="68"/>
        <v/>
      </c>
      <c r="F713" s="10" t="str">
        <f t="shared" si="69"/>
        <v/>
      </c>
      <c r="G713" s="10" t="str">
        <f t="shared" si="70"/>
        <v/>
      </c>
    </row>
    <row r="714" spans="1:7" x14ac:dyDescent="0.15">
      <c r="A714" s="7" t="str">
        <f t="shared" si="66"/>
        <v/>
      </c>
      <c r="B714" s="8" t="str">
        <f t="shared" si="67"/>
        <v/>
      </c>
      <c r="C714" s="9" t="str">
        <f>IF(A714="","",IF(variable,IF(A714&lt;'Rental Calculator'!$I$16*periods_per_year,start_rate,IF('Rental Calculator'!$I$20&gt;=0,MIN('Rental Calculator'!$I$17,start_rate+'Rental Calculator'!$I$20*ROUNDUP((A714-'Rental Calculator'!$I$16*periods_per_year)/'Rental Calculator'!$I$19,0)),MAX('Rental Calculator'!$I$18,start_rate+'Rental Calculator'!$I$20*ROUNDUP((A714-'Rental Calculator'!$I$16*periods_per_year)/'Rental Calculator'!$I$19,0)))),start_rate))</f>
        <v/>
      </c>
      <c r="D714" s="10" t="str">
        <f t="shared" si="71"/>
        <v/>
      </c>
      <c r="E714" s="10" t="str">
        <f t="shared" si="68"/>
        <v/>
      </c>
      <c r="F714" s="10" t="str">
        <f t="shared" si="69"/>
        <v/>
      </c>
      <c r="G714" s="10" t="str">
        <f t="shared" si="70"/>
        <v/>
      </c>
    </row>
    <row r="715" spans="1:7" x14ac:dyDescent="0.15">
      <c r="A715" s="7" t="str">
        <f t="shared" si="66"/>
        <v/>
      </c>
      <c r="B715" s="8" t="str">
        <f t="shared" si="67"/>
        <v/>
      </c>
      <c r="C715" s="9" t="str">
        <f>IF(A715="","",IF(variable,IF(A715&lt;'Rental Calculator'!$I$16*periods_per_year,start_rate,IF('Rental Calculator'!$I$20&gt;=0,MIN('Rental Calculator'!$I$17,start_rate+'Rental Calculator'!$I$20*ROUNDUP((A715-'Rental Calculator'!$I$16*periods_per_year)/'Rental Calculator'!$I$19,0)),MAX('Rental Calculator'!$I$18,start_rate+'Rental Calculator'!$I$20*ROUNDUP((A715-'Rental Calculator'!$I$16*periods_per_year)/'Rental Calculator'!$I$19,0)))),start_rate))</f>
        <v/>
      </c>
      <c r="D715" s="10" t="str">
        <f t="shared" si="71"/>
        <v/>
      </c>
      <c r="E715" s="10" t="str">
        <f t="shared" si="68"/>
        <v/>
      </c>
      <c r="F715" s="10" t="str">
        <f t="shared" si="69"/>
        <v/>
      </c>
      <c r="G715" s="10" t="str">
        <f t="shared" si="70"/>
        <v/>
      </c>
    </row>
    <row r="716" spans="1:7" x14ac:dyDescent="0.15">
      <c r="A716" s="7" t="str">
        <f t="shared" si="66"/>
        <v/>
      </c>
      <c r="B716" s="8" t="str">
        <f t="shared" si="67"/>
        <v/>
      </c>
      <c r="C716" s="9" t="str">
        <f>IF(A716="","",IF(variable,IF(A716&lt;'Rental Calculator'!$I$16*periods_per_year,start_rate,IF('Rental Calculator'!$I$20&gt;=0,MIN('Rental Calculator'!$I$17,start_rate+'Rental Calculator'!$I$20*ROUNDUP((A716-'Rental Calculator'!$I$16*periods_per_year)/'Rental Calculator'!$I$19,0)),MAX('Rental Calculator'!$I$18,start_rate+'Rental Calculator'!$I$20*ROUNDUP((A716-'Rental Calculator'!$I$16*periods_per_year)/'Rental Calculator'!$I$19,0)))),start_rate))</f>
        <v/>
      </c>
      <c r="D716" s="10" t="str">
        <f t="shared" si="71"/>
        <v/>
      </c>
      <c r="E716" s="10" t="str">
        <f t="shared" si="68"/>
        <v/>
      </c>
      <c r="F716" s="10" t="str">
        <f t="shared" si="69"/>
        <v/>
      </c>
      <c r="G716" s="10" t="str">
        <f t="shared" si="70"/>
        <v/>
      </c>
    </row>
    <row r="717" spans="1:7" x14ac:dyDescent="0.15">
      <c r="A717" s="7" t="str">
        <f t="shared" si="66"/>
        <v/>
      </c>
      <c r="B717" s="8" t="str">
        <f t="shared" si="67"/>
        <v/>
      </c>
      <c r="C717" s="9" t="str">
        <f>IF(A717="","",IF(variable,IF(A717&lt;'Rental Calculator'!$I$16*periods_per_year,start_rate,IF('Rental Calculator'!$I$20&gt;=0,MIN('Rental Calculator'!$I$17,start_rate+'Rental Calculator'!$I$20*ROUNDUP((A717-'Rental Calculator'!$I$16*periods_per_year)/'Rental Calculator'!$I$19,0)),MAX('Rental Calculator'!$I$18,start_rate+'Rental Calculator'!$I$20*ROUNDUP((A717-'Rental Calculator'!$I$16*periods_per_year)/'Rental Calculator'!$I$19,0)))),start_rate))</f>
        <v/>
      </c>
      <c r="D717" s="10" t="str">
        <f t="shared" si="71"/>
        <v/>
      </c>
      <c r="E717" s="10" t="str">
        <f t="shared" si="68"/>
        <v/>
      </c>
      <c r="F717" s="10" t="str">
        <f t="shared" si="69"/>
        <v/>
      </c>
      <c r="G717" s="10" t="str">
        <f t="shared" si="70"/>
        <v/>
      </c>
    </row>
    <row r="718" spans="1:7" x14ac:dyDescent="0.15">
      <c r="A718" s="7" t="str">
        <f t="shared" si="66"/>
        <v/>
      </c>
      <c r="B718" s="8" t="str">
        <f t="shared" si="67"/>
        <v/>
      </c>
      <c r="C718" s="9" t="str">
        <f>IF(A718="","",IF(variable,IF(A718&lt;'Rental Calculator'!$I$16*periods_per_year,start_rate,IF('Rental Calculator'!$I$20&gt;=0,MIN('Rental Calculator'!$I$17,start_rate+'Rental Calculator'!$I$20*ROUNDUP((A718-'Rental Calculator'!$I$16*periods_per_year)/'Rental Calculator'!$I$19,0)),MAX('Rental Calculator'!$I$18,start_rate+'Rental Calculator'!$I$20*ROUNDUP((A718-'Rental Calculator'!$I$16*periods_per_year)/'Rental Calculator'!$I$19,0)))),start_rate))</f>
        <v/>
      </c>
      <c r="D718" s="10" t="str">
        <f t="shared" si="71"/>
        <v/>
      </c>
      <c r="E718" s="10" t="str">
        <f t="shared" si="68"/>
        <v/>
      </c>
      <c r="F718" s="10" t="str">
        <f t="shared" si="69"/>
        <v/>
      </c>
      <c r="G718" s="10" t="str">
        <f t="shared" si="70"/>
        <v/>
      </c>
    </row>
    <row r="719" spans="1:7" x14ac:dyDescent="0.15">
      <c r="A719" s="7" t="str">
        <f t="shared" si="66"/>
        <v/>
      </c>
      <c r="B719" s="8" t="str">
        <f t="shared" si="67"/>
        <v/>
      </c>
      <c r="C719" s="9" t="str">
        <f>IF(A719="","",IF(variable,IF(A719&lt;'Rental Calculator'!$I$16*periods_per_year,start_rate,IF('Rental Calculator'!$I$20&gt;=0,MIN('Rental Calculator'!$I$17,start_rate+'Rental Calculator'!$I$20*ROUNDUP((A719-'Rental Calculator'!$I$16*periods_per_year)/'Rental Calculator'!$I$19,0)),MAX('Rental Calculator'!$I$18,start_rate+'Rental Calculator'!$I$20*ROUNDUP((A719-'Rental Calculator'!$I$16*periods_per_year)/'Rental Calculator'!$I$19,0)))),start_rate))</f>
        <v/>
      </c>
      <c r="D719" s="10" t="str">
        <f t="shared" si="71"/>
        <v/>
      </c>
      <c r="E719" s="10" t="str">
        <f t="shared" si="68"/>
        <v/>
      </c>
      <c r="F719" s="10" t="str">
        <f t="shared" si="69"/>
        <v/>
      </c>
      <c r="G719" s="10" t="str">
        <f t="shared" si="70"/>
        <v/>
      </c>
    </row>
    <row r="720" spans="1:7" x14ac:dyDescent="0.15">
      <c r="A720" s="7" t="str">
        <f t="shared" si="66"/>
        <v/>
      </c>
      <c r="B720" s="8" t="str">
        <f t="shared" si="67"/>
        <v/>
      </c>
      <c r="C720" s="9" t="str">
        <f>IF(A720="","",IF(variable,IF(A720&lt;'Rental Calculator'!$I$16*periods_per_year,start_rate,IF('Rental Calculator'!$I$20&gt;=0,MIN('Rental Calculator'!$I$17,start_rate+'Rental Calculator'!$I$20*ROUNDUP((A720-'Rental Calculator'!$I$16*periods_per_year)/'Rental Calculator'!$I$19,0)),MAX('Rental Calculator'!$I$18,start_rate+'Rental Calculator'!$I$20*ROUNDUP((A720-'Rental Calculator'!$I$16*periods_per_year)/'Rental Calculator'!$I$19,0)))),start_rate))</f>
        <v/>
      </c>
      <c r="D720" s="10" t="str">
        <f t="shared" si="71"/>
        <v/>
      </c>
      <c r="E720" s="10" t="str">
        <f t="shared" si="68"/>
        <v/>
      </c>
      <c r="F720" s="10" t="str">
        <f t="shared" si="69"/>
        <v/>
      </c>
      <c r="G720" s="10" t="str">
        <f t="shared" si="70"/>
        <v/>
      </c>
    </row>
    <row r="721" spans="1:7" x14ac:dyDescent="0.15">
      <c r="A721" s="7" t="str">
        <f t="shared" si="66"/>
        <v/>
      </c>
      <c r="B721" s="8" t="str">
        <f t="shared" si="67"/>
        <v/>
      </c>
      <c r="C721" s="9" t="str">
        <f>IF(A721="","",IF(variable,IF(A721&lt;'Rental Calculator'!$I$16*periods_per_year,start_rate,IF('Rental Calculator'!$I$20&gt;=0,MIN('Rental Calculator'!$I$17,start_rate+'Rental Calculator'!$I$20*ROUNDUP((A721-'Rental Calculator'!$I$16*periods_per_year)/'Rental Calculator'!$I$19,0)),MAX('Rental Calculator'!$I$18,start_rate+'Rental Calculator'!$I$20*ROUNDUP((A721-'Rental Calculator'!$I$16*periods_per_year)/'Rental Calculator'!$I$19,0)))),start_rate))</f>
        <v/>
      </c>
      <c r="D721" s="10" t="str">
        <f t="shared" si="71"/>
        <v/>
      </c>
      <c r="E721" s="10" t="str">
        <f t="shared" si="68"/>
        <v/>
      </c>
      <c r="F721" s="10" t="str">
        <f t="shared" si="69"/>
        <v/>
      </c>
      <c r="G721" s="10" t="str">
        <f t="shared" si="70"/>
        <v/>
      </c>
    </row>
    <row r="722" spans="1:7" x14ac:dyDescent="0.15">
      <c r="A722" s="7" t="str">
        <f t="shared" si="66"/>
        <v/>
      </c>
      <c r="B722" s="8" t="str">
        <f t="shared" si="67"/>
        <v/>
      </c>
      <c r="C722" s="9" t="str">
        <f>IF(A722="","",IF(variable,IF(A722&lt;'Rental Calculator'!$I$16*periods_per_year,start_rate,IF('Rental Calculator'!$I$20&gt;=0,MIN('Rental Calculator'!$I$17,start_rate+'Rental Calculator'!$I$20*ROUNDUP((A722-'Rental Calculator'!$I$16*periods_per_year)/'Rental Calculator'!$I$19,0)),MAX('Rental Calculator'!$I$18,start_rate+'Rental Calculator'!$I$20*ROUNDUP((A722-'Rental Calculator'!$I$16*periods_per_year)/'Rental Calculator'!$I$19,0)))),start_rate))</f>
        <v/>
      </c>
      <c r="D722" s="10" t="str">
        <f t="shared" si="71"/>
        <v/>
      </c>
      <c r="E722" s="10" t="str">
        <f t="shared" si="68"/>
        <v/>
      </c>
      <c r="F722" s="10" t="str">
        <f t="shared" si="69"/>
        <v/>
      </c>
      <c r="G722" s="10" t="str">
        <f t="shared" si="70"/>
        <v/>
      </c>
    </row>
    <row r="723" spans="1:7" x14ac:dyDescent="0.15">
      <c r="A723" s="7" t="str">
        <f t="shared" si="66"/>
        <v/>
      </c>
      <c r="B723" s="8" t="str">
        <f t="shared" si="67"/>
        <v/>
      </c>
      <c r="C723" s="9" t="str">
        <f>IF(A723="","",IF(variable,IF(A723&lt;'Rental Calculator'!$I$16*periods_per_year,start_rate,IF('Rental Calculator'!$I$20&gt;=0,MIN('Rental Calculator'!$I$17,start_rate+'Rental Calculator'!$I$20*ROUNDUP((A723-'Rental Calculator'!$I$16*periods_per_year)/'Rental Calculator'!$I$19,0)),MAX('Rental Calculator'!$I$18,start_rate+'Rental Calculator'!$I$20*ROUNDUP((A723-'Rental Calculator'!$I$16*periods_per_year)/'Rental Calculator'!$I$19,0)))),start_rate))</f>
        <v/>
      </c>
      <c r="D723" s="10" t="str">
        <f t="shared" si="71"/>
        <v/>
      </c>
      <c r="E723" s="10" t="str">
        <f t="shared" si="68"/>
        <v/>
      </c>
      <c r="F723" s="10" t="str">
        <f t="shared" si="69"/>
        <v/>
      </c>
      <c r="G723" s="10" t="str">
        <f t="shared" si="70"/>
        <v/>
      </c>
    </row>
    <row r="724" spans="1:7" x14ac:dyDescent="0.15">
      <c r="A724" s="7" t="str">
        <f t="shared" si="66"/>
        <v/>
      </c>
      <c r="B724" s="8" t="str">
        <f t="shared" si="67"/>
        <v/>
      </c>
      <c r="C724" s="9" t="str">
        <f>IF(A724="","",IF(variable,IF(A724&lt;'Rental Calculator'!$I$16*periods_per_year,start_rate,IF('Rental Calculator'!$I$20&gt;=0,MIN('Rental Calculator'!$I$17,start_rate+'Rental Calculator'!$I$20*ROUNDUP((A724-'Rental Calculator'!$I$16*periods_per_year)/'Rental Calculator'!$I$19,0)),MAX('Rental Calculator'!$I$18,start_rate+'Rental Calculator'!$I$20*ROUNDUP((A724-'Rental Calculator'!$I$16*periods_per_year)/'Rental Calculator'!$I$19,0)))),start_rate))</f>
        <v/>
      </c>
      <c r="D724" s="10" t="str">
        <f t="shared" si="71"/>
        <v/>
      </c>
      <c r="E724" s="10" t="str">
        <f t="shared" si="68"/>
        <v/>
      </c>
      <c r="F724" s="10" t="str">
        <f t="shared" si="69"/>
        <v/>
      </c>
      <c r="G724" s="10" t="str">
        <f t="shared" si="70"/>
        <v/>
      </c>
    </row>
    <row r="725" spans="1:7" x14ac:dyDescent="0.15">
      <c r="A725" s="7" t="str">
        <f t="shared" si="66"/>
        <v/>
      </c>
      <c r="B725" s="8" t="str">
        <f t="shared" si="67"/>
        <v/>
      </c>
      <c r="C725" s="9" t="str">
        <f>IF(A725="","",IF(variable,IF(A725&lt;'Rental Calculator'!$I$16*periods_per_year,start_rate,IF('Rental Calculator'!$I$20&gt;=0,MIN('Rental Calculator'!$I$17,start_rate+'Rental Calculator'!$I$20*ROUNDUP((A725-'Rental Calculator'!$I$16*periods_per_year)/'Rental Calculator'!$I$19,0)),MAX('Rental Calculator'!$I$18,start_rate+'Rental Calculator'!$I$20*ROUNDUP((A725-'Rental Calculator'!$I$16*periods_per_year)/'Rental Calculator'!$I$19,0)))),start_rate))</f>
        <v/>
      </c>
      <c r="D725" s="10" t="str">
        <f t="shared" si="71"/>
        <v/>
      </c>
      <c r="E725" s="10" t="str">
        <f t="shared" si="68"/>
        <v/>
      </c>
      <c r="F725" s="10" t="str">
        <f t="shared" si="69"/>
        <v/>
      </c>
      <c r="G725" s="10" t="str">
        <f t="shared" si="70"/>
        <v/>
      </c>
    </row>
    <row r="726" spans="1:7" x14ac:dyDescent="0.15">
      <c r="A726" s="7" t="str">
        <f t="shared" si="66"/>
        <v/>
      </c>
      <c r="B726" s="8" t="str">
        <f t="shared" si="67"/>
        <v/>
      </c>
      <c r="C726" s="9" t="str">
        <f>IF(A726="","",IF(variable,IF(A726&lt;'Rental Calculator'!$I$16*periods_per_year,start_rate,IF('Rental Calculator'!$I$20&gt;=0,MIN('Rental Calculator'!$I$17,start_rate+'Rental Calculator'!$I$20*ROUNDUP((A726-'Rental Calculator'!$I$16*periods_per_year)/'Rental Calculator'!$I$19,0)),MAX('Rental Calculator'!$I$18,start_rate+'Rental Calculator'!$I$20*ROUNDUP((A726-'Rental Calculator'!$I$16*periods_per_year)/'Rental Calculator'!$I$19,0)))),start_rate))</f>
        <v/>
      </c>
      <c r="D726" s="10" t="str">
        <f t="shared" si="71"/>
        <v/>
      </c>
      <c r="E726" s="10" t="str">
        <f t="shared" si="68"/>
        <v/>
      </c>
      <c r="F726" s="10" t="str">
        <f t="shared" si="69"/>
        <v/>
      </c>
      <c r="G726" s="10" t="str">
        <f t="shared" si="70"/>
        <v/>
      </c>
    </row>
    <row r="727" spans="1:7" x14ac:dyDescent="0.15">
      <c r="A727" s="7" t="str">
        <f t="shared" si="66"/>
        <v/>
      </c>
      <c r="B727" s="8" t="str">
        <f t="shared" si="67"/>
        <v/>
      </c>
      <c r="C727" s="9" t="str">
        <f>IF(A727="","",IF(variable,IF(A727&lt;'Rental Calculator'!$I$16*periods_per_year,start_rate,IF('Rental Calculator'!$I$20&gt;=0,MIN('Rental Calculator'!$I$17,start_rate+'Rental Calculator'!$I$20*ROUNDUP((A727-'Rental Calculator'!$I$16*periods_per_year)/'Rental Calculator'!$I$19,0)),MAX('Rental Calculator'!$I$18,start_rate+'Rental Calculator'!$I$20*ROUNDUP((A727-'Rental Calculator'!$I$16*periods_per_year)/'Rental Calculator'!$I$19,0)))),start_rate))</f>
        <v/>
      </c>
      <c r="D727" s="10" t="str">
        <f t="shared" si="71"/>
        <v/>
      </c>
      <c r="E727" s="10" t="str">
        <f t="shared" si="68"/>
        <v/>
      </c>
      <c r="F727" s="10" t="str">
        <f t="shared" si="69"/>
        <v/>
      </c>
      <c r="G727" s="10" t="str">
        <f t="shared" si="70"/>
        <v/>
      </c>
    </row>
    <row r="728" spans="1:7" x14ac:dyDescent="0.15">
      <c r="A728" s="7" t="str">
        <f t="shared" si="66"/>
        <v/>
      </c>
      <c r="B728" s="8" t="str">
        <f t="shared" si="67"/>
        <v/>
      </c>
      <c r="C728" s="9" t="str">
        <f>IF(A728="","",IF(variable,IF(A728&lt;'Rental Calculator'!$I$16*periods_per_year,start_rate,IF('Rental Calculator'!$I$20&gt;=0,MIN('Rental Calculator'!$I$17,start_rate+'Rental Calculator'!$I$20*ROUNDUP((A728-'Rental Calculator'!$I$16*periods_per_year)/'Rental Calculator'!$I$19,0)),MAX('Rental Calculator'!$I$18,start_rate+'Rental Calculator'!$I$20*ROUNDUP((A728-'Rental Calculator'!$I$16*periods_per_year)/'Rental Calculator'!$I$19,0)))),start_rate))</f>
        <v/>
      </c>
      <c r="D728" s="10" t="str">
        <f t="shared" si="71"/>
        <v/>
      </c>
      <c r="E728" s="10" t="str">
        <f t="shared" si="68"/>
        <v/>
      </c>
      <c r="F728" s="10" t="str">
        <f t="shared" si="69"/>
        <v/>
      </c>
      <c r="G728" s="10" t="str">
        <f t="shared" si="70"/>
        <v/>
      </c>
    </row>
    <row r="729" spans="1:7" x14ac:dyDescent="0.15">
      <c r="A729" s="7" t="str">
        <f t="shared" si="66"/>
        <v/>
      </c>
      <c r="B729" s="8" t="str">
        <f t="shared" si="67"/>
        <v/>
      </c>
      <c r="C729" s="9" t="str">
        <f>IF(A729="","",IF(variable,IF(A729&lt;'Rental Calculator'!$I$16*periods_per_year,start_rate,IF('Rental Calculator'!$I$20&gt;=0,MIN('Rental Calculator'!$I$17,start_rate+'Rental Calculator'!$I$20*ROUNDUP((A729-'Rental Calculator'!$I$16*periods_per_year)/'Rental Calculator'!$I$19,0)),MAX('Rental Calculator'!$I$18,start_rate+'Rental Calculator'!$I$20*ROUNDUP((A729-'Rental Calculator'!$I$16*periods_per_year)/'Rental Calculator'!$I$19,0)))),start_rate))</f>
        <v/>
      </c>
      <c r="D729" s="10" t="str">
        <f t="shared" si="71"/>
        <v/>
      </c>
      <c r="E729" s="10" t="str">
        <f t="shared" si="68"/>
        <v/>
      </c>
      <c r="F729" s="10" t="str">
        <f t="shared" si="69"/>
        <v/>
      </c>
      <c r="G729" s="10" t="str">
        <f t="shared" si="70"/>
        <v/>
      </c>
    </row>
    <row r="730" spans="1:7" x14ac:dyDescent="0.15">
      <c r="A730" s="7" t="str">
        <f t="shared" si="66"/>
        <v/>
      </c>
      <c r="B730" s="8" t="str">
        <f t="shared" si="67"/>
        <v/>
      </c>
      <c r="C730" s="9" t="str">
        <f>IF(A730="","",IF(variable,IF(A730&lt;'Rental Calculator'!$I$16*periods_per_year,start_rate,IF('Rental Calculator'!$I$20&gt;=0,MIN('Rental Calculator'!$I$17,start_rate+'Rental Calculator'!$I$20*ROUNDUP((A730-'Rental Calculator'!$I$16*periods_per_year)/'Rental Calculator'!$I$19,0)),MAX('Rental Calculator'!$I$18,start_rate+'Rental Calculator'!$I$20*ROUNDUP((A730-'Rental Calculator'!$I$16*periods_per_year)/'Rental Calculator'!$I$19,0)))),start_rate))</f>
        <v/>
      </c>
      <c r="D730" s="10" t="str">
        <f t="shared" si="71"/>
        <v/>
      </c>
      <c r="E730" s="10" t="str">
        <f t="shared" si="68"/>
        <v/>
      </c>
      <c r="F730" s="10" t="str">
        <f t="shared" si="69"/>
        <v/>
      </c>
      <c r="G730" s="10" t="str">
        <f t="shared" si="70"/>
        <v/>
      </c>
    </row>
    <row r="731" spans="1:7" x14ac:dyDescent="0.15">
      <c r="A731" s="7" t="str">
        <f t="shared" si="66"/>
        <v/>
      </c>
      <c r="B731" s="8" t="str">
        <f t="shared" si="67"/>
        <v/>
      </c>
      <c r="C731" s="9" t="str">
        <f>IF(A731="","",IF(variable,IF(A731&lt;'Rental Calculator'!$I$16*periods_per_year,start_rate,IF('Rental Calculator'!$I$20&gt;=0,MIN('Rental Calculator'!$I$17,start_rate+'Rental Calculator'!$I$20*ROUNDUP((A731-'Rental Calculator'!$I$16*periods_per_year)/'Rental Calculator'!$I$19,0)),MAX('Rental Calculator'!$I$18,start_rate+'Rental Calculator'!$I$20*ROUNDUP((A731-'Rental Calculator'!$I$16*periods_per_year)/'Rental Calculator'!$I$19,0)))),start_rate))</f>
        <v/>
      </c>
      <c r="D731" s="10" t="str">
        <f t="shared" si="71"/>
        <v/>
      </c>
      <c r="E731" s="10" t="str">
        <f t="shared" si="68"/>
        <v/>
      </c>
      <c r="F731" s="10" t="str">
        <f t="shared" si="69"/>
        <v/>
      </c>
      <c r="G731" s="10" t="str">
        <f t="shared" si="70"/>
        <v/>
      </c>
    </row>
    <row r="732" spans="1:7" x14ac:dyDescent="0.15">
      <c r="A732" s="7" t="str">
        <f t="shared" si="66"/>
        <v/>
      </c>
      <c r="B732" s="8" t="str">
        <f t="shared" si="67"/>
        <v/>
      </c>
      <c r="C732" s="9" t="str">
        <f>IF(A732="","",IF(variable,IF(A732&lt;'Rental Calculator'!$I$16*periods_per_year,start_rate,IF('Rental Calculator'!$I$20&gt;=0,MIN('Rental Calculator'!$I$17,start_rate+'Rental Calculator'!$I$20*ROUNDUP((A732-'Rental Calculator'!$I$16*periods_per_year)/'Rental Calculator'!$I$19,0)),MAX('Rental Calculator'!$I$18,start_rate+'Rental Calculator'!$I$20*ROUNDUP((A732-'Rental Calculator'!$I$16*periods_per_year)/'Rental Calculator'!$I$19,0)))),start_rate))</f>
        <v/>
      </c>
      <c r="D732" s="10" t="str">
        <f t="shared" si="71"/>
        <v/>
      </c>
      <c r="E732" s="10" t="str">
        <f t="shared" si="68"/>
        <v/>
      </c>
      <c r="F732" s="10" t="str">
        <f t="shared" si="69"/>
        <v/>
      </c>
      <c r="G732" s="10" t="str">
        <f t="shared" si="70"/>
        <v/>
      </c>
    </row>
    <row r="733" spans="1:7" x14ac:dyDescent="0.15">
      <c r="A733" s="7" t="str">
        <f t="shared" si="66"/>
        <v/>
      </c>
      <c r="B733" s="8" t="str">
        <f t="shared" si="67"/>
        <v/>
      </c>
      <c r="C733" s="9" t="str">
        <f>IF(A733="","",IF(variable,IF(A733&lt;'Rental Calculator'!$I$16*periods_per_year,start_rate,IF('Rental Calculator'!$I$20&gt;=0,MIN('Rental Calculator'!$I$17,start_rate+'Rental Calculator'!$I$20*ROUNDUP((A733-'Rental Calculator'!$I$16*periods_per_year)/'Rental Calculator'!$I$19,0)),MAX('Rental Calculator'!$I$18,start_rate+'Rental Calculator'!$I$20*ROUNDUP((A733-'Rental Calculator'!$I$16*periods_per_year)/'Rental Calculator'!$I$19,0)))),start_rate))</f>
        <v/>
      </c>
      <c r="D733" s="10" t="str">
        <f t="shared" si="71"/>
        <v/>
      </c>
      <c r="E733" s="10" t="str">
        <f t="shared" si="68"/>
        <v/>
      </c>
      <c r="F733" s="10" t="str">
        <f t="shared" si="69"/>
        <v/>
      </c>
      <c r="G733" s="10" t="str">
        <f t="shared" si="70"/>
        <v/>
      </c>
    </row>
    <row r="734" spans="1:7" x14ac:dyDescent="0.15">
      <c r="A734" s="7" t="str">
        <f t="shared" si="66"/>
        <v/>
      </c>
      <c r="B734" s="8" t="str">
        <f t="shared" si="67"/>
        <v/>
      </c>
      <c r="C734" s="9" t="str">
        <f>IF(A734="","",IF(variable,IF(A734&lt;'Rental Calculator'!$I$16*periods_per_year,start_rate,IF('Rental Calculator'!$I$20&gt;=0,MIN('Rental Calculator'!$I$17,start_rate+'Rental Calculator'!$I$20*ROUNDUP((A734-'Rental Calculator'!$I$16*periods_per_year)/'Rental Calculator'!$I$19,0)),MAX('Rental Calculator'!$I$18,start_rate+'Rental Calculator'!$I$20*ROUNDUP((A734-'Rental Calculator'!$I$16*periods_per_year)/'Rental Calculator'!$I$19,0)))),start_rate))</f>
        <v/>
      </c>
      <c r="D734" s="10" t="str">
        <f t="shared" si="71"/>
        <v/>
      </c>
      <c r="E734" s="10" t="str">
        <f t="shared" si="68"/>
        <v/>
      </c>
      <c r="F734" s="10" t="str">
        <f t="shared" si="69"/>
        <v/>
      </c>
      <c r="G734" s="10" t="str">
        <f t="shared" si="70"/>
        <v/>
      </c>
    </row>
    <row r="735" spans="1:7" x14ac:dyDescent="0.15">
      <c r="A735" s="7" t="str">
        <f t="shared" si="66"/>
        <v/>
      </c>
      <c r="B735" s="8" t="str">
        <f t="shared" si="67"/>
        <v/>
      </c>
      <c r="C735" s="9" t="str">
        <f>IF(A735="","",IF(variable,IF(A735&lt;'Rental Calculator'!$I$16*periods_per_year,start_rate,IF('Rental Calculator'!$I$20&gt;=0,MIN('Rental Calculator'!$I$17,start_rate+'Rental Calculator'!$I$20*ROUNDUP((A735-'Rental Calculator'!$I$16*periods_per_year)/'Rental Calculator'!$I$19,0)),MAX('Rental Calculator'!$I$18,start_rate+'Rental Calculator'!$I$20*ROUNDUP((A735-'Rental Calculator'!$I$16*periods_per_year)/'Rental Calculator'!$I$19,0)))),start_rate))</f>
        <v/>
      </c>
      <c r="D735" s="10" t="str">
        <f t="shared" si="71"/>
        <v/>
      </c>
      <c r="E735" s="10" t="str">
        <f t="shared" si="68"/>
        <v/>
      </c>
      <c r="F735" s="10" t="str">
        <f t="shared" si="69"/>
        <v/>
      </c>
      <c r="G735" s="10" t="str">
        <f t="shared" si="70"/>
        <v/>
      </c>
    </row>
    <row r="736" spans="1:7" x14ac:dyDescent="0.15">
      <c r="A736" s="7" t="str">
        <f t="shared" si="66"/>
        <v/>
      </c>
      <c r="B736" s="8" t="str">
        <f t="shared" si="67"/>
        <v/>
      </c>
      <c r="C736" s="9" t="str">
        <f>IF(A736="","",IF(variable,IF(A736&lt;'Rental Calculator'!$I$16*periods_per_year,start_rate,IF('Rental Calculator'!$I$20&gt;=0,MIN('Rental Calculator'!$I$17,start_rate+'Rental Calculator'!$I$20*ROUNDUP((A736-'Rental Calculator'!$I$16*periods_per_year)/'Rental Calculator'!$I$19,0)),MAX('Rental Calculator'!$I$18,start_rate+'Rental Calculator'!$I$20*ROUNDUP((A736-'Rental Calculator'!$I$16*periods_per_year)/'Rental Calculator'!$I$19,0)))),start_rate))</f>
        <v/>
      </c>
      <c r="D736" s="10" t="str">
        <f t="shared" si="71"/>
        <v/>
      </c>
      <c r="E736" s="10" t="str">
        <f t="shared" si="68"/>
        <v/>
      </c>
      <c r="F736" s="10" t="str">
        <f t="shared" si="69"/>
        <v/>
      </c>
      <c r="G736" s="10" t="str">
        <f t="shared" si="70"/>
        <v/>
      </c>
    </row>
    <row r="737" spans="1:7" x14ac:dyDescent="0.15">
      <c r="A737" s="7" t="str">
        <f t="shared" si="66"/>
        <v/>
      </c>
      <c r="B737" s="8" t="str">
        <f t="shared" si="67"/>
        <v/>
      </c>
      <c r="C737" s="9" t="str">
        <f>IF(A737="","",IF(variable,IF(A737&lt;'Rental Calculator'!$I$16*periods_per_year,start_rate,IF('Rental Calculator'!$I$20&gt;=0,MIN('Rental Calculator'!$I$17,start_rate+'Rental Calculator'!$I$20*ROUNDUP((A737-'Rental Calculator'!$I$16*periods_per_year)/'Rental Calculator'!$I$19,0)),MAX('Rental Calculator'!$I$18,start_rate+'Rental Calculator'!$I$20*ROUNDUP((A737-'Rental Calculator'!$I$16*periods_per_year)/'Rental Calculator'!$I$19,0)))),start_rate))</f>
        <v/>
      </c>
      <c r="D737" s="10" t="str">
        <f t="shared" si="71"/>
        <v/>
      </c>
      <c r="E737" s="10" t="str">
        <f t="shared" si="68"/>
        <v/>
      </c>
      <c r="F737" s="10" t="str">
        <f t="shared" si="69"/>
        <v/>
      </c>
      <c r="G737" s="10" t="str">
        <f t="shared" si="70"/>
        <v/>
      </c>
    </row>
    <row r="738" spans="1:7" x14ac:dyDescent="0.15">
      <c r="A738" s="7" t="str">
        <f t="shared" si="66"/>
        <v/>
      </c>
      <c r="B738" s="8" t="str">
        <f t="shared" si="67"/>
        <v/>
      </c>
      <c r="C738" s="9" t="str">
        <f>IF(A738="","",IF(variable,IF(A738&lt;'Rental Calculator'!$I$16*periods_per_year,start_rate,IF('Rental Calculator'!$I$20&gt;=0,MIN('Rental Calculator'!$I$17,start_rate+'Rental Calculator'!$I$20*ROUNDUP((A738-'Rental Calculator'!$I$16*periods_per_year)/'Rental Calculator'!$I$19,0)),MAX('Rental Calculator'!$I$18,start_rate+'Rental Calculator'!$I$20*ROUNDUP((A738-'Rental Calculator'!$I$16*periods_per_year)/'Rental Calculator'!$I$19,0)))),start_rate))</f>
        <v/>
      </c>
      <c r="D738" s="10" t="str">
        <f t="shared" si="71"/>
        <v/>
      </c>
      <c r="E738" s="10" t="str">
        <f t="shared" si="68"/>
        <v/>
      </c>
      <c r="F738" s="10" t="str">
        <f t="shared" si="69"/>
        <v/>
      </c>
      <c r="G738" s="10" t="str">
        <f t="shared" si="70"/>
        <v/>
      </c>
    </row>
    <row r="739" spans="1:7" x14ac:dyDescent="0.15">
      <c r="A739" s="7" t="str">
        <f t="shared" si="66"/>
        <v/>
      </c>
      <c r="B739" s="8" t="str">
        <f t="shared" si="67"/>
        <v/>
      </c>
      <c r="C739" s="9" t="str">
        <f>IF(A739="","",IF(variable,IF(A739&lt;'Rental Calculator'!$I$16*periods_per_year,start_rate,IF('Rental Calculator'!$I$20&gt;=0,MIN('Rental Calculator'!$I$17,start_rate+'Rental Calculator'!$I$20*ROUNDUP((A739-'Rental Calculator'!$I$16*periods_per_year)/'Rental Calculator'!$I$19,0)),MAX('Rental Calculator'!$I$18,start_rate+'Rental Calculator'!$I$20*ROUNDUP((A739-'Rental Calculator'!$I$16*periods_per_year)/'Rental Calculator'!$I$19,0)))),start_rate))</f>
        <v/>
      </c>
      <c r="D739" s="10" t="str">
        <f t="shared" si="71"/>
        <v/>
      </c>
      <c r="E739" s="10" t="str">
        <f t="shared" si="68"/>
        <v/>
      </c>
      <c r="F739" s="10" t="str">
        <f t="shared" si="69"/>
        <v/>
      </c>
      <c r="G739" s="10" t="str">
        <f t="shared" si="70"/>
        <v/>
      </c>
    </row>
    <row r="740" spans="1:7" x14ac:dyDescent="0.15">
      <c r="A740" s="7" t="str">
        <f t="shared" si="66"/>
        <v/>
      </c>
      <c r="B740" s="8" t="str">
        <f t="shared" si="67"/>
        <v/>
      </c>
      <c r="C740" s="9" t="str">
        <f>IF(A740="","",IF(variable,IF(A740&lt;'Rental Calculator'!$I$16*periods_per_year,start_rate,IF('Rental Calculator'!$I$20&gt;=0,MIN('Rental Calculator'!$I$17,start_rate+'Rental Calculator'!$I$20*ROUNDUP((A740-'Rental Calculator'!$I$16*periods_per_year)/'Rental Calculator'!$I$19,0)),MAX('Rental Calculator'!$I$18,start_rate+'Rental Calculator'!$I$20*ROUNDUP((A740-'Rental Calculator'!$I$16*periods_per_year)/'Rental Calculator'!$I$19,0)))),start_rate))</f>
        <v/>
      </c>
      <c r="D740" s="10" t="str">
        <f t="shared" si="71"/>
        <v/>
      </c>
      <c r="E740" s="10" t="str">
        <f t="shared" si="68"/>
        <v/>
      </c>
      <c r="F740" s="10" t="str">
        <f t="shared" si="69"/>
        <v/>
      </c>
      <c r="G740" s="10" t="str">
        <f t="shared" si="70"/>
        <v/>
      </c>
    </row>
    <row r="741" spans="1:7" x14ac:dyDescent="0.15">
      <c r="A741" s="7" t="str">
        <f t="shared" si="66"/>
        <v/>
      </c>
      <c r="B741" s="8" t="str">
        <f t="shared" si="67"/>
        <v/>
      </c>
      <c r="C741" s="9" t="str">
        <f>IF(A741="","",IF(variable,IF(A741&lt;'Rental Calculator'!$I$16*periods_per_year,start_rate,IF('Rental Calculator'!$I$20&gt;=0,MIN('Rental Calculator'!$I$17,start_rate+'Rental Calculator'!$I$20*ROUNDUP((A741-'Rental Calculator'!$I$16*periods_per_year)/'Rental Calculator'!$I$19,0)),MAX('Rental Calculator'!$I$18,start_rate+'Rental Calculator'!$I$20*ROUNDUP((A741-'Rental Calculator'!$I$16*periods_per_year)/'Rental Calculator'!$I$19,0)))),start_rate))</f>
        <v/>
      </c>
      <c r="D741" s="10" t="str">
        <f t="shared" si="71"/>
        <v/>
      </c>
      <c r="E741" s="10" t="str">
        <f t="shared" si="68"/>
        <v/>
      </c>
      <c r="F741" s="10" t="str">
        <f t="shared" si="69"/>
        <v/>
      </c>
      <c r="G741" s="10" t="str">
        <f t="shared" si="70"/>
        <v/>
      </c>
    </row>
    <row r="742" spans="1:7" x14ac:dyDescent="0.15">
      <c r="A742" s="7" t="str">
        <f t="shared" si="66"/>
        <v/>
      </c>
      <c r="B742" s="8" t="str">
        <f t="shared" si="67"/>
        <v/>
      </c>
      <c r="C742" s="9" t="str">
        <f>IF(A742="","",IF(variable,IF(A742&lt;'Rental Calculator'!$I$16*periods_per_year,start_rate,IF('Rental Calculator'!$I$20&gt;=0,MIN('Rental Calculator'!$I$17,start_rate+'Rental Calculator'!$I$20*ROUNDUP((A742-'Rental Calculator'!$I$16*periods_per_year)/'Rental Calculator'!$I$19,0)),MAX('Rental Calculator'!$I$18,start_rate+'Rental Calculator'!$I$20*ROUNDUP((A742-'Rental Calculator'!$I$16*periods_per_year)/'Rental Calculator'!$I$19,0)))),start_rate))</f>
        <v/>
      </c>
      <c r="D742" s="10" t="str">
        <f t="shared" si="71"/>
        <v/>
      </c>
      <c r="E742" s="10" t="str">
        <f t="shared" si="68"/>
        <v/>
      </c>
      <c r="F742" s="10" t="str">
        <f t="shared" si="69"/>
        <v/>
      </c>
      <c r="G742" s="10" t="str">
        <f t="shared" si="70"/>
        <v/>
      </c>
    </row>
    <row r="743" spans="1:7" x14ac:dyDescent="0.15">
      <c r="A743" s="7" t="str">
        <f t="shared" si="66"/>
        <v/>
      </c>
      <c r="B743" s="8" t="str">
        <f t="shared" si="67"/>
        <v/>
      </c>
      <c r="C743" s="9" t="str">
        <f>IF(A743="","",IF(variable,IF(A743&lt;'Rental Calculator'!$I$16*periods_per_year,start_rate,IF('Rental Calculator'!$I$20&gt;=0,MIN('Rental Calculator'!$I$17,start_rate+'Rental Calculator'!$I$20*ROUNDUP((A743-'Rental Calculator'!$I$16*periods_per_year)/'Rental Calculator'!$I$19,0)),MAX('Rental Calculator'!$I$18,start_rate+'Rental Calculator'!$I$20*ROUNDUP((A743-'Rental Calculator'!$I$16*periods_per_year)/'Rental Calculator'!$I$19,0)))),start_rate))</f>
        <v/>
      </c>
      <c r="D743" s="10" t="str">
        <f t="shared" si="71"/>
        <v/>
      </c>
      <c r="E743" s="10" t="str">
        <f t="shared" si="68"/>
        <v/>
      </c>
      <c r="F743" s="10" t="str">
        <f t="shared" si="69"/>
        <v/>
      </c>
      <c r="G743" s="10" t="str">
        <f t="shared" si="70"/>
        <v/>
      </c>
    </row>
    <row r="744" spans="1:7" x14ac:dyDescent="0.15">
      <c r="A744" s="7" t="str">
        <f t="shared" si="66"/>
        <v/>
      </c>
      <c r="B744" s="8" t="str">
        <f t="shared" si="67"/>
        <v/>
      </c>
      <c r="C744" s="9" t="str">
        <f>IF(A744="","",IF(variable,IF(A744&lt;'Rental Calculator'!$I$16*periods_per_year,start_rate,IF('Rental Calculator'!$I$20&gt;=0,MIN('Rental Calculator'!$I$17,start_rate+'Rental Calculator'!$I$20*ROUNDUP((A744-'Rental Calculator'!$I$16*periods_per_year)/'Rental Calculator'!$I$19,0)),MAX('Rental Calculator'!$I$18,start_rate+'Rental Calculator'!$I$20*ROUNDUP((A744-'Rental Calculator'!$I$16*periods_per_year)/'Rental Calculator'!$I$19,0)))),start_rate))</f>
        <v/>
      </c>
      <c r="D744" s="10" t="str">
        <f t="shared" si="71"/>
        <v/>
      </c>
      <c r="E744" s="10" t="str">
        <f t="shared" si="68"/>
        <v/>
      </c>
      <c r="F744" s="10" t="str">
        <f t="shared" si="69"/>
        <v/>
      </c>
      <c r="G744" s="10" t="str">
        <f t="shared" si="70"/>
        <v/>
      </c>
    </row>
    <row r="745" spans="1:7" x14ac:dyDescent="0.15">
      <c r="A745" s="7" t="str">
        <f t="shared" si="66"/>
        <v/>
      </c>
      <c r="B745" s="8" t="str">
        <f t="shared" si="67"/>
        <v/>
      </c>
      <c r="C745" s="9" t="str">
        <f>IF(A745="","",IF(variable,IF(A745&lt;'Rental Calculator'!$I$16*periods_per_year,start_rate,IF('Rental Calculator'!$I$20&gt;=0,MIN('Rental Calculator'!$I$17,start_rate+'Rental Calculator'!$I$20*ROUNDUP((A745-'Rental Calculator'!$I$16*periods_per_year)/'Rental Calculator'!$I$19,0)),MAX('Rental Calculator'!$I$18,start_rate+'Rental Calculator'!$I$20*ROUNDUP((A745-'Rental Calculator'!$I$16*periods_per_year)/'Rental Calculator'!$I$19,0)))),start_rate))</f>
        <v/>
      </c>
      <c r="D745" s="10" t="str">
        <f t="shared" si="71"/>
        <v/>
      </c>
      <c r="E745" s="10" t="str">
        <f t="shared" si="68"/>
        <v/>
      </c>
      <c r="F745" s="10" t="str">
        <f t="shared" si="69"/>
        <v/>
      </c>
      <c r="G745" s="10" t="str">
        <f t="shared" si="70"/>
        <v/>
      </c>
    </row>
    <row r="746" spans="1:7" x14ac:dyDescent="0.15">
      <c r="A746" s="7" t="str">
        <f t="shared" si="66"/>
        <v/>
      </c>
      <c r="B746" s="8" t="str">
        <f t="shared" si="67"/>
        <v/>
      </c>
      <c r="C746" s="9" t="str">
        <f>IF(A746="","",IF(variable,IF(A746&lt;'Rental Calculator'!$I$16*periods_per_year,start_rate,IF('Rental Calculator'!$I$20&gt;=0,MIN('Rental Calculator'!$I$17,start_rate+'Rental Calculator'!$I$20*ROUNDUP((A746-'Rental Calculator'!$I$16*periods_per_year)/'Rental Calculator'!$I$19,0)),MAX('Rental Calculator'!$I$18,start_rate+'Rental Calculator'!$I$20*ROUNDUP((A746-'Rental Calculator'!$I$16*periods_per_year)/'Rental Calculator'!$I$19,0)))),start_rate))</f>
        <v/>
      </c>
      <c r="D746" s="10" t="str">
        <f t="shared" si="71"/>
        <v/>
      </c>
      <c r="E746" s="10" t="str">
        <f t="shared" si="68"/>
        <v/>
      </c>
      <c r="F746" s="10" t="str">
        <f t="shared" si="69"/>
        <v/>
      </c>
      <c r="G746" s="10" t="str">
        <f t="shared" si="70"/>
        <v/>
      </c>
    </row>
    <row r="747" spans="1:7" x14ac:dyDescent="0.15">
      <c r="A747" s="7" t="str">
        <f t="shared" si="66"/>
        <v/>
      </c>
      <c r="B747" s="8" t="str">
        <f t="shared" si="67"/>
        <v/>
      </c>
      <c r="C747" s="9" t="str">
        <f>IF(A747="","",IF(variable,IF(A747&lt;'Rental Calculator'!$I$16*periods_per_year,start_rate,IF('Rental Calculator'!$I$20&gt;=0,MIN('Rental Calculator'!$I$17,start_rate+'Rental Calculator'!$I$20*ROUNDUP((A747-'Rental Calculator'!$I$16*periods_per_year)/'Rental Calculator'!$I$19,0)),MAX('Rental Calculator'!$I$18,start_rate+'Rental Calculator'!$I$20*ROUNDUP((A747-'Rental Calculator'!$I$16*periods_per_year)/'Rental Calculator'!$I$19,0)))),start_rate))</f>
        <v/>
      </c>
      <c r="D747" s="10" t="str">
        <f t="shared" si="71"/>
        <v/>
      </c>
      <c r="E747" s="10" t="str">
        <f t="shared" si="68"/>
        <v/>
      </c>
      <c r="F747" s="10" t="str">
        <f t="shared" si="69"/>
        <v/>
      </c>
      <c r="G747" s="10" t="str">
        <f t="shared" si="70"/>
        <v/>
      </c>
    </row>
    <row r="748" spans="1:7" x14ac:dyDescent="0.15">
      <c r="A748" s="7" t="str">
        <f t="shared" si="66"/>
        <v/>
      </c>
      <c r="B748" s="8" t="str">
        <f t="shared" si="67"/>
        <v/>
      </c>
      <c r="C748" s="9" t="str">
        <f>IF(A748="","",IF(variable,IF(A748&lt;'Rental Calculator'!$I$16*periods_per_year,start_rate,IF('Rental Calculator'!$I$20&gt;=0,MIN('Rental Calculator'!$I$17,start_rate+'Rental Calculator'!$I$20*ROUNDUP((A748-'Rental Calculator'!$I$16*periods_per_year)/'Rental Calculator'!$I$19,0)),MAX('Rental Calculator'!$I$18,start_rate+'Rental Calculator'!$I$20*ROUNDUP((A748-'Rental Calculator'!$I$16*periods_per_year)/'Rental Calculator'!$I$19,0)))),start_rate))</f>
        <v/>
      </c>
      <c r="D748" s="10" t="str">
        <f t="shared" si="71"/>
        <v/>
      </c>
      <c r="E748" s="10" t="str">
        <f t="shared" si="68"/>
        <v/>
      </c>
      <c r="F748" s="10" t="str">
        <f t="shared" si="69"/>
        <v/>
      </c>
      <c r="G748" s="10" t="str">
        <f t="shared" si="70"/>
        <v/>
      </c>
    </row>
    <row r="749" spans="1:7" x14ac:dyDescent="0.15">
      <c r="A749" s="7" t="str">
        <f t="shared" si="66"/>
        <v/>
      </c>
      <c r="B749" s="8" t="str">
        <f t="shared" si="67"/>
        <v/>
      </c>
      <c r="C749" s="9" t="str">
        <f>IF(A749="","",IF(variable,IF(A749&lt;'Rental Calculator'!$I$16*periods_per_year,start_rate,IF('Rental Calculator'!$I$20&gt;=0,MIN('Rental Calculator'!$I$17,start_rate+'Rental Calculator'!$I$20*ROUNDUP((A749-'Rental Calculator'!$I$16*periods_per_year)/'Rental Calculator'!$I$19,0)),MAX('Rental Calculator'!$I$18,start_rate+'Rental Calculator'!$I$20*ROUNDUP((A749-'Rental Calculator'!$I$16*periods_per_year)/'Rental Calculator'!$I$19,0)))),start_rate))</f>
        <v/>
      </c>
      <c r="D749" s="10" t="str">
        <f t="shared" si="71"/>
        <v/>
      </c>
      <c r="E749" s="10" t="str">
        <f t="shared" si="68"/>
        <v/>
      </c>
      <c r="F749" s="10" t="str">
        <f t="shared" si="69"/>
        <v/>
      </c>
      <c r="G749" s="10" t="str">
        <f t="shared" si="70"/>
        <v/>
      </c>
    </row>
    <row r="750" spans="1:7" x14ac:dyDescent="0.15">
      <c r="A750" s="7" t="str">
        <f t="shared" si="66"/>
        <v/>
      </c>
      <c r="B750" s="8" t="str">
        <f t="shared" si="67"/>
        <v/>
      </c>
      <c r="C750" s="9" t="str">
        <f>IF(A750="","",IF(variable,IF(A750&lt;'Rental Calculator'!$I$16*periods_per_year,start_rate,IF('Rental Calculator'!$I$20&gt;=0,MIN('Rental Calculator'!$I$17,start_rate+'Rental Calculator'!$I$20*ROUNDUP((A750-'Rental Calculator'!$I$16*periods_per_year)/'Rental Calculator'!$I$19,0)),MAX('Rental Calculator'!$I$18,start_rate+'Rental Calculator'!$I$20*ROUNDUP((A750-'Rental Calculator'!$I$16*periods_per_year)/'Rental Calculator'!$I$19,0)))),start_rate))</f>
        <v/>
      </c>
      <c r="D750" s="10" t="str">
        <f t="shared" si="71"/>
        <v/>
      </c>
      <c r="E750" s="10" t="str">
        <f t="shared" si="68"/>
        <v/>
      </c>
      <c r="F750" s="10" t="str">
        <f t="shared" si="69"/>
        <v/>
      </c>
      <c r="G750" s="10" t="str">
        <f t="shared" si="70"/>
        <v/>
      </c>
    </row>
    <row r="751" spans="1:7" x14ac:dyDescent="0.15">
      <c r="A751" s="7" t="str">
        <f t="shared" si="66"/>
        <v/>
      </c>
      <c r="B751" s="8" t="str">
        <f t="shared" si="67"/>
        <v/>
      </c>
      <c r="C751" s="9" t="str">
        <f>IF(A751="","",IF(variable,IF(A751&lt;'Rental Calculator'!$I$16*periods_per_year,start_rate,IF('Rental Calculator'!$I$20&gt;=0,MIN('Rental Calculator'!$I$17,start_rate+'Rental Calculator'!$I$20*ROUNDUP((A751-'Rental Calculator'!$I$16*periods_per_year)/'Rental Calculator'!$I$19,0)),MAX('Rental Calculator'!$I$18,start_rate+'Rental Calculator'!$I$20*ROUNDUP((A751-'Rental Calculator'!$I$16*periods_per_year)/'Rental Calculator'!$I$19,0)))),start_rate))</f>
        <v/>
      </c>
      <c r="D751" s="10" t="str">
        <f t="shared" si="71"/>
        <v/>
      </c>
      <c r="E751" s="10" t="str">
        <f t="shared" si="68"/>
        <v/>
      </c>
      <c r="F751" s="10" t="str">
        <f t="shared" si="69"/>
        <v/>
      </c>
      <c r="G751" s="10" t="str">
        <f t="shared" si="70"/>
        <v/>
      </c>
    </row>
    <row r="752" spans="1:7" x14ac:dyDescent="0.15">
      <c r="A752" s="7" t="str">
        <f t="shared" si="66"/>
        <v/>
      </c>
      <c r="B752" s="8" t="str">
        <f t="shared" si="67"/>
        <v/>
      </c>
      <c r="C752" s="9" t="str">
        <f>IF(A752="","",IF(variable,IF(A752&lt;'Rental Calculator'!$I$16*periods_per_year,start_rate,IF('Rental Calculator'!$I$20&gt;=0,MIN('Rental Calculator'!$I$17,start_rate+'Rental Calculator'!$I$20*ROUNDUP((A752-'Rental Calculator'!$I$16*periods_per_year)/'Rental Calculator'!$I$19,0)),MAX('Rental Calculator'!$I$18,start_rate+'Rental Calculator'!$I$20*ROUNDUP((A752-'Rental Calculator'!$I$16*periods_per_year)/'Rental Calculator'!$I$19,0)))),start_rate))</f>
        <v/>
      </c>
      <c r="D752" s="10" t="str">
        <f t="shared" si="71"/>
        <v/>
      </c>
      <c r="E752" s="10" t="str">
        <f t="shared" si="68"/>
        <v/>
      </c>
      <c r="F752" s="10" t="str">
        <f t="shared" si="69"/>
        <v/>
      </c>
      <c r="G752" s="10" t="str">
        <f t="shared" si="70"/>
        <v/>
      </c>
    </row>
    <row r="753" spans="1:7" x14ac:dyDescent="0.15">
      <c r="A753" s="7" t="str">
        <f t="shared" si="66"/>
        <v/>
      </c>
      <c r="B753" s="8" t="str">
        <f t="shared" si="67"/>
        <v/>
      </c>
      <c r="C753" s="9" t="str">
        <f>IF(A753="","",IF(variable,IF(A753&lt;'Rental Calculator'!$I$16*periods_per_year,start_rate,IF('Rental Calculator'!$I$20&gt;=0,MIN('Rental Calculator'!$I$17,start_rate+'Rental Calculator'!$I$20*ROUNDUP((A753-'Rental Calculator'!$I$16*periods_per_year)/'Rental Calculator'!$I$19,0)),MAX('Rental Calculator'!$I$18,start_rate+'Rental Calculator'!$I$20*ROUNDUP((A753-'Rental Calculator'!$I$16*periods_per_year)/'Rental Calculator'!$I$19,0)))),start_rate))</f>
        <v/>
      </c>
      <c r="D753" s="10" t="str">
        <f t="shared" si="71"/>
        <v/>
      </c>
      <c r="E753" s="10" t="str">
        <f t="shared" si="68"/>
        <v/>
      </c>
      <c r="F753" s="10" t="str">
        <f t="shared" si="69"/>
        <v/>
      </c>
      <c r="G753" s="10" t="str">
        <f t="shared" si="70"/>
        <v/>
      </c>
    </row>
    <row r="754" spans="1:7" x14ac:dyDescent="0.15">
      <c r="A754" s="7" t="str">
        <f t="shared" si="66"/>
        <v/>
      </c>
      <c r="B754" s="8" t="str">
        <f t="shared" si="67"/>
        <v/>
      </c>
      <c r="C754" s="9" t="str">
        <f>IF(A754="","",IF(variable,IF(A754&lt;'Rental Calculator'!$I$16*periods_per_year,start_rate,IF('Rental Calculator'!$I$20&gt;=0,MIN('Rental Calculator'!$I$17,start_rate+'Rental Calculator'!$I$20*ROUNDUP((A754-'Rental Calculator'!$I$16*periods_per_year)/'Rental Calculator'!$I$19,0)),MAX('Rental Calculator'!$I$18,start_rate+'Rental Calculator'!$I$20*ROUNDUP((A754-'Rental Calculator'!$I$16*periods_per_year)/'Rental Calculator'!$I$19,0)))),start_rate))</f>
        <v/>
      </c>
      <c r="D754" s="10" t="str">
        <f t="shared" si="71"/>
        <v/>
      </c>
      <c r="E754" s="10" t="str">
        <f t="shared" si="68"/>
        <v/>
      </c>
      <c r="F754" s="10" t="str">
        <f t="shared" si="69"/>
        <v/>
      </c>
      <c r="G754" s="10" t="str">
        <f t="shared" si="70"/>
        <v/>
      </c>
    </row>
    <row r="755" spans="1:7" x14ac:dyDescent="0.15">
      <c r="A755" s="7" t="str">
        <f t="shared" si="66"/>
        <v/>
      </c>
      <c r="B755" s="8" t="str">
        <f t="shared" si="67"/>
        <v/>
      </c>
      <c r="C755" s="9" t="str">
        <f>IF(A755="","",IF(variable,IF(A755&lt;'Rental Calculator'!$I$16*periods_per_year,start_rate,IF('Rental Calculator'!$I$20&gt;=0,MIN('Rental Calculator'!$I$17,start_rate+'Rental Calculator'!$I$20*ROUNDUP((A755-'Rental Calculator'!$I$16*periods_per_year)/'Rental Calculator'!$I$19,0)),MAX('Rental Calculator'!$I$18,start_rate+'Rental Calculator'!$I$20*ROUNDUP((A755-'Rental Calculator'!$I$16*periods_per_year)/'Rental Calculator'!$I$19,0)))),start_rate))</f>
        <v/>
      </c>
      <c r="D755" s="10" t="str">
        <f t="shared" si="71"/>
        <v/>
      </c>
      <c r="E755" s="10" t="str">
        <f t="shared" si="68"/>
        <v/>
      </c>
      <c r="F755" s="10" t="str">
        <f t="shared" si="69"/>
        <v/>
      </c>
      <c r="G755" s="10" t="str">
        <f t="shared" si="70"/>
        <v/>
      </c>
    </row>
    <row r="756" spans="1:7" x14ac:dyDescent="0.15">
      <c r="A756" s="7" t="str">
        <f t="shared" si="66"/>
        <v/>
      </c>
      <c r="B756" s="8" t="str">
        <f t="shared" si="67"/>
        <v/>
      </c>
      <c r="C756" s="9" t="str">
        <f>IF(A756="","",IF(variable,IF(A756&lt;'Rental Calculator'!$I$16*periods_per_year,start_rate,IF('Rental Calculator'!$I$20&gt;=0,MIN('Rental Calculator'!$I$17,start_rate+'Rental Calculator'!$I$20*ROUNDUP((A756-'Rental Calculator'!$I$16*periods_per_year)/'Rental Calculator'!$I$19,0)),MAX('Rental Calculator'!$I$18,start_rate+'Rental Calculator'!$I$20*ROUNDUP((A756-'Rental Calculator'!$I$16*periods_per_year)/'Rental Calculator'!$I$19,0)))),start_rate))</f>
        <v/>
      </c>
      <c r="D756" s="10" t="str">
        <f t="shared" si="71"/>
        <v/>
      </c>
      <c r="E756" s="10" t="str">
        <f t="shared" si="68"/>
        <v/>
      </c>
      <c r="F756" s="10" t="str">
        <f t="shared" si="69"/>
        <v/>
      </c>
      <c r="G756" s="10" t="str">
        <f t="shared" si="70"/>
        <v/>
      </c>
    </row>
    <row r="757" spans="1:7" x14ac:dyDescent="0.15">
      <c r="A757" s="7" t="str">
        <f t="shared" si="66"/>
        <v/>
      </c>
      <c r="B757" s="8" t="str">
        <f t="shared" si="67"/>
        <v/>
      </c>
      <c r="C757" s="9" t="str">
        <f>IF(A757="","",IF(variable,IF(A757&lt;'Rental Calculator'!$I$16*periods_per_year,start_rate,IF('Rental Calculator'!$I$20&gt;=0,MIN('Rental Calculator'!$I$17,start_rate+'Rental Calculator'!$I$20*ROUNDUP((A757-'Rental Calculator'!$I$16*periods_per_year)/'Rental Calculator'!$I$19,0)),MAX('Rental Calculator'!$I$18,start_rate+'Rental Calculator'!$I$20*ROUNDUP((A757-'Rental Calculator'!$I$16*periods_per_year)/'Rental Calculator'!$I$19,0)))),start_rate))</f>
        <v/>
      </c>
      <c r="D757" s="10" t="str">
        <f t="shared" si="71"/>
        <v/>
      </c>
      <c r="E757" s="10" t="str">
        <f t="shared" si="68"/>
        <v/>
      </c>
      <c r="F757" s="10" t="str">
        <f t="shared" si="69"/>
        <v/>
      </c>
      <c r="G757" s="10" t="str">
        <f t="shared" si="70"/>
        <v/>
      </c>
    </row>
    <row r="758" spans="1:7" x14ac:dyDescent="0.15">
      <c r="A758" s="7" t="str">
        <f t="shared" si="66"/>
        <v/>
      </c>
      <c r="B758" s="8" t="str">
        <f t="shared" si="67"/>
        <v/>
      </c>
      <c r="C758" s="9" t="str">
        <f>IF(A758="","",IF(variable,IF(A758&lt;'Rental Calculator'!$I$16*periods_per_year,start_rate,IF('Rental Calculator'!$I$20&gt;=0,MIN('Rental Calculator'!$I$17,start_rate+'Rental Calculator'!$I$20*ROUNDUP((A758-'Rental Calculator'!$I$16*periods_per_year)/'Rental Calculator'!$I$19,0)),MAX('Rental Calculator'!$I$18,start_rate+'Rental Calculator'!$I$20*ROUNDUP((A758-'Rental Calculator'!$I$16*periods_per_year)/'Rental Calculator'!$I$19,0)))),start_rate))</f>
        <v/>
      </c>
      <c r="D758" s="10" t="str">
        <f t="shared" si="71"/>
        <v/>
      </c>
      <c r="E758" s="10" t="str">
        <f t="shared" si="68"/>
        <v/>
      </c>
      <c r="F758" s="10" t="str">
        <f t="shared" si="69"/>
        <v/>
      </c>
      <c r="G758" s="10" t="str">
        <f t="shared" si="70"/>
        <v/>
      </c>
    </row>
    <row r="759" spans="1:7" x14ac:dyDescent="0.15">
      <c r="A759" s="7" t="str">
        <f t="shared" si="66"/>
        <v/>
      </c>
      <c r="B759" s="8" t="str">
        <f t="shared" si="67"/>
        <v/>
      </c>
      <c r="C759" s="9" t="str">
        <f>IF(A759="","",IF(variable,IF(A759&lt;'Rental Calculator'!$I$16*periods_per_year,start_rate,IF('Rental Calculator'!$I$20&gt;=0,MIN('Rental Calculator'!$I$17,start_rate+'Rental Calculator'!$I$20*ROUNDUP((A759-'Rental Calculator'!$I$16*periods_per_year)/'Rental Calculator'!$I$19,0)),MAX('Rental Calculator'!$I$18,start_rate+'Rental Calculator'!$I$20*ROUNDUP((A759-'Rental Calculator'!$I$16*periods_per_year)/'Rental Calculator'!$I$19,0)))),start_rate))</f>
        <v/>
      </c>
      <c r="D759" s="10" t="str">
        <f t="shared" si="71"/>
        <v/>
      </c>
      <c r="E759" s="10" t="str">
        <f t="shared" si="68"/>
        <v/>
      </c>
      <c r="F759" s="10" t="str">
        <f t="shared" si="69"/>
        <v/>
      </c>
      <c r="G759" s="10" t="str">
        <f t="shared" si="70"/>
        <v/>
      </c>
    </row>
    <row r="760" spans="1:7" x14ac:dyDescent="0.15">
      <c r="A760" s="7" t="str">
        <f t="shared" si="66"/>
        <v/>
      </c>
      <c r="B760" s="8" t="str">
        <f t="shared" si="67"/>
        <v/>
      </c>
      <c r="C760" s="9" t="str">
        <f>IF(A760="","",IF(variable,IF(A760&lt;'Rental Calculator'!$I$16*periods_per_year,start_rate,IF('Rental Calculator'!$I$20&gt;=0,MIN('Rental Calculator'!$I$17,start_rate+'Rental Calculator'!$I$20*ROUNDUP((A760-'Rental Calculator'!$I$16*periods_per_year)/'Rental Calculator'!$I$19,0)),MAX('Rental Calculator'!$I$18,start_rate+'Rental Calculator'!$I$20*ROUNDUP((A760-'Rental Calculator'!$I$16*periods_per_year)/'Rental Calculator'!$I$19,0)))),start_rate))</f>
        <v/>
      </c>
      <c r="D760" s="10" t="str">
        <f t="shared" si="71"/>
        <v/>
      </c>
      <c r="E760" s="10" t="str">
        <f t="shared" si="68"/>
        <v/>
      </c>
      <c r="F760" s="10" t="str">
        <f t="shared" si="69"/>
        <v/>
      </c>
      <c r="G760" s="10" t="str">
        <f t="shared" si="70"/>
        <v/>
      </c>
    </row>
    <row r="761" spans="1:7" x14ac:dyDescent="0.15">
      <c r="A761" s="7" t="str">
        <f t="shared" si="66"/>
        <v/>
      </c>
      <c r="B761" s="8" t="str">
        <f t="shared" si="67"/>
        <v/>
      </c>
      <c r="C761" s="9" t="str">
        <f>IF(A761="","",IF(variable,IF(A761&lt;'Rental Calculator'!$I$16*periods_per_year,start_rate,IF('Rental Calculator'!$I$20&gt;=0,MIN('Rental Calculator'!$I$17,start_rate+'Rental Calculator'!$I$20*ROUNDUP((A761-'Rental Calculator'!$I$16*periods_per_year)/'Rental Calculator'!$I$19,0)),MAX('Rental Calculator'!$I$18,start_rate+'Rental Calculator'!$I$20*ROUNDUP((A761-'Rental Calculator'!$I$16*periods_per_year)/'Rental Calculator'!$I$19,0)))),start_rate))</f>
        <v/>
      </c>
      <c r="D761" s="10" t="str">
        <f t="shared" si="71"/>
        <v/>
      </c>
      <c r="E761" s="10" t="str">
        <f t="shared" si="68"/>
        <v/>
      </c>
      <c r="F761" s="10" t="str">
        <f t="shared" si="69"/>
        <v/>
      </c>
      <c r="G761" s="10" t="str">
        <f t="shared" si="70"/>
        <v/>
      </c>
    </row>
    <row r="762" spans="1:7" x14ac:dyDescent="0.15">
      <c r="A762" s="7" t="str">
        <f t="shared" si="66"/>
        <v/>
      </c>
      <c r="B762" s="8" t="str">
        <f t="shared" si="67"/>
        <v/>
      </c>
      <c r="C762" s="9" t="str">
        <f>IF(A762="","",IF(variable,IF(A762&lt;'Rental Calculator'!$I$16*periods_per_year,start_rate,IF('Rental Calculator'!$I$20&gt;=0,MIN('Rental Calculator'!$I$17,start_rate+'Rental Calculator'!$I$20*ROUNDUP((A762-'Rental Calculator'!$I$16*periods_per_year)/'Rental Calculator'!$I$19,0)),MAX('Rental Calculator'!$I$18,start_rate+'Rental Calculator'!$I$20*ROUNDUP((A762-'Rental Calculator'!$I$16*periods_per_year)/'Rental Calculator'!$I$19,0)))),start_rate))</f>
        <v/>
      </c>
      <c r="D762" s="10" t="str">
        <f t="shared" si="71"/>
        <v/>
      </c>
      <c r="E762" s="10" t="str">
        <f t="shared" si="68"/>
        <v/>
      </c>
      <c r="F762" s="10" t="str">
        <f t="shared" si="69"/>
        <v/>
      </c>
      <c r="G762" s="10" t="str">
        <f t="shared" si="70"/>
        <v/>
      </c>
    </row>
    <row r="763" spans="1:7" x14ac:dyDescent="0.15">
      <c r="A763" s="7" t="str">
        <f t="shared" si="66"/>
        <v/>
      </c>
      <c r="B763" s="8" t="str">
        <f t="shared" si="67"/>
        <v/>
      </c>
      <c r="C763" s="9" t="str">
        <f>IF(A763="","",IF(variable,IF(A763&lt;'Rental Calculator'!$I$16*periods_per_year,start_rate,IF('Rental Calculator'!$I$20&gt;=0,MIN('Rental Calculator'!$I$17,start_rate+'Rental Calculator'!$I$20*ROUNDUP((A763-'Rental Calculator'!$I$16*periods_per_year)/'Rental Calculator'!$I$19,0)),MAX('Rental Calculator'!$I$18,start_rate+'Rental Calculator'!$I$20*ROUNDUP((A763-'Rental Calculator'!$I$16*periods_per_year)/'Rental Calculator'!$I$19,0)))),start_rate))</f>
        <v/>
      </c>
      <c r="D763" s="10" t="str">
        <f t="shared" si="71"/>
        <v/>
      </c>
      <c r="E763" s="10" t="str">
        <f t="shared" si="68"/>
        <v/>
      </c>
      <c r="F763" s="10" t="str">
        <f t="shared" si="69"/>
        <v/>
      </c>
      <c r="G763" s="10" t="str">
        <f t="shared" si="70"/>
        <v/>
      </c>
    </row>
    <row r="764" spans="1:7" x14ac:dyDescent="0.15">
      <c r="A764" s="7" t="str">
        <f t="shared" si="66"/>
        <v/>
      </c>
      <c r="B764" s="8" t="str">
        <f t="shared" si="67"/>
        <v/>
      </c>
      <c r="C764" s="9" t="str">
        <f>IF(A764="","",IF(variable,IF(A764&lt;'Rental Calculator'!$I$16*periods_per_year,start_rate,IF('Rental Calculator'!$I$20&gt;=0,MIN('Rental Calculator'!$I$17,start_rate+'Rental Calculator'!$I$20*ROUNDUP((A764-'Rental Calculator'!$I$16*periods_per_year)/'Rental Calculator'!$I$19,0)),MAX('Rental Calculator'!$I$18,start_rate+'Rental Calculator'!$I$20*ROUNDUP((A764-'Rental Calculator'!$I$16*periods_per_year)/'Rental Calculator'!$I$19,0)))),start_rate))</f>
        <v/>
      </c>
      <c r="D764" s="10" t="str">
        <f t="shared" si="71"/>
        <v/>
      </c>
      <c r="E764" s="10" t="str">
        <f t="shared" si="68"/>
        <v/>
      </c>
      <c r="F764" s="10" t="str">
        <f t="shared" si="69"/>
        <v/>
      </c>
      <c r="G764" s="10" t="str">
        <f t="shared" si="70"/>
        <v/>
      </c>
    </row>
    <row r="765" spans="1:7" x14ac:dyDescent="0.15">
      <c r="A765" s="7" t="str">
        <f t="shared" si="66"/>
        <v/>
      </c>
      <c r="B765" s="8" t="str">
        <f t="shared" si="67"/>
        <v/>
      </c>
      <c r="C765" s="9" t="str">
        <f>IF(A765="","",IF(variable,IF(A765&lt;'Rental Calculator'!$I$16*periods_per_year,start_rate,IF('Rental Calculator'!$I$20&gt;=0,MIN('Rental Calculator'!$I$17,start_rate+'Rental Calculator'!$I$20*ROUNDUP((A765-'Rental Calculator'!$I$16*periods_per_year)/'Rental Calculator'!$I$19,0)),MAX('Rental Calculator'!$I$18,start_rate+'Rental Calculator'!$I$20*ROUNDUP((A765-'Rental Calculator'!$I$16*periods_per_year)/'Rental Calculator'!$I$19,0)))),start_rate))</f>
        <v/>
      </c>
      <c r="D765" s="10" t="str">
        <f t="shared" si="71"/>
        <v/>
      </c>
      <c r="E765" s="10" t="str">
        <f t="shared" si="68"/>
        <v/>
      </c>
      <c r="F765" s="10" t="str">
        <f t="shared" si="69"/>
        <v/>
      </c>
      <c r="G765" s="10" t="str">
        <f t="shared" si="70"/>
        <v/>
      </c>
    </row>
    <row r="766" spans="1:7" x14ac:dyDescent="0.15">
      <c r="A766" s="7" t="str">
        <f t="shared" si="66"/>
        <v/>
      </c>
      <c r="B766" s="8" t="str">
        <f t="shared" si="67"/>
        <v/>
      </c>
      <c r="C766" s="9" t="str">
        <f>IF(A766="","",IF(variable,IF(A766&lt;'Rental Calculator'!$I$16*periods_per_year,start_rate,IF('Rental Calculator'!$I$20&gt;=0,MIN('Rental Calculator'!$I$17,start_rate+'Rental Calculator'!$I$20*ROUNDUP((A766-'Rental Calculator'!$I$16*periods_per_year)/'Rental Calculator'!$I$19,0)),MAX('Rental Calculator'!$I$18,start_rate+'Rental Calculator'!$I$20*ROUNDUP((A766-'Rental Calculator'!$I$16*periods_per_year)/'Rental Calculator'!$I$19,0)))),start_rate))</f>
        <v/>
      </c>
      <c r="D766" s="10" t="str">
        <f t="shared" si="71"/>
        <v/>
      </c>
      <c r="E766" s="10" t="str">
        <f t="shared" si="68"/>
        <v/>
      </c>
      <c r="F766" s="10" t="str">
        <f t="shared" si="69"/>
        <v/>
      </c>
      <c r="G766" s="10" t="str">
        <f t="shared" si="70"/>
        <v/>
      </c>
    </row>
    <row r="767" spans="1:7" x14ac:dyDescent="0.15">
      <c r="A767" s="7" t="str">
        <f t="shared" si="66"/>
        <v/>
      </c>
      <c r="B767" s="8" t="str">
        <f t="shared" si="67"/>
        <v/>
      </c>
      <c r="C767" s="9" t="str">
        <f>IF(A767="","",IF(variable,IF(A767&lt;'Rental Calculator'!$I$16*periods_per_year,start_rate,IF('Rental Calculator'!$I$20&gt;=0,MIN('Rental Calculator'!$I$17,start_rate+'Rental Calculator'!$I$20*ROUNDUP((A767-'Rental Calculator'!$I$16*periods_per_year)/'Rental Calculator'!$I$19,0)),MAX('Rental Calculator'!$I$18,start_rate+'Rental Calculator'!$I$20*ROUNDUP((A767-'Rental Calculator'!$I$16*periods_per_year)/'Rental Calculator'!$I$19,0)))),start_rate))</f>
        <v/>
      </c>
      <c r="D767" s="10" t="str">
        <f t="shared" si="71"/>
        <v/>
      </c>
      <c r="E767" s="10" t="str">
        <f t="shared" si="68"/>
        <v/>
      </c>
      <c r="F767" s="10" t="str">
        <f t="shared" si="69"/>
        <v/>
      </c>
      <c r="G767" s="10" t="str">
        <f t="shared" si="70"/>
        <v/>
      </c>
    </row>
    <row r="768" spans="1:7" x14ac:dyDescent="0.15">
      <c r="A768" s="7" t="str">
        <f t="shared" si="66"/>
        <v/>
      </c>
      <c r="B768" s="8" t="str">
        <f t="shared" si="67"/>
        <v/>
      </c>
      <c r="C768" s="9" t="str">
        <f>IF(A768="","",IF(variable,IF(A768&lt;'Rental Calculator'!$I$16*periods_per_year,start_rate,IF('Rental Calculator'!$I$20&gt;=0,MIN('Rental Calculator'!$I$17,start_rate+'Rental Calculator'!$I$20*ROUNDUP((A768-'Rental Calculator'!$I$16*periods_per_year)/'Rental Calculator'!$I$19,0)),MAX('Rental Calculator'!$I$18,start_rate+'Rental Calculator'!$I$20*ROUNDUP((A768-'Rental Calculator'!$I$16*periods_per_year)/'Rental Calculator'!$I$19,0)))),start_rate))</f>
        <v/>
      </c>
      <c r="D768" s="10" t="str">
        <f t="shared" si="71"/>
        <v/>
      </c>
      <c r="E768" s="10" t="str">
        <f t="shared" si="68"/>
        <v/>
      </c>
      <c r="F768" s="10" t="str">
        <f t="shared" si="69"/>
        <v/>
      </c>
      <c r="G768" s="10" t="str">
        <f t="shared" si="70"/>
        <v/>
      </c>
    </row>
    <row r="769" spans="1:7" x14ac:dyDescent="0.15">
      <c r="A769" s="7" t="str">
        <f t="shared" si="66"/>
        <v/>
      </c>
      <c r="B769" s="8" t="str">
        <f t="shared" si="67"/>
        <v/>
      </c>
      <c r="C769" s="9" t="str">
        <f>IF(A769="","",IF(variable,IF(A769&lt;'Rental Calculator'!$I$16*periods_per_year,start_rate,IF('Rental Calculator'!$I$20&gt;=0,MIN('Rental Calculator'!$I$17,start_rate+'Rental Calculator'!$I$20*ROUNDUP((A769-'Rental Calculator'!$I$16*periods_per_year)/'Rental Calculator'!$I$19,0)),MAX('Rental Calculator'!$I$18,start_rate+'Rental Calculator'!$I$20*ROUNDUP((A769-'Rental Calculator'!$I$16*periods_per_year)/'Rental Calculator'!$I$19,0)))),start_rate))</f>
        <v/>
      </c>
      <c r="D769" s="10" t="str">
        <f t="shared" si="71"/>
        <v/>
      </c>
      <c r="E769" s="10" t="str">
        <f t="shared" si="68"/>
        <v/>
      </c>
      <c r="F769" s="10" t="str">
        <f t="shared" si="69"/>
        <v/>
      </c>
      <c r="G769" s="10" t="str">
        <f t="shared" si="70"/>
        <v/>
      </c>
    </row>
    <row r="770" spans="1:7" x14ac:dyDescent="0.15">
      <c r="A770" s="7" t="str">
        <f t="shared" si="66"/>
        <v/>
      </c>
      <c r="B770" s="8" t="str">
        <f t="shared" si="67"/>
        <v/>
      </c>
      <c r="C770" s="9" t="str">
        <f>IF(A770="","",IF(variable,IF(A770&lt;'Rental Calculator'!$I$16*periods_per_year,start_rate,IF('Rental Calculator'!$I$20&gt;=0,MIN('Rental Calculator'!$I$17,start_rate+'Rental Calculator'!$I$20*ROUNDUP((A770-'Rental Calculator'!$I$16*periods_per_year)/'Rental Calculator'!$I$19,0)),MAX('Rental Calculator'!$I$18,start_rate+'Rental Calculator'!$I$20*ROUNDUP((A770-'Rental Calculator'!$I$16*periods_per_year)/'Rental Calculator'!$I$19,0)))),start_rate))</f>
        <v/>
      </c>
      <c r="D770" s="10" t="str">
        <f t="shared" si="71"/>
        <v/>
      </c>
      <c r="E770" s="10" t="str">
        <f t="shared" si="68"/>
        <v/>
      </c>
      <c r="F770" s="10" t="str">
        <f t="shared" si="69"/>
        <v/>
      </c>
      <c r="G770" s="10" t="str">
        <f t="shared" si="70"/>
        <v/>
      </c>
    </row>
    <row r="771" spans="1:7" x14ac:dyDescent="0.15">
      <c r="A771" s="7" t="str">
        <f t="shared" si="66"/>
        <v/>
      </c>
      <c r="B771" s="8" t="str">
        <f t="shared" si="67"/>
        <v/>
      </c>
      <c r="C771" s="9" t="str">
        <f>IF(A771="","",IF(variable,IF(A771&lt;'Rental Calculator'!$I$16*periods_per_year,start_rate,IF('Rental Calculator'!$I$20&gt;=0,MIN('Rental Calculator'!$I$17,start_rate+'Rental Calculator'!$I$20*ROUNDUP((A771-'Rental Calculator'!$I$16*periods_per_year)/'Rental Calculator'!$I$19,0)),MAX('Rental Calculator'!$I$18,start_rate+'Rental Calculator'!$I$20*ROUNDUP((A771-'Rental Calculator'!$I$16*periods_per_year)/'Rental Calculator'!$I$19,0)))),start_rate))</f>
        <v/>
      </c>
      <c r="D771" s="10" t="str">
        <f t="shared" si="71"/>
        <v/>
      </c>
      <c r="E771" s="10" t="str">
        <f t="shared" si="68"/>
        <v/>
      </c>
      <c r="F771" s="10" t="str">
        <f t="shared" si="69"/>
        <v/>
      </c>
      <c r="G771" s="10" t="str">
        <f t="shared" si="70"/>
        <v/>
      </c>
    </row>
    <row r="772" spans="1:7" x14ac:dyDescent="0.15">
      <c r="A772" s="7" t="str">
        <f t="shared" ref="A772:A835" si="72">IF(G771="","",IF(OR(A771&gt;=nper,ROUND(G771,2)&lt;=0),"",A771+1))</f>
        <v/>
      </c>
      <c r="B772" s="8" t="str">
        <f t="shared" ref="B772:B835" si="73">IF(A772="","",IF(OR(periods_per_year=26,periods_per_year=52),IF(periods_per_year=26,IF(A772=1,fpdate,B771+14),IF(periods_per_year=52,IF(A772=1,fpdate,B771+7),"n/a")),IF(periods_per_year=24,DATE(YEAR(fpdate),MONTH(fpdate)+(A772-1)/2+IF(AND(DAY(fpdate)&gt;=15,MOD(A772,2)=0),1,0),IF(MOD(A772,2)=0,IF(DAY(fpdate)&gt;=15,DAY(fpdate)-14,DAY(fpdate)+14),DAY(fpdate))),IF(DAY(DATE(YEAR(fpdate),MONTH(fpdate)+A772-1,DAY(fpdate)))&lt;&gt;DAY(fpdate),DATE(YEAR(fpdate),MONTH(fpdate)+A772,0),DATE(YEAR(fpdate),MONTH(fpdate)+A772-1,DAY(fpdate))))))</f>
        <v/>
      </c>
      <c r="C772" s="9" t="str">
        <f>IF(A772="","",IF(variable,IF(A772&lt;'Rental Calculator'!$I$16*periods_per_year,start_rate,IF('Rental Calculator'!$I$20&gt;=0,MIN('Rental Calculator'!$I$17,start_rate+'Rental Calculator'!$I$20*ROUNDUP((A772-'Rental Calculator'!$I$16*periods_per_year)/'Rental Calculator'!$I$19,0)),MAX('Rental Calculator'!$I$18,start_rate+'Rental Calculator'!$I$20*ROUNDUP((A772-'Rental Calculator'!$I$16*periods_per_year)/'Rental Calculator'!$I$19,0)))),start_rate))</f>
        <v/>
      </c>
      <c r="D772" s="10" t="str">
        <f t="shared" si="71"/>
        <v/>
      </c>
      <c r="E772" s="10" t="str">
        <f t="shared" ref="E772:E835" si="74">IF(A772="","",IF(A772=nper,G771+D772,MIN(G771+D772,IF(C772=C771,E771,ROUND(-PMT(((1+C772/CP)^(CP/periods_per_year))-1,nper-A772+1,G771),2)))))</f>
        <v/>
      </c>
      <c r="F772" s="10" t="str">
        <f t="shared" ref="F772:F835" si="75">IF(A772="","",E772-D772)</f>
        <v/>
      </c>
      <c r="G772" s="10" t="str">
        <f t="shared" ref="G772:G835" si="76">IF(A772="","",G771-F772)</f>
        <v/>
      </c>
    </row>
    <row r="773" spans="1:7" x14ac:dyDescent="0.15">
      <c r="A773" s="7" t="str">
        <f t="shared" si="72"/>
        <v/>
      </c>
      <c r="B773" s="8" t="str">
        <f t="shared" si="73"/>
        <v/>
      </c>
      <c r="C773" s="9" t="str">
        <f>IF(A773="","",IF(variable,IF(A773&lt;'Rental Calculator'!$I$16*periods_per_year,start_rate,IF('Rental Calculator'!$I$20&gt;=0,MIN('Rental Calculator'!$I$17,start_rate+'Rental Calculator'!$I$20*ROUNDUP((A773-'Rental Calculator'!$I$16*periods_per_year)/'Rental Calculator'!$I$19,0)),MAX('Rental Calculator'!$I$18,start_rate+'Rental Calculator'!$I$20*ROUNDUP((A773-'Rental Calculator'!$I$16*periods_per_year)/'Rental Calculator'!$I$19,0)))),start_rate))</f>
        <v/>
      </c>
      <c r="D773" s="10" t="str">
        <f t="shared" ref="D773:D836" si="77">IF(A773="","",ROUND((((1+C773/CP)^(CP/periods_per_year))-1)*G772,2))</f>
        <v/>
      </c>
      <c r="E773" s="10" t="str">
        <f t="shared" si="74"/>
        <v/>
      </c>
      <c r="F773" s="10" t="str">
        <f t="shared" si="75"/>
        <v/>
      </c>
      <c r="G773" s="10" t="str">
        <f t="shared" si="76"/>
        <v/>
      </c>
    </row>
    <row r="774" spans="1:7" x14ac:dyDescent="0.15">
      <c r="A774" s="7" t="str">
        <f t="shared" si="72"/>
        <v/>
      </c>
      <c r="B774" s="8" t="str">
        <f t="shared" si="73"/>
        <v/>
      </c>
      <c r="C774" s="9" t="str">
        <f>IF(A774="","",IF(variable,IF(A774&lt;'Rental Calculator'!$I$16*periods_per_year,start_rate,IF('Rental Calculator'!$I$20&gt;=0,MIN('Rental Calculator'!$I$17,start_rate+'Rental Calculator'!$I$20*ROUNDUP((A774-'Rental Calculator'!$I$16*periods_per_year)/'Rental Calculator'!$I$19,0)),MAX('Rental Calculator'!$I$18,start_rate+'Rental Calculator'!$I$20*ROUNDUP((A774-'Rental Calculator'!$I$16*periods_per_year)/'Rental Calculator'!$I$19,0)))),start_rate))</f>
        <v/>
      </c>
      <c r="D774" s="10" t="str">
        <f t="shared" si="77"/>
        <v/>
      </c>
      <c r="E774" s="10" t="str">
        <f t="shared" si="74"/>
        <v/>
      </c>
      <c r="F774" s="10" t="str">
        <f t="shared" si="75"/>
        <v/>
      </c>
      <c r="G774" s="10" t="str">
        <f t="shared" si="76"/>
        <v/>
      </c>
    </row>
    <row r="775" spans="1:7" x14ac:dyDescent="0.15">
      <c r="A775" s="7" t="str">
        <f t="shared" si="72"/>
        <v/>
      </c>
      <c r="B775" s="8" t="str">
        <f t="shared" si="73"/>
        <v/>
      </c>
      <c r="C775" s="9" t="str">
        <f>IF(A775="","",IF(variable,IF(A775&lt;'Rental Calculator'!$I$16*periods_per_year,start_rate,IF('Rental Calculator'!$I$20&gt;=0,MIN('Rental Calculator'!$I$17,start_rate+'Rental Calculator'!$I$20*ROUNDUP((A775-'Rental Calculator'!$I$16*periods_per_year)/'Rental Calculator'!$I$19,0)),MAX('Rental Calculator'!$I$18,start_rate+'Rental Calculator'!$I$20*ROUNDUP((A775-'Rental Calculator'!$I$16*periods_per_year)/'Rental Calculator'!$I$19,0)))),start_rate))</f>
        <v/>
      </c>
      <c r="D775" s="10" t="str">
        <f t="shared" si="77"/>
        <v/>
      </c>
      <c r="E775" s="10" t="str">
        <f t="shared" si="74"/>
        <v/>
      </c>
      <c r="F775" s="10" t="str">
        <f t="shared" si="75"/>
        <v/>
      </c>
      <c r="G775" s="10" t="str">
        <f t="shared" si="76"/>
        <v/>
      </c>
    </row>
    <row r="776" spans="1:7" x14ac:dyDescent="0.15">
      <c r="A776" s="7" t="str">
        <f t="shared" si="72"/>
        <v/>
      </c>
      <c r="B776" s="8" t="str">
        <f t="shared" si="73"/>
        <v/>
      </c>
      <c r="C776" s="9" t="str">
        <f>IF(A776="","",IF(variable,IF(A776&lt;'Rental Calculator'!$I$16*periods_per_year,start_rate,IF('Rental Calculator'!$I$20&gt;=0,MIN('Rental Calculator'!$I$17,start_rate+'Rental Calculator'!$I$20*ROUNDUP((A776-'Rental Calculator'!$I$16*periods_per_year)/'Rental Calculator'!$I$19,0)),MAX('Rental Calculator'!$I$18,start_rate+'Rental Calculator'!$I$20*ROUNDUP((A776-'Rental Calculator'!$I$16*periods_per_year)/'Rental Calculator'!$I$19,0)))),start_rate))</f>
        <v/>
      </c>
      <c r="D776" s="10" t="str">
        <f t="shared" si="77"/>
        <v/>
      </c>
      <c r="E776" s="10" t="str">
        <f t="shared" si="74"/>
        <v/>
      </c>
      <c r="F776" s="10" t="str">
        <f t="shared" si="75"/>
        <v/>
      </c>
      <c r="G776" s="10" t="str">
        <f t="shared" si="76"/>
        <v/>
      </c>
    </row>
    <row r="777" spans="1:7" x14ac:dyDescent="0.15">
      <c r="A777" s="7" t="str">
        <f t="shared" si="72"/>
        <v/>
      </c>
      <c r="B777" s="8" t="str">
        <f t="shared" si="73"/>
        <v/>
      </c>
      <c r="C777" s="9" t="str">
        <f>IF(A777="","",IF(variable,IF(A777&lt;'Rental Calculator'!$I$16*periods_per_year,start_rate,IF('Rental Calculator'!$I$20&gt;=0,MIN('Rental Calculator'!$I$17,start_rate+'Rental Calculator'!$I$20*ROUNDUP((A777-'Rental Calculator'!$I$16*periods_per_year)/'Rental Calculator'!$I$19,0)),MAX('Rental Calculator'!$I$18,start_rate+'Rental Calculator'!$I$20*ROUNDUP((A777-'Rental Calculator'!$I$16*periods_per_year)/'Rental Calculator'!$I$19,0)))),start_rate))</f>
        <v/>
      </c>
      <c r="D777" s="10" t="str">
        <f t="shared" si="77"/>
        <v/>
      </c>
      <c r="E777" s="10" t="str">
        <f t="shared" si="74"/>
        <v/>
      </c>
      <c r="F777" s="10" t="str">
        <f t="shared" si="75"/>
        <v/>
      </c>
      <c r="G777" s="10" t="str">
        <f t="shared" si="76"/>
        <v/>
      </c>
    </row>
    <row r="778" spans="1:7" x14ac:dyDescent="0.15">
      <c r="A778" s="7" t="str">
        <f t="shared" si="72"/>
        <v/>
      </c>
      <c r="B778" s="8" t="str">
        <f t="shared" si="73"/>
        <v/>
      </c>
      <c r="C778" s="9" t="str">
        <f>IF(A778="","",IF(variable,IF(A778&lt;'Rental Calculator'!$I$16*periods_per_year,start_rate,IF('Rental Calculator'!$I$20&gt;=0,MIN('Rental Calculator'!$I$17,start_rate+'Rental Calculator'!$I$20*ROUNDUP((A778-'Rental Calculator'!$I$16*periods_per_year)/'Rental Calculator'!$I$19,0)),MAX('Rental Calculator'!$I$18,start_rate+'Rental Calculator'!$I$20*ROUNDUP((A778-'Rental Calculator'!$I$16*periods_per_year)/'Rental Calculator'!$I$19,0)))),start_rate))</f>
        <v/>
      </c>
      <c r="D778" s="10" t="str">
        <f t="shared" si="77"/>
        <v/>
      </c>
      <c r="E778" s="10" t="str">
        <f t="shared" si="74"/>
        <v/>
      </c>
      <c r="F778" s="10" t="str">
        <f t="shared" si="75"/>
        <v/>
      </c>
      <c r="G778" s="10" t="str">
        <f t="shared" si="76"/>
        <v/>
      </c>
    </row>
    <row r="779" spans="1:7" x14ac:dyDescent="0.15">
      <c r="A779" s="7" t="str">
        <f t="shared" si="72"/>
        <v/>
      </c>
      <c r="B779" s="8" t="str">
        <f t="shared" si="73"/>
        <v/>
      </c>
      <c r="C779" s="9" t="str">
        <f>IF(A779="","",IF(variable,IF(A779&lt;'Rental Calculator'!$I$16*periods_per_year,start_rate,IF('Rental Calculator'!$I$20&gt;=0,MIN('Rental Calculator'!$I$17,start_rate+'Rental Calculator'!$I$20*ROUNDUP((A779-'Rental Calculator'!$I$16*periods_per_year)/'Rental Calculator'!$I$19,0)),MAX('Rental Calculator'!$I$18,start_rate+'Rental Calculator'!$I$20*ROUNDUP((A779-'Rental Calculator'!$I$16*periods_per_year)/'Rental Calculator'!$I$19,0)))),start_rate))</f>
        <v/>
      </c>
      <c r="D779" s="10" t="str">
        <f t="shared" si="77"/>
        <v/>
      </c>
      <c r="E779" s="10" t="str">
        <f t="shared" si="74"/>
        <v/>
      </c>
      <c r="F779" s="10" t="str">
        <f t="shared" si="75"/>
        <v/>
      </c>
      <c r="G779" s="10" t="str">
        <f t="shared" si="76"/>
        <v/>
      </c>
    </row>
    <row r="780" spans="1:7" x14ac:dyDescent="0.15">
      <c r="A780" s="7" t="str">
        <f t="shared" si="72"/>
        <v/>
      </c>
      <c r="B780" s="8" t="str">
        <f t="shared" si="73"/>
        <v/>
      </c>
      <c r="C780" s="9" t="str">
        <f>IF(A780="","",IF(variable,IF(A780&lt;'Rental Calculator'!$I$16*periods_per_year,start_rate,IF('Rental Calculator'!$I$20&gt;=0,MIN('Rental Calculator'!$I$17,start_rate+'Rental Calculator'!$I$20*ROUNDUP((A780-'Rental Calculator'!$I$16*periods_per_year)/'Rental Calculator'!$I$19,0)),MAX('Rental Calculator'!$I$18,start_rate+'Rental Calculator'!$I$20*ROUNDUP((A780-'Rental Calculator'!$I$16*periods_per_year)/'Rental Calculator'!$I$19,0)))),start_rate))</f>
        <v/>
      </c>
      <c r="D780" s="10" t="str">
        <f t="shared" si="77"/>
        <v/>
      </c>
      <c r="E780" s="10" t="str">
        <f t="shared" si="74"/>
        <v/>
      </c>
      <c r="F780" s="10" t="str">
        <f t="shared" si="75"/>
        <v/>
      </c>
      <c r="G780" s="10" t="str">
        <f t="shared" si="76"/>
        <v/>
      </c>
    </row>
    <row r="781" spans="1:7" x14ac:dyDescent="0.15">
      <c r="A781" s="7" t="str">
        <f t="shared" si="72"/>
        <v/>
      </c>
      <c r="B781" s="8" t="str">
        <f t="shared" si="73"/>
        <v/>
      </c>
      <c r="C781" s="9" t="str">
        <f>IF(A781="","",IF(variable,IF(A781&lt;'Rental Calculator'!$I$16*periods_per_year,start_rate,IF('Rental Calculator'!$I$20&gt;=0,MIN('Rental Calculator'!$I$17,start_rate+'Rental Calculator'!$I$20*ROUNDUP((A781-'Rental Calculator'!$I$16*periods_per_year)/'Rental Calculator'!$I$19,0)),MAX('Rental Calculator'!$I$18,start_rate+'Rental Calculator'!$I$20*ROUNDUP((A781-'Rental Calculator'!$I$16*periods_per_year)/'Rental Calculator'!$I$19,0)))),start_rate))</f>
        <v/>
      </c>
      <c r="D781" s="10" t="str">
        <f t="shared" si="77"/>
        <v/>
      </c>
      <c r="E781" s="10" t="str">
        <f t="shared" si="74"/>
        <v/>
      </c>
      <c r="F781" s="10" t="str">
        <f t="shared" si="75"/>
        <v/>
      </c>
      <c r="G781" s="10" t="str">
        <f t="shared" si="76"/>
        <v/>
      </c>
    </row>
    <row r="782" spans="1:7" x14ac:dyDescent="0.15">
      <c r="A782" s="7" t="str">
        <f t="shared" si="72"/>
        <v/>
      </c>
      <c r="B782" s="8" t="str">
        <f t="shared" si="73"/>
        <v/>
      </c>
      <c r="C782" s="9" t="str">
        <f>IF(A782="","",IF(variable,IF(A782&lt;'Rental Calculator'!$I$16*periods_per_year,start_rate,IF('Rental Calculator'!$I$20&gt;=0,MIN('Rental Calculator'!$I$17,start_rate+'Rental Calculator'!$I$20*ROUNDUP((A782-'Rental Calculator'!$I$16*periods_per_year)/'Rental Calculator'!$I$19,0)),MAX('Rental Calculator'!$I$18,start_rate+'Rental Calculator'!$I$20*ROUNDUP((A782-'Rental Calculator'!$I$16*periods_per_year)/'Rental Calculator'!$I$19,0)))),start_rate))</f>
        <v/>
      </c>
      <c r="D782" s="10" t="str">
        <f t="shared" si="77"/>
        <v/>
      </c>
      <c r="E782" s="10" t="str">
        <f t="shared" si="74"/>
        <v/>
      </c>
      <c r="F782" s="10" t="str">
        <f t="shared" si="75"/>
        <v/>
      </c>
      <c r="G782" s="10" t="str">
        <f t="shared" si="76"/>
        <v/>
      </c>
    </row>
    <row r="783" spans="1:7" x14ac:dyDescent="0.15">
      <c r="A783" s="7" t="str">
        <f t="shared" si="72"/>
        <v/>
      </c>
      <c r="B783" s="8" t="str">
        <f t="shared" si="73"/>
        <v/>
      </c>
      <c r="C783" s="9" t="str">
        <f>IF(A783="","",IF(variable,IF(A783&lt;'Rental Calculator'!$I$16*periods_per_year,start_rate,IF('Rental Calculator'!$I$20&gt;=0,MIN('Rental Calculator'!$I$17,start_rate+'Rental Calculator'!$I$20*ROUNDUP((A783-'Rental Calculator'!$I$16*periods_per_year)/'Rental Calculator'!$I$19,0)),MAX('Rental Calculator'!$I$18,start_rate+'Rental Calculator'!$I$20*ROUNDUP((A783-'Rental Calculator'!$I$16*periods_per_year)/'Rental Calculator'!$I$19,0)))),start_rate))</f>
        <v/>
      </c>
      <c r="D783" s="10" t="str">
        <f t="shared" si="77"/>
        <v/>
      </c>
      <c r="E783" s="10" t="str">
        <f t="shared" si="74"/>
        <v/>
      </c>
      <c r="F783" s="10" t="str">
        <f t="shared" si="75"/>
        <v/>
      </c>
      <c r="G783" s="10" t="str">
        <f t="shared" si="76"/>
        <v/>
      </c>
    </row>
    <row r="784" spans="1:7" x14ac:dyDescent="0.15">
      <c r="A784" s="7" t="str">
        <f t="shared" si="72"/>
        <v/>
      </c>
      <c r="B784" s="8" t="str">
        <f t="shared" si="73"/>
        <v/>
      </c>
      <c r="C784" s="9" t="str">
        <f>IF(A784="","",IF(variable,IF(A784&lt;'Rental Calculator'!$I$16*periods_per_year,start_rate,IF('Rental Calculator'!$I$20&gt;=0,MIN('Rental Calculator'!$I$17,start_rate+'Rental Calculator'!$I$20*ROUNDUP((A784-'Rental Calculator'!$I$16*periods_per_year)/'Rental Calculator'!$I$19,0)),MAX('Rental Calculator'!$I$18,start_rate+'Rental Calculator'!$I$20*ROUNDUP((A784-'Rental Calculator'!$I$16*periods_per_year)/'Rental Calculator'!$I$19,0)))),start_rate))</f>
        <v/>
      </c>
      <c r="D784" s="10" t="str">
        <f t="shared" si="77"/>
        <v/>
      </c>
      <c r="E784" s="10" t="str">
        <f t="shared" si="74"/>
        <v/>
      </c>
      <c r="F784" s="10" t="str">
        <f t="shared" si="75"/>
        <v/>
      </c>
      <c r="G784" s="10" t="str">
        <f t="shared" si="76"/>
        <v/>
      </c>
    </row>
    <row r="785" spans="1:7" x14ac:dyDescent="0.15">
      <c r="A785" s="7" t="str">
        <f t="shared" si="72"/>
        <v/>
      </c>
      <c r="B785" s="8" t="str">
        <f t="shared" si="73"/>
        <v/>
      </c>
      <c r="C785" s="9" t="str">
        <f>IF(A785="","",IF(variable,IF(A785&lt;'Rental Calculator'!$I$16*periods_per_year,start_rate,IF('Rental Calculator'!$I$20&gt;=0,MIN('Rental Calculator'!$I$17,start_rate+'Rental Calculator'!$I$20*ROUNDUP((A785-'Rental Calculator'!$I$16*periods_per_year)/'Rental Calculator'!$I$19,0)),MAX('Rental Calculator'!$I$18,start_rate+'Rental Calculator'!$I$20*ROUNDUP((A785-'Rental Calculator'!$I$16*periods_per_year)/'Rental Calculator'!$I$19,0)))),start_rate))</f>
        <v/>
      </c>
      <c r="D785" s="10" t="str">
        <f t="shared" si="77"/>
        <v/>
      </c>
      <c r="E785" s="10" t="str">
        <f t="shared" si="74"/>
        <v/>
      </c>
      <c r="F785" s="10" t="str">
        <f t="shared" si="75"/>
        <v/>
      </c>
      <c r="G785" s="10" t="str">
        <f t="shared" si="76"/>
        <v/>
      </c>
    </row>
    <row r="786" spans="1:7" x14ac:dyDescent="0.15">
      <c r="A786" s="7" t="str">
        <f t="shared" si="72"/>
        <v/>
      </c>
      <c r="B786" s="8" t="str">
        <f t="shared" si="73"/>
        <v/>
      </c>
      <c r="C786" s="9" t="str">
        <f>IF(A786="","",IF(variable,IF(A786&lt;'Rental Calculator'!$I$16*periods_per_year,start_rate,IF('Rental Calculator'!$I$20&gt;=0,MIN('Rental Calculator'!$I$17,start_rate+'Rental Calculator'!$I$20*ROUNDUP((A786-'Rental Calculator'!$I$16*periods_per_year)/'Rental Calculator'!$I$19,0)),MAX('Rental Calculator'!$I$18,start_rate+'Rental Calculator'!$I$20*ROUNDUP((A786-'Rental Calculator'!$I$16*periods_per_year)/'Rental Calculator'!$I$19,0)))),start_rate))</f>
        <v/>
      </c>
      <c r="D786" s="10" t="str">
        <f t="shared" si="77"/>
        <v/>
      </c>
      <c r="E786" s="10" t="str">
        <f t="shared" si="74"/>
        <v/>
      </c>
      <c r="F786" s="10" t="str">
        <f t="shared" si="75"/>
        <v/>
      </c>
      <c r="G786" s="10" t="str">
        <f t="shared" si="76"/>
        <v/>
      </c>
    </row>
    <row r="787" spans="1:7" x14ac:dyDescent="0.15">
      <c r="A787" s="7" t="str">
        <f t="shared" si="72"/>
        <v/>
      </c>
      <c r="B787" s="8" t="str">
        <f t="shared" si="73"/>
        <v/>
      </c>
      <c r="C787" s="9" t="str">
        <f>IF(A787="","",IF(variable,IF(A787&lt;'Rental Calculator'!$I$16*periods_per_year,start_rate,IF('Rental Calculator'!$I$20&gt;=0,MIN('Rental Calculator'!$I$17,start_rate+'Rental Calculator'!$I$20*ROUNDUP((A787-'Rental Calculator'!$I$16*periods_per_year)/'Rental Calculator'!$I$19,0)),MAX('Rental Calculator'!$I$18,start_rate+'Rental Calculator'!$I$20*ROUNDUP((A787-'Rental Calculator'!$I$16*periods_per_year)/'Rental Calculator'!$I$19,0)))),start_rate))</f>
        <v/>
      </c>
      <c r="D787" s="10" t="str">
        <f t="shared" si="77"/>
        <v/>
      </c>
      <c r="E787" s="10" t="str">
        <f t="shared" si="74"/>
        <v/>
      </c>
      <c r="F787" s="10" t="str">
        <f t="shared" si="75"/>
        <v/>
      </c>
      <c r="G787" s="10" t="str">
        <f t="shared" si="76"/>
        <v/>
      </c>
    </row>
    <row r="788" spans="1:7" x14ac:dyDescent="0.15">
      <c r="A788" s="7" t="str">
        <f t="shared" si="72"/>
        <v/>
      </c>
      <c r="B788" s="8" t="str">
        <f t="shared" si="73"/>
        <v/>
      </c>
      <c r="C788" s="9" t="str">
        <f>IF(A788="","",IF(variable,IF(A788&lt;'Rental Calculator'!$I$16*periods_per_year,start_rate,IF('Rental Calculator'!$I$20&gt;=0,MIN('Rental Calculator'!$I$17,start_rate+'Rental Calculator'!$I$20*ROUNDUP((A788-'Rental Calculator'!$I$16*periods_per_year)/'Rental Calculator'!$I$19,0)),MAX('Rental Calculator'!$I$18,start_rate+'Rental Calculator'!$I$20*ROUNDUP((A788-'Rental Calculator'!$I$16*periods_per_year)/'Rental Calculator'!$I$19,0)))),start_rate))</f>
        <v/>
      </c>
      <c r="D788" s="10" t="str">
        <f t="shared" si="77"/>
        <v/>
      </c>
      <c r="E788" s="10" t="str">
        <f t="shared" si="74"/>
        <v/>
      </c>
      <c r="F788" s="10" t="str">
        <f t="shared" si="75"/>
        <v/>
      </c>
      <c r="G788" s="10" t="str">
        <f t="shared" si="76"/>
        <v/>
      </c>
    </row>
    <row r="789" spans="1:7" x14ac:dyDescent="0.15">
      <c r="A789" s="7" t="str">
        <f t="shared" si="72"/>
        <v/>
      </c>
      <c r="B789" s="8" t="str">
        <f t="shared" si="73"/>
        <v/>
      </c>
      <c r="C789" s="9" t="str">
        <f>IF(A789="","",IF(variable,IF(A789&lt;'Rental Calculator'!$I$16*periods_per_year,start_rate,IF('Rental Calculator'!$I$20&gt;=0,MIN('Rental Calculator'!$I$17,start_rate+'Rental Calculator'!$I$20*ROUNDUP((A789-'Rental Calculator'!$I$16*periods_per_year)/'Rental Calculator'!$I$19,0)),MAX('Rental Calculator'!$I$18,start_rate+'Rental Calculator'!$I$20*ROUNDUP((A789-'Rental Calculator'!$I$16*periods_per_year)/'Rental Calculator'!$I$19,0)))),start_rate))</f>
        <v/>
      </c>
      <c r="D789" s="10" t="str">
        <f t="shared" si="77"/>
        <v/>
      </c>
      <c r="E789" s="10" t="str">
        <f t="shared" si="74"/>
        <v/>
      </c>
      <c r="F789" s="10" t="str">
        <f t="shared" si="75"/>
        <v/>
      </c>
      <c r="G789" s="10" t="str">
        <f t="shared" si="76"/>
        <v/>
      </c>
    </row>
    <row r="790" spans="1:7" x14ac:dyDescent="0.15">
      <c r="A790" s="7" t="str">
        <f t="shared" si="72"/>
        <v/>
      </c>
      <c r="B790" s="8" t="str">
        <f t="shared" si="73"/>
        <v/>
      </c>
      <c r="C790" s="9" t="str">
        <f>IF(A790="","",IF(variable,IF(A790&lt;'Rental Calculator'!$I$16*periods_per_year,start_rate,IF('Rental Calculator'!$I$20&gt;=0,MIN('Rental Calculator'!$I$17,start_rate+'Rental Calculator'!$I$20*ROUNDUP((A790-'Rental Calculator'!$I$16*periods_per_year)/'Rental Calculator'!$I$19,0)),MAX('Rental Calculator'!$I$18,start_rate+'Rental Calculator'!$I$20*ROUNDUP((A790-'Rental Calculator'!$I$16*periods_per_year)/'Rental Calculator'!$I$19,0)))),start_rate))</f>
        <v/>
      </c>
      <c r="D790" s="10" t="str">
        <f t="shared" si="77"/>
        <v/>
      </c>
      <c r="E790" s="10" t="str">
        <f t="shared" si="74"/>
        <v/>
      </c>
      <c r="F790" s="10" t="str">
        <f t="shared" si="75"/>
        <v/>
      </c>
      <c r="G790" s="10" t="str">
        <f t="shared" si="76"/>
        <v/>
      </c>
    </row>
    <row r="791" spans="1:7" x14ac:dyDescent="0.15">
      <c r="A791" s="7" t="str">
        <f t="shared" si="72"/>
        <v/>
      </c>
      <c r="B791" s="8" t="str">
        <f t="shared" si="73"/>
        <v/>
      </c>
      <c r="C791" s="9" t="str">
        <f>IF(A791="","",IF(variable,IF(A791&lt;'Rental Calculator'!$I$16*periods_per_year,start_rate,IF('Rental Calculator'!$I$20&gt;=0,MIN('Rental Calculator'!$I$17,start_rate+'Rental Calculator'!$I$20*ROUNDUP((A791-'Rental Calculator'!$I$16*periods_per_year)/'Rental Calculator'!$I$19,0)),MAX('Rental Calculator'!$I$18,start_rate+'Rental Calculator'!$I$20*ROUNDUP((A791-'Rental Calculator'!$I$16*periods_per_year)/'Rental Calculator'!$I$19,0)))),start_rate))</f>
        <v/>
      </c>
      <c r="D791" s="10" t="str">
        <f t="shared" si="77"/>
        <v/>
      </c>
      <c r="E791" s="10" t="str">
        <f t="shared" si="74"/>
        <v/>
      </c>
      <c r="F791" s="10" t="str">
        <f t="shared" si="75"/>
        <v/>
      </c>
      <c r="G791" s="10" t="str">
        <f t="shared" si="76"/>
        <v/>
      </c>
    </row>
    <row r="792" spans="1:7" x14ac:dyDescent="0.15">
      <c r="A792" s="7" t="str">
        <f t="shared" si="72"/>
        <v/>
      </c>
      <c r="B792" s="8" t="str">
        <f t="shared" si="73"/>
        <v/>
      </c>
      <c r="C792" s="9" t="str">
        <f>IF(A792="","",IF(variable,IF(A792&lt;'Rental Calculator'!$I$16*periods_per_year,start_rate,IF('Rental Calculator'!$I$20&gt;=0,MIN('Rental Calculator'!$I$17,start_rate+'Rental Calculator'!$I$20*ROUNDUP((A792-'Rental Calculator'!$I$16*periods_per_year)/'Rental Calculator'!$I$19,0)),MAX('Rental Calculator'!$I$18,start_rate+'Rental Calculator'!$I$20*ROUNDUP((A792-'Rental Calculator'!$I$16*periods_per_year)/'Rental Calculator'!$I$19,0)))),start_rate))</f>
        <v/>
      </c>
      <c r="D792" s="10" t="str">
        <f t="shared" si="77"/>
        <v/>
      </c>
      <c r="E792" s="10" t="str">
        <f t="shared" si="74"/>
        <v/>
      </c>
      <c r="F792" s="10" t="str">
        <f t="shared" si="75"/>
        <v/>
      </c>
      <c r="G792" s="10" t="str">
        <f t="shared" si="76"/>
        <v/>
      </c>
    </row>
    <row r="793" spans="1:7" x14ac:dyDescent="0.15">
      <c r="A793" s="7" t="str">
        <f t="shared" si="72"/>
        <v/>
      </c>
      <c r="B793" s="8" t="str">
        <f t="shared" si="73"/>
        <v/>
      </c>
      <c r="C793" s="9" t="str">
        <f>IF(A793="","",IF(variable,IF(A793&lt;'Rental Calculator'!$I$16*periods_per_year,start_rate,IF('Rental Calculator'!$I$20&gt;=0,MIN('Rental Calculator'!$I$17,start_rate+'Rental Calculator'!$I$20*ROUNDUP((A793-'Rental Calculator'!$I$16*periods_per_year)/'Rental Calculator'!$I$19,0)),MAX('Rental Calculator'!$I$18,start_rate+'Rental Calculator'!$I$20*ROUNDUP((A793-'Rental Calculator'!$I$16*periods_per_year)/'Rental Calculator'!$I$19,0)))),start_rate))</f>
        <v/>
      </c>
      <c r="D793" s="10" t="str">
        <f t="shared" si="77"/>
        <v/>
      </c>
      <c r="E793" s="10" t="str">
        <f t="shared" si="74"/>
        <v/>
      </c>
      <c r="F793" s="10" t="str">
        <f t="shared" si="75"/>
        <v/>
      </c>
      <c r="G793" s="10" t="str">
        <f t="shared" si="76"/>
        <v/>
      </c>
    </row>
    <row r="794" spans="1:7" x14ac:dyDescent="0.15">
      <c r="A794" s="7" t="str">
        <f t="shared" si="72"/>
        <v/>
      </c>
      <c r="B794" s="8" t="str">
        <f t="shared" si="73"/>
        <v/>
      </c>
      <c r="C794" s="9" t="str">
        <f>IF(A794="","",IF(variable,IF(A794&lt;'Rental Calculator'!$I$16*periods_per_year,start_rate,IF('Rental Calculator'!$I$20&gt;=0,MIN('Rental Calculator'!$I$17,start_rate+'Rental Calculator'!$I$20*ROUNDUP((A794-'Rental Calculator'!$I$16*periods_per_year)/'Rental Calculator'!$I$19,0)),MAX('Rental Calculator'!$I$18,start_rate+'Rental Calculator'!$I$20*ROUNDUP((A794-'Rental Calculator'!$I$16*periods_per_year)/'Rental Calculator'!$I$19,0)))),start_rate))</f>
        <v/>
      </c>
      <c r="D794" s="10" t="str">
        <f t="shared" si="77"/>
        <v/>
      </c>
      <c r="E794" s="10" t="str">
        <f t="shared" si="74"/>
        <v/>
      </c>
      <c r="F794" s="10" t="str">
        <f t="shared" si="75"/>
        <v/>
      </c>
      <c r="G794" s="10" t="str">
        <f t="shared" si="76"/>
        <v/>
      </c>
    </row>
    <row r="795" spans="1:7" x14ac:dyDescent="0.15">
      <c r="A795" s="7" t="str">
        <f t="shared" si="72"/>
        <v/>
      </c>
      <c r="B795" s="8" t="str">
        <f t="shared" si="73"/>
        <v/>
      </c>
      <c r="C795" s="9" t="str">
        <f>IF(A795="","",IF(variable,IF(A795&lt;'Rental Calculator'!$I$16*periods_per_year,start_rate,IF('Rental Calculator'!$I$20&gt;=0,MIN('Rental Calculator'!$I$17,start_rate+'Rental Calculator'!$I$20*ROUNDUP((A795-'Rental Calculator'!$I$16*periods_per_year)/'Rental Calculator'!$I$19,0)),MAX('Rental Calculator'!$I$18,start_rate+'Rental Calculator'!$I$20*ROUNDUP((A795-'Rental Calculator'!$I$16*periods_per_year)/'Rental Calculator'!$I$19,0)))),start_rate))</f>
        <v/>
      </c>
      <c r="D795" s="10" t="str">
        <f t="shared" si="77"/>
        <v/>
      </c>
      <c r="E795" s="10" t="str">
        <f t="shared" si="74"/>
        <v/>
      </c>
      <c r="F795" s="10" t="str">
        <f t="shared" si="75"/>
        <v/>
      </c>
      <c r="G795" s="10" t="str">
        <f t="shared" si="76"/>
        <v/>
      </c>
    </row>
    <row r="796" spans="1:7" x14ac:dyDescent="0.15">
      <c r="A796" s="7" t="str">
        <f t="shared" si="72"/>
        <v/>
      </c>
      <c r="B796" s="8" t="str">
        <f t="shared" si="73"/>
        <v/>
      </c>
      <c r="C796" s="9" t="str">
        <f>IF(A796="","",IF(variable,IF(A796&lt;'Rental Calculator'!$I$16*periods_per_year,start_rate,IF('Rental Calculator'!$I$20&gt;=0,MIN('Rental Calculator'!$I$17,start_rate+'Rental Calculator'!$I$20*ROUNDUP((A796-'Rental Calculator'!$I$16*periods_per_year)/'Rental Calculator'!$I$19,0)),MAX('Rental Calculator'!$I$18,start_rate+'Rental Calculator'!$I$20*ROUNDUP((A796-'Rental Calculator'!$I$16*periods_per_year)/'Rental Calculator'!$I$19,0)))),start_rate))</f>
        <v/>
      </c>
      <c r="D796" s="10" t="str">
        <f t="shared" si="77"/>
        <v/>
      </c>
      <c r="E796" s="10" t="str">
        <f t="shared" si="74"/>
        <v/>
      </c>
      <c r="F796" s="10" t="str">
        <f t="shared" si="75"/>
        <v/>
      </c>
      <c r="G796" s="10" t="str">
        <f t="shared" si="76"/>
        <v/>
      </c>
    </row>
    <row r="797" spans="1:7" x14ac:dyDescent="0.15">
      <c r="A797" s="7" t="str">
        <f t="shared" si="72"/>
        <v/>
      </c>
      <c r="B797" s="8" t="str">
        <f t="shared" si="73"/>
        <v/>
      </c>
      <c r="C797" s="9" t="str">
        <f>IF(A797="","",IF(variable,IF(A797&lt;'Rental Calculator'!$I$16*periods_per_year,start_rate,IF('Rental Calculator'!$I$20&gt;=0,MIN('Rental Calculator'!$I$17,start_rate+'Rental Calculator'!$I$20*ROUNDUP((A797-'Rental Calculator'!$I$16*periods_per_year)/'Rental Calculator'!$I$19,0)),MAX('Rental Calculator'!$I$18,start_rate+'Rental Calculator'!$I$20*ROUNDUP((A797-'Rental Calculator'!$I$16*periods_per_year)/'Rental Calculator'!$I$19,0)))),start_rate))</f>
        <v/>
      </c>
      <c r="D797" s="10" t="str">
        <f t="shared" si="77"/>
        <v/>
      </c>
      <c r="E797" s="10" t="str">
        <f t="shared" si="74"/>
        <v/>
      </c>
      <c r="F797" s="10" t="str">
        <f t="shared" si="75"/>
        <v/>
      </c>
      <c r="G797" s="10" t="str">
        <f t="shared" si="76"/>
        <v/>
      </c>
    </row>
    <row r="798" spans="1:7" x14ac:dyDescent="0.15">
      <c r="A798" s="7" t="str">
        <f t="shared" si="72"/>
        <v/>
      </c>
      <c r="B798" s="8" t="str">
        <f t="shared" si="73"/>
        <v/>
      </c>
      <c r="C798" s="9" t="str">
        <f>IF(A798="","",IF(variable,IF(A798&lt;'Rental Calculator'!$I$16*periods_per_year,start_rate,IF('Rental Calculator'!$I$20&gt;=0,MIN('Rental Calculator'!$I$17,start_rate+'Rental Calculator'!$I$20*ROUNDUP((A798-'Rental Calculator'!$I$16*periods_per_year)/'Rental Calculator'!$I$19,0)),MAX('Rental Calculator'!$I$18,start_rate+'Rental Calculator'!$I$20*ROUNDUP((A798-'Rental Calculator'!$I$16*periods_per_year)/'Rental Calculator'!$I$19,0)))),start_rate))</f>
        <v/>
      </c>
      <c r="D798" s="10" t="str">
        <f t="shared" si="77"/>
        <v/>
      </c>
      <c r="E798" s="10" t="str">
        <f t="shared" si="74"/>
        <v/>
      </c>
      <c r="F798" s="10" t="str">
        <f t="shared" si="75"/>
        <v/>
      </c>
      <c r="G798" s="10" t="str">
        <f t="shared" si="76"/>
        <v/>
      </c>
    </row>
    <row r="799" spans="1:7" x14ac:dyDescent="0.15">
      <c r="A799" s="7" t="str">
        <f t="shared" si="72"/>
        <v/>
      </c>
      <c r="B799" s="8" t="str">
        <f t="shared" si="73"/>
        <v/>
      </c>
      <c r="C799" s="9" t="str">
        <f>IF(A799="","",IF(variable,IF(A799&lt;'Rental Calculator'!$I$16*periods_per_year,start_rate,IF('Rental Calculator'!$I$20&gt;=0,MIN('Rental Calculator'!$I$17,start_rate+'Rental Calculator'!$I$20*ROUNDUP((A799-'Rental Calculator'!$I$16*periods_per_year)/'Rental Calculator'!$I$19,0)),MAX('Rental Calculator'!$I$18,start_rate+'Rental Calculator'!$I$20*ROUNDUP((A799-'Rental Calculator'!$I$16*periods_per_year)/'Rental Calculator'!$I$19,0)))),start_rate))</f>
        <v/>
      </c>
      <c r="D799" s="10" t="str">
        <f t="shared" si="77"/>
        <v/>
      </c>
      <c r="E799" s="10" t="str">
        <f t="shared" si="74"/>
        <v/>
      </c>
      <c r="F799" s="10" t="str">
        <f t="shared" si="75"/>
        <v/>
      </c>
      <c r="G799" s="10" t="str">
        <f t="shared" si="76"/>
        <v/>
      </c>
    </row>
    <row r="800" spans="1:7" x14ac:dyDescent="0.15">
      <c r="A800" s="7" t="str">
        <f t="shared" si="72"/>
        <v/>
      </c>
      <c r="B800" s="8" t="str">
        <f t="shared" si="73"/>
        <v/>
      </c>
      <c r="C800" s="9" t="str">
        <f>IF(A800="","",IF(variable,IF(A800&lt;'Rental Calculator'!$I$16*periods_per_year,start_rate,IF('Rental Calculator'!$I$20&gt;=0,MIN('Rental Calculator'!$I$17,start_rate+'Rental Calculator'!$I$20*ROUNDUP((A800-'Rental Calculator'!$I$16*periods_per_year)/'Rental Calculator'!$I$19,0)),MAX('Rental Calculator'!$I$18,start_rate+'Rental Calculator'!$I$20*ROUNDUP((A800-'Rental Calculator'!$I$16*periods_per_year)/'Rental Calculator'!$I$19,0)))),start_rate))</f>
        <v/>
      </c>
      <c r="D800" s="10" t="str">
        <f t="shared" si="77"/>
        <v/>
      </c>
      <c r="E800" s="10" t="str">
        <f t="shared" si="74"/>
        <v/>
      </c>
      <c r="F800" s="10" t="str">
        <f t="shared" si="75"/>
        <v/>
      </c>
      <c r="G800" s="10" t="str">
        <f t="shared" si="76"/>
        <v/>
      </c>
    </row>
    <row r="801" spans="1:7" x14ac:dyDescent="0.15">
      <c r="A801" s="7" t="str">
        <f t="shared" si="72"/>
        <v/>
      </c>
      <c r="B801" s="8" t="str">
        <f t="shared" si="73"/>
        <v/>
      </c>
      <c r="C801" s="9" t="str">
        <f>IF(A801="","",IF(variable,IF(A801&lt;'Rental Calculator'!$I$16*periods_per_year,start_rate,IF('Rental Calculator'!$I$20&gt;=0,MIN('Rental Calculator'!$I$17,start_rate+'Rental Calculator'!$I$20*ROUNDUP((A801-'Rental Calculator'!$I$16*periods_per_year)/'Rental Calculator'!$I$19,0)),MAX('Rental Calculator'!$I$18,start_rate+'Rental Calculator'!$I$20*ROUNDUP((A801-'Rental Calculator'!$I$16*periods_per_year)/'Rental Calculator'!$I$19,0)))),start_rate))</f>
        <v/>
      </c>
      <c r="D801" s="10" t="str">
        <f t="shared" si="77"/>
        <v/>
      </c>
      <c r="E801" s="10" t="str">
        <f t="shared" si="74"/>
        <v/>
      </c>
      <c r="F801" s="10" t="str">
        <f t="shared" si="75"/>
        <v/>
      </c>
      <c r="G801" s="10" t="str">
        <f t="shared" si="76"/>
        <v/>
      </c>
    </row>
    <row r="802" spans="1:7" x14ac:dyDescent="0.15">
      <c r="A802" s="7" t="str">
        <f t="shared" si="72"/>
        <v/>
      </c>
      <c r="B802" s="8" t="str">
        <f t="shared" si="73"/>
        <v/>
      </c>
      <c r="C802" s="9" t="str">
        <f>IF(A802="","",IF(variable,IF(A802&lt;'Rental Calculator'!$I$16*periods_per_year,start_rate,IF('Rental Calculator'!$I$20&gt;=0,MIN('Rental Calculator'!$I$17,start_rate+'Rental Calculator'!$I$20*ROUNDUP((A802-'Rental Calculator'!$I$16*periods_per_year)/'Rental Calculator'!$I$19,0)),MAX('Rental Calculator'!$I$18,start_rate+'Rental Calculator'!$I$20*ROUNDUP((A802-'Rental Calculator'!$I$16*periods_per_year)/'Rental Calculator'!$I$19,0)))),start_rate))</f>
        <v/>
      </c>
      <c r="D802" s="10" t="str">
        <f t="shared" si="77"/>
        <v/>
      </c>
      <c r="E802" s="10" t="str">
        <f t="shared" si="74"/>
        <v/>
      </c>
      <c r="F802" s="10" t="str">
        <f t="shared" si="75"/>
        <v/>
      </c>
      <c r="G802" s="10" t="str">
        <f t="shared" si="76"/>
        <v/>
      </c>
    </row>
    <row r="803" spans="1:7" x14ac:dyDescent="0.15">
      <c r="A803" s="7" t="str">
        <f t="shared" si="72"/>
        <v/>
      </c>
      <c r="B803" s="8" t="str">
        <f t="shared" si="73"/>
        <v/>
      </c>
      <c r="C803" s="9" t="str">
        <f>IF(A803="","",IF(variable,IF(A803&lt;'Rental Calculator'!$I$16*periods_per_year,start_rate,IF('Rental Calculator'!$I$20&gt;=0,MIN('Rental Calculator'!$I$17,start_rate+'Rental Calculator'!$I$20*ROUNDUP((A803-'Rental Calculator'!$I$16*periods_per_year)/'Rental Calculator'!$I$19,0)),MAX('Rental Calculator'!$I$18,start_rate+'Rental Calculator'!$I$20*ROUNDUP((A803-'Rental Calculator'!$I$16*periods_per_year)/'Rental Calculator'!$I$19,0)))),start_rate))</f>
        <v/>
      </c>
      <c r="D803" s="10" t="str">
        <f t="shared" si="77"/>
        <v/>
      </c>
      <c r="E803" s="10" t="str">
        <f t="shared" si="74"/>
        <v/>
      </c>
      <c r="F803" s="10" t="str">
        <f t="shared" si="75"/>
        <v/>
      </c>
      <c r="G803" s="10" t="str">
        <f t="shared" si="76"/>
        <v/>
      </c>
    </row>
    <row r="804" spans="1:7" x14ac:dyDescent="0.15">
      <c r="A804" s="7" t="str">
        <f t="shared" si="72"/>
        <v/>
      </c>
      <c r="B804" s="8" t="str">
        <f t="shared" si="73"/>
        <v/>
      </c>
      <c r="C804" s="9" t="str">
        <f>IF(A804="","",IF(variable,IF(A804&lt;'Rental Calculator'!$I$16*periods_per_year,start_rate,IF('Rental Calculator'!$I$20&gt;=0,MIN('Rental Calculator'!$I$17,start_rate+'Rental Calculator'!$I$20*ROUNDUP((A804-'Rental Calculator'!$I$16*periods_per_year)/'Rental Calculator'!$I$19,0)),MAX('Rental Calculator'!$I$18,start_rate+'Rental Calculator'!$I$20*ROUNDUP((A804-'Rental Calculator'!$I$16*periods_per_year)/'Rental Calculator'!$I$19,0)))),start_rate))</f>
        <v/>
      </c>
      <c r="D804" s="10" t="str">
        <f t="shared" si="77"/>
        <v/>
      </c>
      <c r="E804" s="10" t="str">
        <f t="shared" si="74"/>
        <v/>
      </c>
      <c r="F804" s="10" t="str">
        <f t="shared" si="75"/>
        <v/>
      </c>
      <c r="G804" s="10" t="str">
        <f t="shared" si="76"/>
        <v/>
      </c>
    </row>
    <row r="805" spans="1:7" x14ac:dyDescent="0.15">
      <c r="A805" s="7" t="str">
        <f t="shared" si="72"/>
        <v/>
      </c>
      <c r="B805" s="8" t="str">
        <f t="shared" si="73"/>
        <v/>
      </c>
      <c r="C805" s="9" t="str">
        <f>IF(A805="","",IF(variable,IF(A805&lt;'Rental Calculator'!$I$16*periods_per_year,start_rate,IF('Rental Calculator'!$I$20&gt;=0,MIN('Rental Calculator'!$I$17,start_rate+'Rental Calculator'!$I$20*ROUNDUP((A805-'Rental Calculator'!$I$16*periods_per_year)/'Rental Calculator'!$I$19,0)),MAX('Rental Calculator'!$I$18,start_rate+'Rental Calculator'!$I$20*ROUNDUP((A805-'Rental Calculator'!$I$16*periods_per_year)/'Rental Calculator'!$I$19,0)))),start_rate))</f>
        <v/>
      </c>
      <c r="D805" s="10" t="str">
        <f t="shared" si="77"/>
        <v/>
      </c>
      <c r="E805" s="10" t="str">
        <f t="shared" si="74"/>
        <v/>
      </c>
      <c r="F805" s="10" t="str">
        <f t="shared" si="75"/>
        <v/>
      </c>
      <c r="G805" s="10" t="str">
        <f t="shared" si="76"/>
        <v/>
      </c>
    </row>
    <row r="806" spans="1:7" x14ac:dyDescent="0.15">
      <c r="A806" s="7" t="str">
        <f t="shared" si="72"/>
        <v/>
      </c>
      <c r="B806" s="8" t="str">
        <f t="shared" si="73"/>
        <v/>
      </c>
      <c r="C806" s="9" t="str">
        <f>IF(A806="","",IF(variable,IF(A806&lt;'Rental Calculator'!$I$16*periods_per_year,start_rate,IF('Rental Calculator'!$I$20&gt;=0,MIN('Rental Calculator'!$I$17,start_rate+'Rental Calculator'!$I$20*ROUNDUP((A806-'Rental Calculator'!$I$16*periods_per_year)/'Rental Calculator'!$I$19,0)),MAX('Rental Calculator'!$I$18,start_rate+'Rental Calculator'!$I$20*ROUNDUP((A806-'Rental Calculator'!$I$16*periods_per_year)/'Rental Calculator'!$I$19,0)))),start_rate))</f>
        <v/>
      </c>
      <c r="D806" s="10" t="str">
        <f t="shared" si="77"/>
        <v/>
      </c>
      <c r="E806" s="10" t="str">
        <f t="shared" si="74"/>
        <v/>
      </c>
      <c r="F806" s="10" t="str">
        <f t="shared" si="75"/>
        <v/>
      </c>
      <c r="G806" s="10" t="str">
        <f t="shared" si="76"/>
        <v/>
      </c>
    </row>
    <row r="807" spans="1:7" x14ac:dyDescent="0.15">
      <c r="A807" s="7" t="str">
        <f t="shared" si="72"/>
        <v/>
      </c>
      <c r="B807" s="8" t="str">
        <f t="shared" si="73"/>
        <v/>
      </c>
      <c r="C807" s="9" t="str">
        <f>IF(A807="","",IF(variable,IF(A807&lt;'Rental Calculator'!$I$16*periods_per_year,start_rate,IF('Rental Calculator'!$I$20&gt;=0,MIN('Rental Calculator'!$I$17,start_rate+'Rental Calculator'!$I$20*ROUNDUP((A807-'Rental Calculator'!$I$16*periods_per_year)/'Rental Calculator'!$I$19,0)),MAX('Rental Calculator'!$I$18,start_rate+'Rental Calculator'!$I$20*ROUNDUP((A807-'Rental Calculator'!$I$16*periods_per_year)/'Rental Calculator'!$I$19,0)))),start_rate))</f>
        <v/>
      </c>
      <c r="D807" s="10" t="str">
        <f t="shared" si="77"/>
        <v/>
      </c>
      <c r="E807" s="10" t="str">
        <f t="shared" si="74"/>
        <v/>
      </c>
      <c r="F807" s="10" t="str">
        <f t="shared" si="75"/>
        <v/>
      </c>
      <c r="G807" s="10" t="str">
        <f t="shared" si="76"/>
        <v/>
      </c>
    </row>
    <row r="808" spans="1:7" x14ac:dyDescent="0.15">
      <c r="A808" s="7" t="str">
        <f t="shared" si="72"/>
        <v/>
      </c>
      <c r="B808" s="8" t="str">
        <f t="shared" si="73"/>
        <v/>
      </c>
      <c r="C808" s="9" t="str">
        <f>IF(A808="","",IF(variable,IF(A808&lt;'Rental Calculator'!$I$16*periods_per_year,start_rate,IF('Rental Calculator'!$I$20&gt;=0,MIN('Rental Calculator'!$I$17,start_rate+'Rental Calculator'!$I$20*ROUNDUP((A808-'Rental Calculator'!$I$16*periods_per_year)/'Rental Calculator'!$I$19,0)),MAX('Rental Calculator'!$I$18,start_rate+'Rental Calculator'!$I$20*ROUNDUP((A808-'Rental Calculator'!$I$16*periods_per_year)/'Rental Calculator'!$I$19,0)))),start_rate))</f>
        <v/>
      </c>
      <c r="D808" s="10" t="str">
        <f t="shared" si="77"/>
        <v/>
      </c>
      <c r="E808" s="10" t="str">
        <f t="shared" si="74"/>
        <v/>
      </c>
      <c r="F808" s="10" t="str">
        <f t="shared" si="75"/>
        <v/>
      </c>
      <c r="G808" s="10" t="str">
        <f t="shared" si="76"/>
        <v/>
      </c>
    </row>
    <row r="809" spans="1:7" x14ac:dyDescent="0.15">
      <c r="A809" s="7" t="str">
        <f t="shared" si="72"/>
        <v/>
      </c>
      <c r="B809" s="8" t="str">
        <f t="shared" si="73"/>
        <v/>
      </c>
      <c r="C809" s="9" t="str">
        <f>IF(A809="","",IF(variable,IF(A809&lt;'Rental Calculator'!$I$16*periods_per_year,start_rate,IF('Rental Calculator'!$I$20&gt;=0,MIN('Rental Calculator'!$I$17,start_rate+'Rental Calculator'!$I$20*ROUNDUP((A809-'Rental Calculator'!$I$16*periods_per_year)/'Rental Calculator'!$I$19,0)),MAX('Rental Calculator'!$I$18,start_rate+'Rental Calculator'!$I$20*ROUNDUP((A809-'Rental Calculator'!$I$16*periods_per_year)/'Rental Calculator'!$I$19,0)))),start_rate))</f>
        <v/>
      </c>
      <c r="D809" s="10" t="str">
        <f t="shared" si="77"/>
        <v/>
      </c>
      <c r="E809" s="10" t="str">
        <f t="shared" si="74"/>
        <v/>
      </c>
      <c r="F809" s="10" t="str">
        <f t="shared" si="75"/>
        <v/>
      </c>
      <c r="G809" s="10" t="str">
        <f t="shared" si="76"/>
        <v/>
      </c>
    </row>
    <row r="810" spans="1:7" x14ac:dyDescent="0.15">
      <c r="A810" s="7" t="str">
        <f t="shared" si="72"/>
        <v/>
      </c>
      <c r="B810" s="8" t="str">
        <f t="shared" si="73"/>
        <v/>
      </c>
      <c r="C810" s="9" t="str">
        <f>IF(A810="","",IF(variable,IF(A810&lt;'Rental Calculator'!$I$16*periods_per_year,start_rate,IF('Rental Calculator'!$I$20&gt;=0,MIN('Rental Calculator'!$I$17,start_rate+'Rental Calculator'!$I$20*ROUNDUP((A810-'Rental Calculator'!$I$16*periods_per_year)/'Rental Calculator'!$I$19,0)),MAX('Rental Calculator'!$I$18,start_rate+'Rental Calculator'!$I$20*ROUNDUP((A810-'Rental Calculator'!$I$16*periods_per_year)/'Rental Calculator'!$I$19,0)))),start_rate))</f>
        <v/>
      </c>
      <c r="D810" s="10" t="str">
        <f t="shared" si="77"/>
        <v/>
      </c>
      <c r="E810" s="10" t="str">
        <f t="shared" si="74"/>
        <v/>
      </c>
      <c r="F810" s="10" t="str">
        <f t="shared" si="75"/>
        <v/>
      </c>
      <c r="G810" s="10" t="str">
        <f t="shared" si="76"/>
        <v/>
      </c>
    </row>
    <row r="811" spans="1:7" x14ac:dyDescent="0.15">
      <c r="A811" s="7" t="str">
        <f t="shared" si="72"/>
        <v/>
      </c>
      <c r="B811" s="8" t="str">
        <f t="shared" si="73"/>
        <v/>
      </c>
      <c r="C811" s="9" t="str">
        <f>IF(A811="","",IF(variable,IF(A811&lt;'Rental Calculator'!$I$16*periods_per_year,start_rate,IF('Rental Calculator'!$I$20&gt;=0,MIN('Rental Calculator'!$I$17,start_rate+'Rental Calculator'!$I$20*ROUNDUP((A811-'Rental Calculator'!$I$16*periods_per_year)/'Rental Calculator'!$I$19,0)),MAX('Rental Calculator'!$I$18,start_rate+'Rental Calculator'!$I$20*ROUNDUP((A811-'Rental Calculator'!$I$16*periods_per_year)/'Rental Calculator'!$I$19,0)))),start_rate))</f>
        <v/>
      </c>
      <c r="D811" s="10" t="str">
        <f t="shared" si="77"/>
        <v/>
      </c>
      <c r="E811" s="10" t="str">
        <f t="shared" si="74"/>
        <v/>
      </c>
      <c r="F811" s="10" t="str">
        <f t="shared" si="75"/>
        <v/>
      </c>
      <c r="G811" s="10" t="str">
        <f t="shared" si="76"/>
        <v/>
      </c>
    </row>
    <row r="812" spans="1:7" x14ac:dyDescent="0.15">
      <c r="A812" s="7" t="str">
        <f t="shared" si="72"/>
        <v/>
      </c>
      <c r="B812" s="8" t="str">
        <f t="shared" si="73"/>
        <v/>
      </c>
      <c r="C812" s="9" t="str">
        <f>IF(A812="","",IF(variable,IF(A812&lt;'Rental Calculator'!$I$16*periods_per_year,start_rate,IF('Rental Calculator'!$I$20&gt;=0,MIN('Rental Calculator'!$I$17,start_rate+'Rental Calculator'!$I$20*ROUNDUP((A812-'Rental Calculator'!$I$16*periods_per_year)/'Rental Calculator'!$I$19,0)),MAX('Rental Calculator'!$I$18,start_rate+'Rental Calculator'!$I$20*ROUNDUP((A812-'Rental Calculator'!$I$16*periods_per_year)/'Rental Calculator'!$I$19,0)))),start_rate))</f>
        <v/>
      </c>
      <c r="D812" s="10" t="str">
        <f t="shared" si="77"/>
        <v/>
      </c>
      <c r="E812" s="10" t="str">
        <f t="shared" si="74"/>
        <v/>
      </c>
      <c r="F812" s="10" t="str">
        <f t="shared" si="75"/>
        <v/>
      </c>
      <c r="G812" s="10" t="str">
        <f t="shared" si="76"/>
        <v/>
      </c>
    </row>
    <row r="813" spans="1:7" x14ac:dyDescent="0.15">
      <c r="A813" s="7" t="str">
        <f t="shared" si="72"/>
        <v/>
      </c>
      <c r="B813" s="8" t="str">
        <f t="shared" si="73"/>
        <v/>
      </c>
      <c r="C813" s="9" t="str">
        <f>IF(A813="","",IF(variable,IF(A813&lt;'Rental Calculator'!$I$16*periods_per_year,start_rate,IF('Rental Calculator'!$I$20&gt;=0,MIN('Rental Calculator'!$I$17,start_rate+'Rental Calculator'!$I$20*ROUNDUP((A813-'Rental Calculator'!$I$16*periods_per_year)/'Rental Calculator'!$I$19,0)),MAX('Rental Calculator'!$I$18,start_rate+'Rental Calculator'!$I$20*ROUNDUP((A813-'Rental Calculator'!$I$16*periods_per_year)/'Rental Calculator'!$I$19,0)))),start_rate))</f>
        <v/>
      </c>
      <c r="D813" s="10" t="str">
        <f t="shared" si="77"/>
        <v/>
      </c>
      <c r="E813" s="10" t="str">
        <f t="shared" si="74"/>
        <v/>
      </c>
      <c r="F813" s="10" t="str">
        <f t="shared" si="75"/>
        <v/>
      </c>
      <c r="G813" s="10" t="str">
        <f t="shared" si="76"/>
        <v/>
      </c>
    </row>
    <row r="814" spans="1:7" x14ac:dyDescent="0.15">
      <c r="A814" s="7" t="str">
        <f t="shared" si="72"/>
        <v/>
      </c>
      <c r="B814" s="8" t="str">
        <f t="shared" si="73"/>
        <v/>
      </c>
      <c r="C814" s="9" t="str">
        <f>IF(A814="","",IF(variable,IF(A814&lt;'Rental Calculator'!$I$16*periods_per_year,start_rate,IF('Rental Calculator'!$I$20&gt;=0,MIN('Rental Calculator'!$I$17,start_rate+'Rental Calculator'!$I$20*ROUNDUP((A814-'Rental Calculator'!$I$16*periods_per_year)/'Rental Calculator'!$I$19,0)),MAX('Rental Calculator'!$I$18,start_rate+'Rental Calculator'!$I$20*ROUNDUP((A814-'Rental Calculator'!$I$16*periods_per_year)/'Rental Calculator'!$I$19,0)))),start_rate))</f>
        <v/>
      </c>
      <c r="D814" s="10" t="str">
        <f t="shared" si="77"/>
        <v/>
      </c>
      <c r="E814" s="10" t="str">
        <f t="shared" si="74"/>
        <v/>
      </c>
      <c r="F814" s="10" t="str">
        <f t="shared" si="75"/>
        <v/>
      </c>
      <c r="G814" s="10" t="str">
        <f t="shared" si="76"/>
        <v/>
      </c>
    </row>
    <row r="815" spans="1:7" x14ac:dyDescent="0.15">
      <c r="A815" s="7" t="str">
        <f t="shared" si="72"/>
        <v/>
      </c>
      <c r="B815" s="8" t="str">
        <f t="shared" si="73"/>
        <v/>
      </c>
      <c r="C815" s="9" t="str">
        <f>IF(A815="","",IF(variable,IF(A815&lt;'Rental Calculator'!$I$16*periods_per_year,start_rate,IF('Rental Calculator'!$I$20&gt;=0,MIN('Rental Calculator'!$I$17,start_rate+'Rental Calculator'!$I$20*ROUNDUP((A815-'Rental Calculator'!$I$16*periods_per_year)/'Rental Calculator'!$I$19,0)),MAX('Rental Calculator'!$I$18,start_rate+'Rental Calculator'!$I$20*ROUNDUP((A815-'Rental Calculator'!$I$16*periods_per_year)/'Rental Calculator'!$I$19,0)))),start_rate))</f>
        <v/>
      </c>
      <c r="D815" s="10" t="str">
        <f t="shared" si="77"/>
        <v/>
      </c>
      <c r="E815" s="10" t="str">
        <f t="shared" si="74"/>
        <v/>
      </c>
      <c r="F815" s="10" t="str">
        <f t="shared" si="75"/>
        <v/>
      </c>
      <c r="G815" s="10" t="str">
        <f t="shared" si="76"/>
        <v/>
      </c>
    </row>
    <row r="816" spans="1:7" x14ac:dyDescent="0.15">
      <c r="A816" s="7" t="str">
        <f t="shared" si="72"/>
        <v/>
      </c>
      <c r="B816" s="8" t="str">
        <f t="shared" si="73"/>
        <v/>
      </c>
      <c r="C816" s="9" t="str">
        <f>IF(A816="","",IF(variable,IF(A816&lt;'Rental Calculator'!$I$16*periods_per_year,start_rate,IF('Rental Calculator'!$I$20&gt;=0,MIN('Rental Calculator'!$I$17,start_rate+'Rental Calculator'!$I$20*ROUNDUP((A816-'Rental Calculator'!$I$16*periods_per_year)/'Rental Calculator'!$I$19,0)),MAX('Rental Calculator'!$I$18,start_rate+'Rental Calculator'!$I$20*ROUNDUP((A816-'Rental Calculator'!$I$16*periods_per_year)/'Rental Calculator'!$I$19,0)))),start_rate))</f>
        <v/>
      </c>
      <c r="D816" s="10" t="str">
        <f t="shared" si="77"/>
        <v/>
      </c>
      <c r="E816" s="10" t="str">
        <f t="shared" si="74"/>
        <v/>
      </c>
      <c r="F816" s="10" t="str">
        <f t="shared" si="75"/>
        <v/>
      </c>
      <c r="G816" s="10" t="str">
        <f t="shared" si="76"/>
        <v/>
      </c>
    </row>
    <row r="817" spans="1:7" x14ac:dyDescent="0.15">
      <c r="A817" s="7" t="str">
        <f t="shared" si="72"/>
        <v/>
      </c>
      <c r="B817" s="8" t="str">
        <f t="shared" si="73"/>
        <v/>
      </c>
      <c r="C817" s="9" t="str">
        <f>IF(A817="","",IF(variable,IF(A817&lt;'Rental Calculator'!$I$16*periods_per_year,start_rate,IF('Rental Calculator'!$I$20&gt;=0,MIN('Rental Calculator'!$I$17,start_rate+'Rental Calculator'!$I$20*ROUNDUP((A817-'Rental Calculator'!$I$16*periods_per_year)/'Rental Calculator'!$I$19,0)),MAX('Rental Calculator'!$I$18,start_rate+'Rental Calculator'!$I$20*ROUNDUP((A817-'Rental Calculator'!$I$16*periods_per_year)/'Rental Calculator'!$I$19,0)))),start_rate))</f>
        <v/>
      </c>
      <c r="D817" s="10" t="str">
        <f t="shared" si="77"/>
        <v/>
      </c>
      <c r="E817" s="10" t="str">
        <f t="shared" si="74"/>
        <v/>
      </c>
      <c r="F817" s="10" t="str">
        <f t="shared" si="75"/>
        <v/>
      </c>
      <c r="G817" s="10" t="str">
        <f t="shared" si="76"/>
        <v/>
      </c>
    </row>
    <row r="818" spans="1:7" x14ac:dyDescent="0.15">
      <c r="A818" s="7" t="str">
        <f t="shared" si="72"/>
        <v/>
      </c>
      <c r="B818" s="8" t="str">
        <f t="shared" si="73"/>
        <v/>
      </c>
      <c r="C818" s="9" t="str">
        <f>IF(A818="","",IF(variable,IF(A818&lt;'Rental Calculator'!$I$16*periods_per_year,start_rate,IF('Rental Calculator'!$I$20&gt;=0,MIN('Rental Calculator'!$I$17,start_rate+'Rental Calculator'!$I$20*ROUNDUP((A818-'Rental Calculator'!$I$16*periods_per_year)/'Rental Calculator'!$I$19,0)),MAX('Rental Calculator'!$I$18,start_rate+'Rental Calculator'!$I$20*ROUNDUP((A818-'Rental Calculator'!$I$16*periods_per_year)/'Rental Calculator'!$I$19,0)))),start_rate))</f>
        <v/>
      </c>
      <c r="D818" s="10" t="str">
        <f t="shared" si="77"/>
        <v/>
      </c>
      <c r="E818" s="10" t="str">
        <f t="shared" si="74"/>
        <v/>
      </c>
      <c r="F818" s="10" t="str">
        <f t="shared" si="75"/>
        <v/>
      </c>
      <c r="G818" s="10" t="str">
        <f t="shared" si="76"/>
        <v/>
      </c>
    </row>
    <row r="819" spans="1:7" x14ac:dyDescent="0.15">
      <c r="A819" s="7" t="str">
        <f t="shared" si="72"/>
        <v/>
      </c>
      <c r="B819" s="8" t="str">
        <f t="shared" si="73"/>
        <v/>
      </c>
      <c r="C819" s="9" t="str">
        <f>IF(A819="","",IF(variable,IF(A819&lt;'Rental Calculator'!$I$16*periods_per_year,start_rate,IF('Rental Calculator'!$I$20&gt;=0,MIN('Rental Calculator'!$I$17,start_rate+'Rental Calculator'!$I$20*ROUNDUP((A819-'Rental Calculator'!$I$16*periods_per_year)/'Rental Calculator'!$I$19,0)),MAX('Rental Calculator'!$I$18,start_rate+'Rental Calculator'!$I$20*ROUNDUP((A819-'Rental Calculator'!$I$16*periods_per_year)/'Rental Calculator'!$I$19,0)))),start_rate))</f>
        <v/>
      </c>
      <c r="D819" s="10" t="str">
        <f t="shared" si="77"/>
        <v/>
      </c>
      <c r="E819" s="10" t="str">
        <f t="shared" si="74"/>
        <v/>
      </c>
      <c r="F819" s="10" t="str">
        <f t="shared" si="75"/>
        <v/>
      </c>
      <c r="G819" s="10" t="str">
        <f t="shared" si="76"/>
        <v/>
      </c>
    </row>
    <row r="820" spans="1:7" x14ac:dyDescent="0.15">
      <c r="A820" s="7" t="str">
        <f t="shared" si="72"/>
        <v/>
      </c>
      <c r="B820" s="8" t="str">
        <f t="shared" si="73"/>
        <v/>
      </c>
      <c r="C820" s="9" t="str">
        <f>IF(A820="","",IF(variable,IF(A820&lt;'Rental Calculator'!$I$16*periods_per_year,start_rate,IF('Rental Calculator'!$I$20&gt;=0,MIN('Rental Calculator'!$I$17,start_rate+'Rental Calculator'!$I$20*ROUNDUP((A820-'Rental Calculator'!$I$16*periods_per_year)/'Rental Calculator'!$I$19,0)),MAX('Rental Calculator'!$I$18,start_rate+'Rental Calculator'!$I$20*ROUNDUP((A820-'Rental Calculator'!$I$16*periods_per_year)/'Rental Calculator'!$I$19,0)))),start_rate))</f>
        <v/>
      </c>
      <c r="D820" s="10" t="str">
        <f t="shared" si="77"/>
        <v/>
      </c>
      <c r="E820" s="10" t="str">
        <f t="shared" si="74"/>
        <v/>
      </c>
      <c r="F820" s="10" t="str">
        <f t="shared" si="75"/>
        <v/>
      </c>
      <c r="G820" s="10" t="str">
        <f t="shared" si="76"/>
        <v/>
      </c>
    </row>
    <row r="821" spans="1:7" x14ac:dyDescent="0.15">
      <c r="A821" s="7" t="str">
        <f t="shared" si="72"/>
        <v/>
      </c>
      <c r="B821" s="8" t="str">
        <f t="shared" si="73"/>
        <v/>
      </c>
      <c r="C821" s="9" t="str">
        <f>IF(A821="","",IF(variable,IF(A821&lt;'Rental Calculator'!$I$16*periods_per_year,start_rate,IF('Rental Calculator'!$I$20&gt;=0,MIN('Rental Calculator'!$I$17,start_rate+'Rental Calculator'!$I$20*ROUNDUP((A821-'Rental Calculator'!$I$16*periods_per_year)/'Rental Calculator'!$I$19,0)),MAX('Rental Calculator'!$I$18,start_rate+'Rental Calculator'!$I$20*ROUNDUP((A821-'Rental Calculator'!$I$16*periods_per_year)/'Rental Calculator'!$I$19,0)))),start_rate))</f>
        <v/>
      </c>
      <c r="D821" s="10" t="str">
        <f t="shared" si="77"/>
        <v/>
      </c>
      <c r="E821" s="10" t="str">
        <f t="shared" si="74"/>
        <v/>
      </c>
      <c r="F821" s="10" t="str">
        <f t="shared" si="75"/>
        <v/>
      </c>
      <c r="G821" s="10" t="str">
        <f t="shared" si="76"/>
        <v/>
      </c>
    </row>
    <row r="822" spans="1:7" x14ac:dyDescent="0.15">
      <c r="A822" s="7" t="str">
        <f t="shared" si="72"/>
        <v/>
      </c>
      <c r="B822" s="8" t="str">
        <f t="shared" si="73"/>
        <v/>
      </c>
      <c r="C822" s="9" t="str">
        <f>IF(A822="","",IF(variable,IF(A822&lt;'Rental Calculator'!$I$16*periods_per_year,start_rate,IF('Rental Calculator'!$I$20&gt;=0,MIN('Rental Calculator'!$I$17,start_rate+'Rental Calculator'!$I$20*ROUNDUP((A822-'Rental Calculator'!$I$16*periods_per_year)/'Rental Calculator'!$I$19,0)),MAX('Rental Calculator'!$I$18,start_rate+'Rental Calculator'!$I$20*ROUNDUP((A822-'Rental Calculator'!$I$16*periods_per_year)/'Rental Calculator'!$I$19,0)))),start_rate))</f>
        <v/>
      </c>
      <c r="D822" s="10" t="str">
        <f t="shared" si="77"/>
        <v/>
      </c>
      <c r="E822" s="10" t="str">
        <f t="shared" si="74"/>
        <v/>
      </c>
      <c r="F822" s="10" t="str">
        <f t="shared" si="75"/>
        <v/>
      </c>
      <c r="G822" s="10" t="str">
        <f t="shared" si="76"/>
        <v/>
      </c>
    </row>
    <row r="823" spans="1:7" x14ac:dyDescent="0.15">
      <c r="A823" s="7" t="str">
        <f t="shared" si="72"/>
        <v/>
      </c>
      <c r="B823" s="8" t="str">
        <f t="shared" si="73"/>
        <v/>
      </c>
      <c r="C823" s="9" t="str">
        <f>IF(A823="","",IF(variable,IF(A823&lt;'Rental Calculator'!$I$16*periods_per_year,start_rate,IF('Rental Calculator'!$I$20&gt;=0,MIN('Rental Calculator'!$I$17,start_rate+'Rental Calculator'!$I$20*ROUNDUP((A823-'Rental Calculator'!$I$16*periods_per_year)/'Rental Calculator'!$I$19,0)),MAX('Rental Calculator'!$I$18,start_rate+'Rental Calculator'!$I$20*ROUNDUP((A823-'Rental Calculator'!$I$16*periods_per_year)/'Rental Calculator'!$I$19,0)))),start_rate))</f>
        <v/>
      </c>
      <c r="D823" s="10" t="str">
        <f t="shared" si="77"/>
        <v/>
      </c>
      <c r="E823" s="10" t="str">
        <f t="shared" si="74"/>
        <v/>
      </c>
      <c r="F823" s="10" t="str">
        <f t="shared" si="75"/>
        <v/>
      </c>
      <c r="G823" s="10" t="str">
        <f t="shared" si="76"/>
        <v/>
      </c>
    </row>
    <row r="824" spans="1:7" x14ac:dyDescent="0.15">
      <c r="A824" s="7" t="str">
        <f t="shared" si="72"/>
        <v/>
      </c>
      <c r="B824" s="8" t="str">
        <f t="shared" si="73"/>
        <v/>
      </c>
      <c r="C824" s="9" t="str">
        <f>IF(A824="","",IF(variable,IF(A824&lt;'Rental Calculator'!$I$16*periods_per_year,start_rate,IF('Rental Calculator'!$I$20&gt;=0,MIN('Rental Calculator'!$I$17,start_rate+'Rental Calculator'!$I$20*ROUNDUP((A824-'Rental Calculator'!$I$16*periods_per_year)/'Rental Calculator'!$I$19,0)),MAX('Rental Calculator'!$I$18,start_rate+'Rental Calculator'!$I$20*ROUNDUP((A824-'Rental Calculator'!$I$16*periods_per_year)/'Rental Calculator'!$I$19,0)))),start_rate))</f>
        <v/>
      </c>
      <c r="D824" s="10" t="str">
        <f t="shared" si="77"/>
        <v/>
      </c>
      <c r="E824" s="10" t="str">
        <f t="shared" si="74"/>
        <v/>
      </c>
      <c r="F824" s="10" t="str">
        <f t="shared" si="75"/>
        <v/>
      </c>
      <c r="G824" s="10" t="str">
        <f t="shared" si="76"/>
        <v/>
      </c>
    </row>
    <row r="825" spans="1:7" x14ac:dyDescent="0.15">
      <c r="A825" s="7" t="str">
        <f t="shared" si="72"/>
        <v/>
      </c>
      <c r="B825" s="8" t="str">
        <f t="shared" si="73"/>
        <v/>
      </c>
      <c r="C825" s="9" t="str">
        <f>IF(A825="","",IF(variable,IF(A825&lt;'Rental Calculator'!$I$16*periods_per_year,start_rate,IF('Rental Calculator'!$I$20&gt;=0,MIN('Rental Calculator'!$I$17,start_rate+'Rental Calculator'!$I$20*ROUNDUP((A825-'Rental Calculator'!$I$16*periods_per_year)/'Rental Calculator'!$I$19,0)),MAX('Rental Calculator'!$I$18,start_rate+'Rental Calculator'!$I$20*ROUNDUP((A825-'Rental Calculator'!$I$16*periods_per_year)/'Rental Calculator'!$I$19,0)))),start_rate))</f>
        <v/>
      </c>
      <c r="D825" s="10" t="str">
        <f t="shared" si="77"/>
        <v/>
      </c>
      <c r="E825" s="10" t="str">
        <f t="shared" si="74"/>
        <v/>
      </c>
      <c r="F825" s="10" t="str">
        <f t="shared" si="75"/>
        <v/>
      </c>
      <c r="G825" s="10" t="str">
        <f t="shared" si="76"/>
        <v/>
      </c>
    </row>
    <row r="826" spans="1:7" x14ac:dyDescent="0.15">
      <c r="A826" s="7" t="str">
        <f t="shared" si="72"/>
        <v/>
      </c>
      <c r="B826" s="8" t="str">
        <f t="shared" si="73"/>
        <v/>
      </c>
      <c r="C826" s="9" t="str">
        <f>IF(A826="","",IF(variable,IF(A826&lt;'Rental Calculator'!$I$16*periods_per_year,start_rate,IF('Rental Calculator'!$I$20&gt;=0,MIN('Rental Calculator'!$I$17,start_rate+'Rental Calculator'!$I$20*ROUNDUP((A826-'Rental Calculator'!$I$16*periods_per_year)/'Rental Calculator'!$I$19,0)),MAX('Rental Calculator'!$I$18,start_rate+'Rental Calculator'!$I$20*ROUNDUP((A826-'Rental Calculator'!$I$16*periods_per_year)/'Rental Calculator'!$I$19,0)))),start_rate))</f>
        <v/>
      </c>
      <c r="D826" s="10" t="str">
        <f t="shared" si="77"/>
        <v/>
      </c>
      <c r="E826" s="10" t="str">
        <f t="shared" si="74"/>
        <v/>
      </c>
      <c r="F826" s="10" t="str">
        <f t="shared" si="75"/>
        <v/>
      </c>
      <c r="G826" s="10" t="str">
        <f t="shared" si="76"/>
        <v/>
      </c>
    </row>
    <row r="827" spans="1:7" x14ac:dyDescent="0.15">
      <c r="A827" s="7" t="str">
        <f t="shared" si="72"/>
        <v/>
      </c>
      <c r="B827" s="8" t="str">
        <f t="shared" si="73"/>
        <v/>
      </c>
      <c r="C827" s="9" t="str">
        <f>IF(A827="","",IF(variable,IF(A827&lt;'Rental Calculator'!$I$16*periods_per_year,start_rate,IF('Rental Calculator'!$I$20&gt;=0,MIN('Rental Calculator'!$I$17,start_rate+'Rental Calculator'!$I$20*ROUNDUP((A827-'Rental Calculator'!$I$16*periods_per_year)/'Rental Calculator'!$I$19,0)),MAX('Rental Calculator'!$I$18,start_rate+'Rental Calculator'!$I$20*ROUNDUP((A827-'Rental Calculator'!$I$16*periods_per_year)/'Rental Calculator'!$I$19,0)))),start_rate))</f>
        <v/>
      </c>
      <c r="D827" s="10" t="str">
        <f t="shared" si="77"/>
        <v/>
      </c>
      <c r="E827" s="10" t="str">
        <f t="shared" si="74"/>
        <v/>
      </c>
      <c r="F827" s="10" t="str">
        <f t="shared" si="75"/>
        <v/>
      </c>
      <c r="G827" s="10" t="str">
        <f t="shared" si="76"/>
        <v/>
      </c>
    </row>
    <row r="828" spans="1:7" x14ac:dyDescent="0.15">
      <c r="A828" s="7" t="str">
        <f t="shared" si="72"/>
        <v/>
      </c>
      <c r="B828" s="8" t="str">
        <f t="shared" si="73"/>
        <v/>
      </c>
      <c r="C828" s="9" t="str">
        <f>IF(A828="","",IF(variable,IF(A828&lt;'Rental Calculator'!$I$16*periods_per_year,start_rate,IF('Rental Calculator'!$I$20&gt;=0,MIN('Rental Calculator'!$I$17,start_rate+'Rental Calculator'!$I$20*ROUNDUP((A828-'Rental Calculator'!$I$16*periods_per_year)/'Rental Calculator'!$I$19,0)),MAX('Rental Calculator'!$I$18,start_rate+'Rental Calculator'!$I$20*ROUNDUP((A828-'Rental Calculator'!$I$16*periods_per_year)/'Rental Calculator'!$I$19,0)))),start_rate))</f>
        <v/>
      </c>
      <c r="D828" s="10" t="str">
        <f t="shared" si="77"/>
        <v/>
      </c>
      <c r="E828" s="10" t="str">
        <f t="shared" si="74"/>
        <v/>
      </c>
      <c r="F828" s="10" t="str">
        <f t="shared" si="75"/>
        <v/>
      </c>
      <c r="G828" s="10" t="str">
        <f t="shared" si="76"/>
        <v/>
      </c>
    </row>
    <row r="829" spans="1:7" x14ac:dyDescent="0.15">
      <c r="A829" s="7" t="str">
        <f t="shared" si="72"/>
        <v/>
      </c>
      <c r="B829" s="8" t="str">
        <f t="shared" si="73"/>
        <v/>
      </c>
      <c r="C829" s="9" t="str">
        <f>IF(A829="","",IF(variable,IF(A829&lt;'Rental Calculator'!$I$16*periods_per_year,start_rate,IF('Rental Calculator'!$I$20&gt;=0,MIN('Rental Calculator'!$I$17,start_rate+'Rental Calculator'!$I$20*ROUNDUP((A829-'Rental Calculator'!$I$16*periods_per_year)/'Rental Calculator'!$I$19,0)),MAX('Rental Calculator'!$I$18,start_rate+'Rental Calculator'!$I$20*ROUNDUP((A829-'Rental Calculator'!$I$16*periods_per_year)/'Rental Calculator'!$I$19,0)))),start_rate))</f>
        <v/>
      </c>
      <c r="D829" s="10" t="str">
        <f t="shared" si="77"/>
        <v/>
      </c>
      <c r="E829" s="10" t="str">
        <f t="shared" si="74"/>
        <v/>
      </c>
      <c r="F829" s="10" t="str">
        <f t="shared" si="75"/>
        <v/>
      </c>
      <c r="G829" s="10" t="str">
        <f t="shared" si="76"/>
        <v/>
      </c>
    </row>
    <row r="830" spans="1:7" x14ac:dyDescent="0.15">
      <c r="A830" s="7" t="str">
        <f t="shared" si="72"/>
        <v/>
      </c>
      <c r="B830" s="8" t="str">
        <f t="shared" si="73"/>
        <v/>
      </c>
      <c r="C830" s="9" t="str">
        <f>IF(A830="","",IF(variable,IF(A830&lt;'Rental Calculator'!$I$16*periods_per_year,start_rate,IF('Rental Calculator'!$I$20&gt;=0,MIN('Rental Calculator'!$I$17,start_rate+'Rental Calculator'!$I$20*ROUNDUP((A830-'Rental Calculator'!$I$16*periods_per_year)/'Rental Calculator'!$I$19,0)),MAX('Rental Calculator'!$I$18,start_rate+'Rental Calculator'!$I$20*ROUNDUP((A830-'Rental Calculator'!$I$16*periods_per_year)/'Rental Calculator'!$I$19,0)))),start_rate))</f>
        <v/>
      </c>
      <c r="D830" s="10" t="str">
        <f t="shared" si="77"/>
        <v/>
      </c>
      <c r="E830" s="10" t="str">
        <f t="shared" si="74"/>
        <v/>
      </c>
      <c r="F830" s="10" t="str">
        <f t="shared" si="75"/>
        <v/>
      </c>
      <c r="G830" s="10" t="str">
        <f t="shared" si="76"/>
        <v/>
      </c>
    </row>
    <row r="831" spans="1:7" x14ac:dyDescent="0.15">
      <c r="A831" s="7" t="str">
        <f t="shared" si="72"/>
        <v/>
      </c>
      <c r="B831" s="8" t="str">
        <f t="shared" si="73"/>
        <v/>
      </c>
      <c r="C831" s="9" t="str">
        <f>IF(A831="","",IF(variable,IF(A831&lt;'Rental Calculator'!$I$16*periods_per_year,start_rate,IF('Rental Calculator'!$I$20&gt;=0,MIN('Rental Calculator'!$I$17,start_rate+'Rental Calculator'!$I$20*ROUNDUP((A831-'Rental Calculator'!$I$16*periods_per_year)/'Rental Calculator'!$I$19,0)),MAX('Rental Calculator'!$I$18,start_rate+'Rental Calculator'!$I$20*ROUNDUP((A831-'Rental Calculator'!$I$16*periods_per_year)/'Rental Calculator'!$I$19,0)))),start_rate))</f>
        <v/>
      </c>
      <c r="D831" s="10" t="str">
        <f t="shared" si="77"/>
        <v/>
      </c>
      <c r="E831" s="10" t="str">
        <f t="shared" si="74"/>
        <v/>
      </c>
      <c r="F831" s="10" t="str">
        <f t="shared" si="75"/>
        <v/>
      </c>
      <c r="G831" s="10" t="str">
        <f t="shared" si="76"/>
        <v/>
      </c>
    </row>
    <row r="832" spans="1:7" x14ac:dyDescent="0.15">
      <c r="A832" s="7" t="str">
        <f t="shared" si="72"/>
        <v/>
      </c>
      <c r="B832" s="8" t="str">
        <f t="shared" si="73"/>
        <v/>
      </c>
      <c r="C832" s="9" t="str">
        <f>IF(A832="","",IF(variable,IF(A832&lt;'Rental Calculator'!$I$16*periods_per_year,start_rate,IF('Rental Calculator'!$I$20&gt;=0,MIN('Rental Calculator'!$I$17,start_rate+'Rental Calculator'!$I$20*ROUNDUP((A832-'Rental Calculator'!$I$16*periods_per_year)/'Rental Calculator'!$I$19,0)),MAX('Rental Calculator'!$I$18,start_rate+'Rental Calculator'!$I$20*ROUNDUP((A832-'Rental Calculator'!$I$16*periods_per_year)/'Rental Calculator'!$I$19,0)))),start_rate))</f>
        <v/>
      </c>
      <c r="D832" s="10" t="str">
        <f t="shared" si="77"/>
        <v/>
      </c>
      <c r="E832" s="10" t="str">
        <f t="shared" si="74"/>
        <v/>
      </c>
      <c r="F832" s="10" t="str">
        <f t="shared" si="75"/>
        <v/>
      </c>
      <c r="G832" s="10" t="str">
        <f t="shared" si="76"/>
        <v/>
      </c>
    </row>
    <row r="833" spans="1:7" x14ac:dyDescent="0.15">
      <c r="A833" s="7" t="str">
        <f t="shared" si="72"/>
        <v/>
      </c>
      <c r="B833" s="8" t="str">
        <f t="shared" si="73"/>
        <v/>
      </c>
      <c r="C833" s="9" t="str">
        <f>IF(A833="","",IF(variable,IF(A833&lt;'Rental Calculator'!$I$16*periods_per_year,start_rate,IF('Rental Calculator'!$I$20&gt;=0,MIN('Rental Calculator'!$I$17,start_rate+'Rental Calculator'!$I$20*ROUNDUP((A833-'Rental Calculator'!$I$16*periods_per_year)/'Rental Calculator'!$I$19,0)),MAX('Rental Calculator'!$I$18,start_rate+'Rental Calculator'!$I$20*ROUNDUP((A833-'Rental Calculator'!$I$16*periods_per_year)/'Rental Calculator'!$I$19,0)))),start_rate))</f>
        <v/>
      </c>
      <c r="D833" s="10" t="str">
        <f t="shared" si="77"/>
        <v/>
      </c>
      <c r="E833" s="10" t="str">
        <f t="shared" si="74"/>
        <v/>
      </c>
      <c r="F833" s="10" t="str">
        <f t="shared" si="75"/>
        <v/>
      </c>
      <c r="G833" s="10" t="str">
        <f t="shared" si="76"/>
        <v/>
      </c>
    </row>
    <row r="834" spans="1:7" x14ac:dyDescent="0.15">
      <c r="A834" s="7" t="str">
        <f t="shared" si="72"/>
        <v/>
      </c>
      <c r="B834" s="8" t="str">
        <f t="shared" si="73"/>
        <v/>
      </c>
      <c r="C834" s="9" t="str">
        <f>IF(A834="","",IF(variable,IF(A834&lt;'Rental Calculator'!$I$16*periods_per_year,start_rate,IF('Rental Calculator'!$I$20&gt;=0,MIN('Rental Calculator'!$I$17,start_rate+'Rental Calculator'!$I$20*ROUNDUP((A834-'Rental Calculator'!$I$16*periods_per_year)/'Rental Calculator'!$I$19,0)),MAX('Rental Calculator'!$I$18,start_rate+'Rental Calculator'!$I$20*ROUNDUP((A834-'Rental Calculator'!$I$16*periods_per_year)/'Rental Calculator'!$I$19,0)))),start_rate))</f>
        <v/>
      </c>
      <c r="D834" s="10" t="str">
        <f t="shared" si="77"/>
        <v/>
      </c>
      <c r="E834" s="10" t="str">
        <f t="shared" si="74"/>
        <v/>
      </c>
      <c r="F834" s="10" t="str">
        <f t="shared" si="75"/>
        <v/>
      </c>
      <c r="G834" s="10" t="str">
        <f t="shared" si="76"/>
        <v/>
      </c>
    </row>
    <row r="835" spans="1:7" x14ac:dyDescent="0.15">
      <c r="A835" s="7" t="str">
        <f t="shared" si="72"/>
        <v/>
      </c>
      <c r="B835" s="8" t="str">
        <f t="shared" si="73"/>
        <v/>
      </c>
      <c r="C835" s="9" t="str">
        <f>IF(A835="","",IF(variable,IF(A835&lt;'Rental Calculator'!$I$16*periods_per_year,start_rate,IF('Rental Calculator'!$I$20&gt;=0,MIN('Rental Calculator'!$I$17,start_rate+'Rental Calculator'!$I$20*ROUNDUP((A835-'Rental Calculator'!$I$16*periods_per_year)/'Rental Calculator'!$I$19,0)),MAX('Rental Calculator'!$I$18,start_rate+'Rental Calculator'!$I$20*ROUNDUP((A835-'Rental Calculator'!$I$16*periods_per_year)/'Rental Calculator'!$I$19,0)))),start_rate))</f>
        <v/>
      </c>
      <c r="D835" s="10" t="str">
        <f t="shared" si="77"/>
        <v/>
      </c>
      <c r="E835" s="10" t="str">
        <f t="shared" si="74"/>
        <v/>
      </c>
      <c r="F835" s="10" t="str">
        <f t="shared" si="75"/>
        <v/>
      </c>
      <c r="G835" s="10" t="str">
        <f t="shared" si="76"/>
        <v/>
      </c>
    </row>
    <row r="836" spans="1:7" x14ac:dyDescent="0.15">
      <c r="A836" s="7" t="str">
        <f t="shared" ref="A836:A899" si="78">IF(G835="","",IF(OR(A835&gt;=nper,ROUND(G835,2)&lt;=0),"",A835+1))</f>
        <v/>
      </c>
      <c r="B836" s="8" t="str">
        <f t="shared" ref="B836:B899" si="79">IF(A836="","",IF(OR(periods_per_year=26,periods_per_year=52),IF(periods_per_year=26,IF(A836=1,fpdate,B835+14),IF(periods_per_year=52,IF(A836=1,fpdate,B835+7),"n/a")),IF(periods_per_year=24,DATE(YEAR(fpdate),MONTH(fpdate)+(A836-1)/2+IF(AND(DAY(fpdate)&gt;=15,MOD(A836,2)=0),1,0),IF(MOD(A836,2)=0,IF(DAY(fpdate)&gt;=15,DAY(fpdate)-14,DAY(fpdate)+14),DAY(fpdate))),IF(DAY(DATE(YEAR(fpdate),MONTH(fpdate)+A836-1,DAY(fpdate)))&lt;&gt;DAY(fpdate),DATE(YEAR(fpdate),MONTH(fpdate)+A836,0),DATE(YEAR(fpdate),MONTH(fpdate)+A836-1,DAY(fpdate))))))</f>
        <v/>
      </c>
      <c r="C836" s="9" t="str">
        <f>IF(A836="","",IF(variable,IF(A836&lt;'Rental Calculator'!$I$16*periods_per_year,start_rate,IF('Rental Calculator'!$I$20&gt;=0,MIN('Rental Calculator'!$I$17,start_rate+'Rental Calculator'!$I$20*ROUNDUP((A836-'Rental Calculator'!$I$16*periods_per_year)/'Rental Calculator'!$I$19,0)),MAX('Rental Calculator'!$I$18,start_rate+'Rental Calculator'!$I$20*ROUNDUP((A836-'Rental Calculator'!$I$16*periods_per_year)/'Rental Calculator'!$I$19,0)))),start_rate))</f>
        <v/>
      </c>
      <c r="D836" s="10" t="str">
        <f t="shared" si="77"/>
        <v/>
      </c>
      <c r="E836" s="10" t="str">
        <f t="shared" ref="E836:E899" si="80">IF(A836="","",IF(A836=nper,G835+D836,MIN(G835+D836,IF(C836=C835,E835,ROUND(-PMT(((1+C836/CP)^(CP/periods_per_year))-1,nper-A836+1,G835),2)))))</f>
        <v/>
      </c>
      <c r="F836" s="10" t="str">
        <f t="shared" ref="F836:F899" si="81">IF(A836="","",E836-D836)</f>
        <v/>
      </c>
      <c r="G836" s="10" t="str">
        <f t="shared" ref="G836:G899" si="82">IF(A836="","",G835-F836)</f>
        <v/>
      </c>
    </row>
    <row r="837" spans="1:7" x14ac:dyDescent="0.15">
      <c r="A837" s="7" t="str">
        <f t="shared" si="78"/>
        <v/>
      </c>
      <c r="B837" s="8" t="str">
        <f t="shared" si="79"/>
        <v/>
      </c>
      <c r="C837" s="9" t="str">
        <f>IF(A837="","",IF(variable,IF(A837&lt;'Rental Calculator'!$I$16*periods_per_year,start_rate,IF('Rental Calculator'!$I$20&gt;=0,MIN('Rental Calculator'!$I$17,start_rate+'Rental Calculator'!$I$20*ROUNDUP((A837-'Rental Calculator'!$I$16*periods_per_year)/'Rental Calculator'!$I$19,0)),MAX('Rental Calculator'!$I$18,start_rate+'Rental Calculator'!$I$20*ROUNDUP((A837-'Rental Calculator'!$I$16*periods_per_year)/'Rental Calculator'!$I$19,0)))),start_rate))</f>
        <v/>
      </c>
      <c r="D837" s="10" t="str">
        <f t="shared" ref="D837:D900" si="83">IF(A837="","",ROUND((((1+C837/CP)^(CP/periods_per_year))-1)*G836,2))</f>
        <v/>
      </c>
      <c r="E837" s="10" t="str">
        <f t="shared" si="80"/>
        <v/>
      </c>
      <c r="F837" s="10" t="str">
        <f t="shared" si="81"/>
        <v/>
      </c>
      <c r="G837" s="10" t="str">
        <f t="shared" si="82"/>
        <v/>
      </c>
    </row>
    <row r="838" spans="1:7" x14ac:dyDescent="0.15">
      <c r="A838" s="7" t="str">
        <f t="shared" si="78"/>
        <v/>
      </c>
      <c r="B838" s="8" t="str">
        <f t="shared" si="79"/>
        <v/>
      </c>
      <c r="C838" s="9" t="str">
        <f>IF(A838="","",IF(variable,IF(A838&lt;'Rental Calculator'!$I$16*periods_per_year,start_rate,IF('Rental Calculator'!$I$20&gt;=0,MIN('Rental Calculator'!$I$17,start_rate+'Rental Calculator'!$I$20*ROUNDUP((A838-'Rental Calculator'!$I$16*periods_per_year)/'Rental Calculator'!$I$19,0)),MAX('Rental Calculator'!$I$18,start_rate+'Rental Calculator'!$I$20*ROUNDUP((A838-'Rental Calculator'!$I$16*periods_per_year)/'Rental Calculator'!$I$19,0)))),start_rate))</f>
        <v/>
      </c>
      <c r="D838" s="10" t="str">
        <f t="shared" si="83"/>
        <v/>
      </c>
      <c r="E838" s="10" t="str">
        <f t="shared" si="80"/>
        <v/>
      </c>
      <c r="F838" s="10" t="str">
        <f t="shared" si="81"/>
        <v/>
      </c>
      <c r="G838" s="10" t="str">
        <f t="shared" si="82"/>
        <v/>
      </c>
    </row>
    <row r="839" spans="1:7" x14ac:dyDescent="0.15">
      <c r="A839" s="7" t="str">
        <f t="shared" si="78"/>
        <v/>
      </c>
      <c r="B839" s="8" t="str">
        <f t="shared" si="79"/>
        <v/>
      </c>
      <c r="C839" s="9" t="str">
        <f>IF(A839="","",IF(variable,IF(A839&lt;'Rental Calculator'!$I$16*periods_per_year,start_rate,IF('Rental Calculator'!$I$20&gt;=0,MIN('Rental Calculator'!$I$17,start_rate+'Rental Calculator'!$I$20*ROUNDUP((A839-'Rental Calculator'!$I$16*periods_per_year)/'Rental Calculator'!$I$19,0)),MAX('Rental Calculator'!$I$18,start_rate+'Rental Calculator'!$I$20*ROUNDUP((A839-'Rental Calculator'!$I$16*periods_per_year)/'Rental Calculator'!$I$19,0)))),start_rate))</f>
        <v/>
      </c>
      <c r="D839" s="10" t="str">
        <f t="shared" si="83"/>
        <v/>
      </c>
      <c r="E839" s="10" t="str">
        <f t="shared" si="80"/>
        <v/>
      </c>
      <c r="F839" s="10" t="str">
        <f t="shared" si="81"/>
        <v/>
      </c>
      <c r="G839" s="10" t="str">
        <f t="shared" si="82"/>
        <v/>
      </c>
    </row>
    <row r="840" spans="1:7" x14ac:dyDescent="0.15">
      <c r="A840" s="7" t="str">
        <f t="shared" si="78"/>
        <v/>
      </c>
      <c r="B840" s="8" t="str">
        <f t="shared" si="79"/>
        <v/>
      </c>
      <c r="C840" s="9" t="str">
        <f>IF(A840="","",IF(variable,IF(A840&lt;'Rental Calculator'!$I$16*periods_per_year,start_rate,IF('Rental Calculator'!$I$20&gt;=0,MIN('Rental Calculator'!$I$17,start_rate+'Rental Calculator'!$I$20*ROUNDUP((A840-'Rental Calculator'!$I$16*periods_per_year)/'Rental Calculator'!$I$19,0)),MAX('Rental Calculator'!$I$18,start_rate+'Rental Calculator'!$I$20*ROUNDUP((A840-'Rental Calculator'!$I$16*periods_per_year)/'Rental Calculator'!$I$19,0)))),start_rate))</f>
        <v/>
      </c>
      <c r="D840" s="10" t="str">
        <f t="shared" si="83"/>
        <v/>
      </c>
      <c r="E840" s="10" t="str">
        <f t="shared" si="80"/>
        <v/>
      </c>
      <c r="F840" s="10" t="str">
        <f t="shared" si="81"/>
        <v/>
      </c>
      <c r="G840" s="10" t="str">
        <f t="shared" si="82"/>
        <v/>
      </c>
    </row>
    <row r="841" spans="1:7" x14ac:dyDescent="0.15">
      <c r="A841" s="7" t="str">
        <f t="shared" si="78"/>
        <v/>
      </c>
      <c r="B841" s="8" t="str">
        <f t="shared" si="79"/>
        <v/>
      </c>
      <c r="C841" s="9" t="str">
        <f>IF(A841="","",IF(variable,IF(A841&lt;'Rental Calculator'!$I$16*periods_per_year,start_rate,IF('Rental Calculator'!$I$20&gt;=0,MIN('Rental Calculator'!$I$17,start_rate+'Rental Calculator'!$I$20*ROUNDUP((A841-'Rental Calculator'!$I$16*periods_per_year)/'Rental Calculator'!$I$19,0)),MAX('Rental Calculator'!$I$18,start_rate+'Rental Calculator'!$I$20*ROUNDUP((A841-'Rental Calculator'!$I$16*periods_per_year)/'Rental Calculator'!$I$19,0)))),start_rate))</f>
        <v/>
      </c>
      <c r="D841" s="10" t="str">
        <f t="shared" si="83"/>
        <v/>
      </c>
      <c r="E841" s="10" t="str">
        <f t="shared" si="80"/>
        <v/>
      </c>
      <c r="F841" s="10" t="str">
        <f t="shared" si="81"/>
        <v/>
      </c>
      <c r="G841" s="10" t="str">
        <f t="shared" si="82"/>
        <v/>
      </c>
    </row>
    <row r="842" spans="1:7" x14ac:dyDescent="0.15">
      <c r="A842" s="7" t="str">
        <f t="shared" si="78"/>
        <v/>
      </c>
      <c r="B842" s="8" t="str">
        <f t="shared" si="79"/>
        <v/>
      </c>
      <c r="C842" s="9" t="str">
        <f>IF(A842="","",IF(variable,IF(A842&lt;'Rental Calculator'!$I$16*periods_per_year,start_rate,IF('Rental Calculator'!$I$20&gt;=0,MIN('Rental Calculator'!$I$17,start_rate+'Rental Calculator'!$I$20*ROUNDUP((A842-'Rental Calculator'!$I$16*periods_per_year)/'Rental Calculator'!$I$19,0)),MAX('Rental Calculator'!$I$18,start_rate+'Rental Calculator'!$I$20*ROUNDUP((A842-'Rental Calculator'!$I$16*periods_per_year)/'Rental Calculator'!$I$19,0)))),start_rate))</f>
        <v/>
      </c>
      <c r="D842" s="10" t="str">
        <f t="shared" si="83"/>
        <v/>
      </c>
      <c r="E842" s="10" t="str">
        <f t="shared" si="80"/>
        <v/>
      </c>
      <c r="F842" s="10" t="str">
        <f t="shared" si="81"/>
        <v/>
      </c>
      <c r="G842" s="10" t="str">
        <f t="shared" si="82"/>
        <v/>
      </c>
    </row>
    <row r="843" spans="1:7" x14ac:dyDescent="0.15">
      <c r="A843" s="7" t="str">
        <f t="shared" si="78"/>
        <v/>
      </c>
      <c r="B843" s="8" t="str">
        <f t="shared" si="79"/>
        <v/>
      </c>
      <c r="C843" s="9" t="str">
        <f>IF(A843="","",IF(variable,IF(A843&lt;'Rental Calculator'!$I$16*periods_per_year,start_rate,IF('Rental Calculator'!$I$20&gt;=0,MIN('Rental Calculator'!$I$17,start_rate+'Rental Calculator'!$I$20*ROUNDUP((A843-'Rental Calculator'!$I$16*periods_per_year)/'Rental Calculator'!$I$19,0)),MAX('Rental Calculator'!$I$18,start_rate+'Rental Calculator'!$I$20*ROUNDUP((A843-'Rental Calculator'!$I$16*periods_per_year)/'Rental Calculator'!$I$19,0)))),start_rate))</f>
        <v/>
      </c>
      <c r="D843" s="10" t="str">
        <f t="shared" si="83"/>
        <v/>
      </c>
      <c r="E843" s="10" t="str">
        <f t="shared" si="80"/>
        <v/>
      </c>
      <c r="F843" s="10" t="str">
        <f t="shared" si="81"/>
        <v/>
      </c>
      <c r="G843" s="10" t="str">
        <f t="shared" si="82"/>
        <v/>
      </c>
    </row>
    <row r="844" spans="1:7" x14ac:dyDescent="0.15">
      <c r="A844" s="7" t="str">
        <f t="shared" si="78"/>
        <v/>
      </c>
      <c r="B844" s="8" t="str">
        <f t="shared" si="79"/>
        <v/>
      </c>
      <c r="C844" s="9" t="str">
        <f>IF(A844="","",IF(variable,IF(A844&lt;'Rental Calculator'!$I$16*periods_per_year,start_rate,IF('Rental Calculator'!$I$20&gt;=0,MIN('Rental Calculator'!$I$17,start_rate+'Rental Calculator'!$I$20*ROUNDUP((A844-'Rental Calculator'!$I$16*periods_per_year)/'Rental Calculator'!$I$19,0)),MAX('Rental Calculator'!$I$18,start_rate+'Rental Calculator'!$I$20*ROUNDUP((A844-'Rental Calculator'!$I$16*periods_per_year)/'Rental Calculator'!$I$19,0)))),start_rate))</f>
        <v/>
      </c>
      <c r="D844" s="10" t="str">
        <f t="shared" si="83"/>
        <v/>
      </c>
      <c r="E844" s="10" t="str">
        <f t="shared" si="80"/>
        <v/>
      </c>
      <c r="F844" s="10" t="str">
        <f t="shared" si="81"/>
        <v/>
      </c>
      <c r="G844" s="10" t="str">
        <f t="shared" si="82"/>
        <v/>
      </c>
    </row>
    <row r="845" spans="1:7" x14ac:dyDescent="0.15">
      <c r="A845" s="7" t="str">
        <f t="shared" si="78"/>
        <v/>
      </c>
      <c r="B845" s="8" t="str">
        <f t="shared" si="79"/>
        <v/>
      </c>
      <c r="C845" s="9" t="str">
        <f>IF(A845="","",IF(variable,IF(A845&lt;'Rental Calculator'!$I$16*periods_per_year,start_rate,IF('Rental Calculator'!$I$20&gt;=0,MIN('Rental Calculator'!$I$17,start_rate+'Rental Calculator'!$I$20*ROUNDUP((A845-'Rental Calculator'!$I$16*periods_per_year)/'Rental Calculator'!$I$19,0)),MAX('Rental Calculator'!$I$18,start_rate+'Rental Calculator'!$I$20*ROUNDUP((A845-'Rental Calculator'!$I$16*periods_per_year)/'Rental Calculator'!$I$19,0)))),start_rate))</f>
        <v/>
      </c>
      <c r="D845" s="10" t="str">
        <f t="shared" si="83"/>
        <v/>
      </c>
      <c r="E845" s="10" t="str">
        <f t="shared" si="80"/>
        <v/>
      </c>
      <c r="F845" s="10" t="str">
        <f t="shared" si="81"/>
        <v/>
      </c>
      <c r="G845" s="10" t="str">
        <f t="shared" si="82"/>
        <v/>
      </c>
    </row>
    <row r="846" spans="1:7" x14ac:dyDescent="0.15">
      <c r="A846" s="7" t="str">
        <f t="shared" si="78"/>
        <v/>
      </c>
      <c r="B846" s="8" t="str">
        <f t="shared" si="79"/>
        <v/>
      </c>
      <c r="C846" s="9" t="str">
        <f>IF(A846="","",IF(variable,IF(A846&lt;'Rental Calculator'!$I$16*periods_per_year,start_rate,IF('Rental Calculator'!$I$20&gt;=0,MIN('Rental Calculator'!$I$17,start_rate+'Rental Calculator'!$I$20*ROUNDUP((A846-'Rental Calculator'!$I$16*periods_per_year)/'Rental Calculator'!$I$19,0)),MAX('Rental Calculator'!$I$18,start_rate+'Rental Calculator'!$I$20*ROUNDUP((A846-'Rental Calculator'!$I$16*periods_per_year)/'Rental Calculator'!$I$19,0)))),start_rate))</f>
        <v/>
      </c>
      <c r="D846" s="10" t="str">
        <f t="shared" si="83"/>
        <v/>
      </c>
      <c r="E846" s="10" t="str">
        <f t="shared" si="80"/>
        <v/>
      </c>
      <c r="F846" s="10" t="str">
        <f t="shared" si="81"/>
        <v/>
      </c>
      <c r="G846" s="10" t="str">
        <f t="shared" si="82"/>
        <v/>
      </c>
    </row>
    <row r="847" spans="1:7" x14ac:dyDescent="0.15">
      <c r="A847" s="7" t="str">
        <f t="shared" si="78"/>
        <v/>
      </c>
      <c r="B847" s="8" t="str">
        <f t="shared" si="79"/>
        <v/>
      </c>
      <c r="C847" s="9" t="str">
        <f>IF(A847="","",IF(variable,IF(A847&lt;'Rental Calculator'!$I$16*periods_per_year,start_rate,IF('Rental Calculator'!$I$20&gt;=0,MIN('Rental Calculator'!$I$17,start_rate+'Rental Calculator'!$I$20*ROUNDUP((A847-'Rental Calculator'!$I$16*periods_per_year)/'Rental Calculator'!$I$19,0)),MAX('Rental Calculator'!$I$18,start_rate+'Rental Calculator'!$I$20*ROUNDUP((A847-'Rental Calculator'!$I$16*periods_per_year)/'Rental Calculator'!$I$19,0)))),start_rate))</f>
        <v/>
      </c>
      <c r="D847" s="10" t="str">
        <f t="shared" si="83"/>
        <v/>
      </c>
      <c r="E847" s="10" t="str">
        <f t="shared" si="80"/>
        <v/>
      </c>
      <c r="F847" s="10" t="str">
        <f t="shared" si="81"/>
        <v/>
      </c>
      <c r="G847" s="10" t="str">
        <f t="shared" si="82"/>
        <v/>
      </c>
    </row>
    <row r="848" spans="1:7" x14ac:dyDescent="0.15">
      <c r="A848" s="7" t="str">
        <f t="shared" si="78"/>
        <v/>
      </c>
      <c r="B848" s="8" t="str">
        <f t="shared" si="79"/>
        <v/>
      </c>
      <c r="C848" s="9" t="str">
        <f>IF(A848="","",IF(variable,IF(A848&lt;'Rental Calculator'!$I$16*periods_per_year,start_rate,IF('Rental Calculator'!$I$20&gt;=0,MIN('Rental Calculator'!$I$17,start_rate+'Rental Calculator'!$I$20*ROUNDUP((A848-'Rental Calculator'!$I$16*periods_per_year)/'Rental Calculator'!$I$19,0)),MAX('Rental Calculator'!$I$18,start_rate+'Rental Calculator'!$I$20*ROUNDUP((A848-'Rental Calculator'!$I$16*periods_per_year)/'Rental Calculator'!$I$19,0)))),start_rate))</f>
        <v/>
      </c>
      <c r="D848" s="10" t="str">
        <f t="shared" si="83"/>
        <v/>
      </c>
      <c r="E848" s="10" t="str">
        <f t="shared" si="80"/>
        <v/>
      </c>
      <c r="F848" s="10" t="str">
        <f t="shared" si="81"/>
        <v/>
      </c>
      <c r="G848" s="10" t="str">
        <f t="shared" si="82"/>
        <v/>
      </c>
    </row>
    <row r="849" spans="1:7" x14ac:dyDescent="0.15">
      <c r="A849" s="7" t="str">
        <f t="shared" si="78"/>
        <v/>
      </c>
      <c r="B849" s="8" t="str">
        <f t="shared" si="79"/>
        <v/>
      </c>
      <c r="C849" s="9" t="str">
        <f>IF(A849="","",IF(variable,IF(A849&lt;'Rental Calculator'!$I$16*periods_per_year,start_rate,IF('Rental Calculator'!$I$20&gt;=0,MIN('Rental Calculator'!$I$17,start_rate+'Rental Calculator'!$I$20*ROUNDUP((A849-'Rental Calculator'!$I$16*periods_per_year)/'Rental Calculator'!$I$19,0)),MAX('Rental Calculator'!$I$18,start_rate+'Rental Calculator'!$I$20*ROUNDUP((A849-'Rental Calculator'!$I$16*periods_per_year)/'Rental Calculator'!$I$19,0)))),start_rate))</f>
        <v/>
      </c>
      <c r="D849" s="10" t="str">
        <f t="shared" si="83"/>
        <v/>
      </c>
      <c r="E849" s="10" t="str">
        <f t="shared" si="80"/>
        <v/>
      </c>
      <c r="F849" s="10" t="str">
        <f t="shared" si="81"/>
        <v/>
      </c>
      <c r="G849" s="10" t="str">
        <f t="shared" si="82"/>
        <v/>
      </c>
    </row>
    <row r="850" spans="1:7" x14ac:dyDescent="0.15">
      <c r="A850" s="7" t="str">
        <f t="shared" si="78"/>
        <v/>
      </c>
      <c r="B850" s="8" t="str">
        <f t="shared" si="79"/>
        <v/>
      </c>
      <c r="C850" s="9" t="str">
        <f>IF(A850="","",IF(variable,IF(A850&lt;'Rental Calculator'!$I$16*periods_per_year,start_rate,IF('Rental Calculator'!$I$20&gt;=0,MIN('Rental Calculator'!$I$17,start_rate+'Rental Calculator'!$I$20*ROUNDUP((A850-'Rental Calculator'!$I$16*periods_per_year)/'Rental Calculator'!$I$19,0)),MAX('Rental Calculator'!$I$18,start_rate+'Rental Calculator'!$I$20*ROUNDUP((A850-'Rental Calculator'!$I$16*periods_per_year)/'Rental Calculator'!$I$19,0)))),start_rate))</f>
        <v/>
      </c>
      <c r="D850" s="10" t="str">
        <f t="shared" si="83"/>
        <v/>
      </c>
      <c r="E850" s="10" t="str">
        <f t="shared" si="80"/>
        <v/>
      </c>
      <c r="F850" s="10" t="str">
        <f t="shared" si="81"/>
        <v/>
      </c>
      <c r="G850" s="10" t="str">
        <f t="shared" si="82"/>
        <v/>
      </c>
    </row>
    <row r="851" spans="1:7" x14ac:dyDescent="0.15">
      <c r="A851" s="7" t="str">
        <f t="shared" si="78"/>
        <v/>
      </c>
      <c r="B851" s="8" t="str">
        <f t="shared" si="79"/>
        <v/>
      </c>
      <c r="C851" s="9" t="str">
        <f>IF(A851="","",IF(variable,IF(A851&lt;'Rental Calculator'!$I$16*periods_per_year,start_rate,IF('Rental Calculator'!$I$20&gt;=0,MIN('Rental Calculator'!$I$17,start_rate+'Rental Calculator'!$I$20*ROUNDUP((A851-'Rental Calculator'!$I$16*periods_per_year)/'Rental Calculator'!$I$19,0)),MAX('Rental Calculator'!$I$18,start_rate+'Rental Calculator'!$I$20*ROUNDUP((A851-'Rental Calculator'!$I$16*periods_per_year)/'Rental Calculator'!$I$19,0)))),start_rate))</f>
        <v/>
      </c>
      <c r="D851" s="10" t="str">
        <f t="shared" si="83"/>
        <v/>
      </c>
      <c r="E851" s="10" t="str">
        <f t="shared" si="80"/>
        <v/>
      </c>
      <c r="F851" s="10" t="str">
        <f t="shared" si="81"/>
        <v/>
      </c>
      <c r="G851" s="10" t="str">
        <f t="shared" si="82"/>
        <v/>
      </c>
    </row>
    <row r="852" spans="1:7" x14ac:dyDescent="0.15">
      <c r="A852" s="7" t="str">
        <f t="shared" si="78"/>
        <v/>
      </c>
      <c r="B852" s="8" t="str">
        <f t="shared" si="79"/>
        <v/>
      </c>
      <c r="C852" s="9" t="str">
        <f>IF(A852="","",IF(variable,IF(A852&lt;'Rental Calculator'!$I$16*periods_per_year,start_rate,IF('Rental Calculator'!$I$20&gt;=0,MIN('Rental Calculator'!$I$17,start_rate+'Rental Calculator'!$I$20*ROUNDUP((A852-'Rental Calculator'!$I$16*periods_per_year)/'Rental Calculator'!$I$19,0)),MAX('Rental Calculator'!$I$18,start_rate+'Rental Calculator'!$I$20*ROUNDUP((A852-'Rental Calculator'!$I$16*periods_per_year)/'Rental Calculator'!$I$19,0)))),start_rate))</f>
        <v/>
      </c>
      <c r="D852" s="10" t="str">
        <f t="shared" si="83"/>
        <v/>
      </c>
      <c r="E852" s="10" t="str">
        <f t="shared" si="80"/>
        <v/>
      </c>
      <c r="F852" s="10" t="str">
        <f t="shared" si="81"/>
        <v/>
      </c>
      <c r="G852" s="10" t="str">
        <f t="shared" si="82"/>
        <v/>
      </c>
    </row>
    <row r="853" spans="1:7" x14ac:dyDescent="0.15">
      <c r="A853" s="7" t="str">
        <f t="shared" si="78"/>
        <v/>
      </c>
      <c r="B853" s="8" t="str">
        <f t="shared" si="79"/>
        <v/>
      </c>
      <c r="C853" s="9" t="str">
        <f>IF(A853="","",IF(variable,IF(A853&lt;'Rental Calculator'!$I$16*periods_per_year,start_rate,IF('Rental Calculator'!$I$20&gt;=0,MIN('Rental Calculator'!$I$17,start_rate+'Rental Calculator'!$I$20*ROUNDUP((A853-'Rental Calculator'!$I$16*periods_per_year)/'Rental Calculator'!$I$19,0)),MAX('Rental Calculator'!$I$18,start_rate+'Rental Calculator'!$I$20*ROUNDUP((A853-'Rental Calculator'!$I$16*periods_per_year)/'Rental Calculator'!$I$19,0)))),start_rate))</f>
        <v/>
      </c>
      <c r="D853" s="10" t="str">
        <f t="shared" si="83"/>
        <v/>
      </c>
      <c r="E853" s="10" t="str">
        <f t="shared" si="80"/>
        <v/>
      </c>
      <c r="F853" s="10" t="str">
        <f t="shared" si="81"/>
        <v/>
      </c>
      <c r="G853" s="10" t="str">
        <f t="shared" si="82"/>
        <v/>
      </c>
    </row>
    <row r="854" spans="1:7" x14ac:dyDescent="0.15">
      <c r="A854" s="7" t="str">
        <f t="shared" si="78"/>
        <v/>
      </c>
      <c r="B854" s="8" t="str">
        <f t="shared" si="79"/>
        <v/>
      </c>
      <c r="C854" s="9" t="str">
        <f>IF(A854="","",IF(variable,IF(A854&lt;'Rental Calculator'!$I$16*periods_per_year,start_rate,IF('Rental Calculator'!$I$20&gt;=0,MIN('Rental Calculator'!$I$17,start_rate+'Rental Calculator'!$I$20*ROUNDUP((A854-'Rental Calculator'!$I$16*periods_per_year)/'Rental Calculator'!$I$19,0)),MAX('Rental Calculator'!$I$18,start_rate+'Rental Calculator'!$I$20*ROUNDUP((A854-'Rental Calculator'!$I$16*periods_per_year)/'Rental Calculator'!$I$19,0)))),start_rate))</f>
        <v/>
      </c>
      <c r="D854" s="10" t="str">
        <f t="shared" si="83"/>
        <v/>
      </c>
      <c r="E854" s="10" t="str">
        <f t="shared" si="80"/>
        <v/>
      </c>
      <c r="F854" s="10" t="str">
        <f t="shared" si="81"/>
        <v/>
      </c>
      <c r="G854" s="10" t="str">
        <f t="shared" si="82"/>
        <v/>
      </c>
    </row>
    <row r="855" spans="1:7" x14ac:dyDescent="0.15">
      <c r="A855" s="7" t="str">
        <f t="shared" si="78"/>
        <v/>
      </c>
      <c r="B855" s="8" t="str">
        <f t="shared" si="79"/>
        <v/>
      </c>
      <c r="C855" s="9" t="str">
        <f>IF(A855="","",IF(variable,IF(A855&lt;'Rental Calculator'!$I$16*periods_per_year,start_rate,IF('Rental Calculator'!$I$20&gt;=0,MIN('Rental Calculator'!$I$17,start_rate+'Rental Calculator'!$I$20*ROUNDUP((A855-'Rental Calculator'!$I$16*periods_per_year)/'Rental Calculator'!$I$19,0)),MAX('Rental Calculator'!$I$18,start_rate+'Rental Calculator'!$I$20*ROUNDUP((A855-'Rental Calculator'!$I$16*periods_per_year)/'Rental Calculator'!$I$19,0)))),start_rate))</f>
        <v/>
      </c>
      <c r="D855" s="10" t="str">
        <f t="shared" si="83"/>
        <v/>
      </c>
      <c r="E855" s="10" t="str">
        <f t="shared" si="80"/>
        <v/>
      </c>
      <c r="F855" s="10" t="str">
        <f t="shared" si="81"/>
        <v/>
      </c>
      <c r="G855" s="10" t="str">
        <f t="shared" si="82"/>
        <v/>
      </c>
    </row>
    <row r="856" spans="1:7" x14ac:dyDescent="0.15">
      <c r="A856" s="7" t="str">
        <f t="shared" si="78"/>
        <v/>
      </c>
      <c r="B856" s="8" t="str">
        <f t="shared" si="79"/>
        <v/>
      </c>
      <c r="C856" s="9" t="str">
        <f>IF(A856="","",IF(variable,IF(A856&lt;'Rental Calculator'!$I$16*periods_per_year,start_rate,IF('Rental Calculator'!$I$20&gt;=0,MIN('Rental Calculator'!$I$17,start_rate+'Rental Calculator'!$I$20*ROUNDUP((A856-'Rental Calculator'!$I$16*periods_per_year)/'Rental Calculator'!$I$19,0)),MAX('Rental Calculator'!$I$18,start_rate+'Rental Calculator'!$I$20*ROUNDUP((A856-'Rental Calculator'!$I$16*periods_per_year)/'Rental Calculator'!$I$19,0)))),start_rate))</f>
        <v/>
      </c>
      <c r="D856" s="10" t="str">
        <f t="shared" si="83"/>
        <v/>
      </c>
      <c r="E856" s="10" t="str">
        <f t="shared" si="80"/>
        <v/>
      </c>
      <c r="F856" s="10" t="str">
        <f t="shared" si="81"/>
        <v/>
      </c>
      <c r="G856" s="10" t="str">
        <f t="shared" si="82"/>
        <v/>
      </c>
    </row>
    <row r="857" spans="1:7" x14ac:dyDescent="0.15">
      <c r="A857" s="7" t="str">
        <f t="shared" si="78"/>
        <v/>
      </c>
      <c r="B857" s="8" t="str">
        <f t="shared" si="79"/>
        <v/>
      </c>
      <c r="C857" s="9" t="str">
        <f>IF(A857="","",IF(variable,IF(A857&lt;'Rental Calculator'!$I$16*periods_per_year,start_rate,IF('Rental Calculator'!$I$20&gt;=0,MIN('Rental Calculator'!$I$17,start_rate+'Rental Calculator'!$I$20*ROUNDUP((A857-'Rental Calculator'!$I$16*periods_per_year)/'Rental Calculator'!$I$19,0)),MAX('Rental Calculator'!$I$18,start_rate+'Rental Calculator'!$I$20*ROUNDUP((A857-'Rental Calculator'!$I$16*periods_per_year)/'Rental Calculator'!$I$19,0)))),start_rate))</f>
        <v/>
      </c>
      <c r="D857" s="10" t="str">
        <f t="shared" si="83"/>
        <v/>
      </c>
      <c r="E857" s="10" t="str">
        <f t="shared" si="80"/>
        <v/>
      </c>
      <c r="F857" s="10" t="str">
        <f t="shared" si="81"/>
        <v/>
      </c>
      <c r="G857" s="10" t="str">
        <f t="shared" si="82"/>
        <v/>
      </c>
    </row>
    <row r="858" spans="1:7" x14ac:dyDescent="0.15">
      <c r="A858" s="7" t="str">
        <f t="shared" si="78"/>
        <v/>
      </c>
      <c r="B858" s="8" t="str">
        <f t="shared" si="79"/>
        <v/>
      </c>
      <c r="C858" s="9" t="str">
        <f>IF(A858="","",IF(variable,IF(A858&lt;'Rental Calculator'!$I$16*periods_per_year,start_rate,IF('Rental Calculator'!$I$20&gt;=0,MIN('Rental Calculator'!$I$17,start_rate+'Rental Calculator'!$I$20*ROUNDUP((A858-'Rental Calculator'!$I$16*periods_per_year)/'Rental Calculator'!$I$19,0)),MAX('Rental Calculator'!$I$18,start_rate+'Rental Calculator'!$I$20*ROUNDUP((A858-'Rental Calculator'!$I$16*periods_per_year)/'Rental Calculator'!$I$19,0)))),start_rate))</f>
        <v/>
      </c>
      <c r="D858" s="10" t="str">
        <f t="shared" si="83"/>
        <v/>
      </c>
      <c r="E858" s="10" t="str">
        <f t="shared" si="80"/>
        <v/>
      </c>
      <c r="F858" s="10" t="str">
        <f t="shared" si="81"/>
        <v/>
      </c>
      <c r="G858" s="10" t="str">
        <f t="shared" si="82"/>
        <v/>
      </c>
    </row>
    <row r="859" spans="1:7" x14ac:dyDescent="0.15">
      <c r="A859" s="7" t="str">
        <f t="shared" si="78"/>
        <v/>
      </c>
      <c r="B859" s="8" t="str">
        <f t="shared" si="79"/>
        <v/>
      </c>
      <c r="C859" s="9" t="str">
        <f>IF(A859="","",IF(variable,IF(A859&lt;'Rental Calculator'!$I$16*periods_per_year,start_rate,IF('Rental Calculator'!$I$20&gt;=0,MIN('Rental Calculator'!$I$17,start_rate+'Rental Calculator'!$I$20*ROUNDUP((A859-'Rental Calculator'!$I$16*periods_per_year)/'Rental Calculator'!$I$19,0)),MAX('Rental Calculator'!$I$18,start_rate+'Rental Calculator'!$I$20*ROUNDUP((A859-'Rental Calculator'!$I$16*periods_per_year)/'Rental Calculator'!$I$19,0)))),start_rate))</f>
        <v/>
      </c>
      <c r="D859" s="10" t="str">
        <f t="shared" si="83"/>
        <v/>
      </c>
      <c r="E859" s="10" t="str">
        <f t="shared" si="80"/>
        <v/>
      </c>
      <c r="F859" s="10" t="str">
        <f t="shared" si="81"/>
        <v/>
      </c>
      <c r="G859" s="10" t="str">
        <f t="shared" si="82"/>
        <v/>
      </c>
    </row>
    <row r="860" spans="1:7" x14ac:dyDescent="0.15">
      <c r="A860" s="7" t="str">
        <f t="shared" si="78"/>
        <v/>
      </c>
      <c r="B860" s="8" t="str">
        <f t="shared" si="79"/>
        <v/>
      </c>
      <c r="C860" s="9" t="str">
        <f>IF(A860="","",IF(variable,IF(A860&lt;'Rental Calculator'!$I$16*periods_per_year,start_rate,IF('Rental Calculator'!$I$20&gt;=0,MIN('Rental Calculator'!$I$17,start_rate+'Rental Calculator'!$I$20*ROUNDUP((A860-'Rental Calculator'!$I$16*periods_per_year)/'Rental Calculator'!$I$19,0)),MAX('Rental Calculator'!$I$18,start_rate+'Rental Calculator'!$I$20*ROUNDUP((A860-'Rental Calculator'!$I$16*periods_per_year)/'Rental Calculator'!$I$19,0)))),start_rate))</f>
        <v/>
      </c>
      <c r="D860" s="10" t="str">
        <f t="shared" si="83"/>
        <v/>
      </c>
      <c r="E860" s="10" t="str">
        <f t="shared" si="80"/>
        <v/>
      </c>
      <c r="F860" s="10" t="str">
        <f t="shared" si="81"/>
        <v/>
      </c>
      <c r="G860" s="10" t="str">
        <f t="shared" si="82"/>
        <v/>
      </c>
    </row>
    <row r="861" spans="1:7" x14ac:dyDescent="0.15">
      <c r="A861" s="7" t="str">
        <f t="shared" si="78"/>
        <v/>
      </c>
      <c r="B861" s="8" t="str">
        <f t="shared" si="79"/>
        <v/>
      </c>
      <c r="C861" s="9" t="str">
        <f>IF(A861="","",IF(variable,IF(A861&lt;'Rental Calculator'!$I$16*periods_per_year,start_rate,IF('Rental Calculator'!$I$20&gt;=0,MIN('Rental Calculator'!$I$17,start_rate+'Rental Calculator'!$I$20*ROUNDUP((A861-'Rental Calculator'!$I$16*periods_per_year)/'Rental Calculator'!$I$19,0)),MAX('Rental Calculator'!$I$18,start_rate+'Rental Calculator'!$I$20*ROUNDUP((A861-'Rental Calculator'!$I$16*periods_per_year)/'Rental Calculator'!$I$19,0)))),start_rate))</f>
        <v/>
      </c>
      <c r="D861" s="10" t="str">
        <f t="shared" si="83"/>
        <v/>
      </c>
      <c r="E861" s="10" t="str">
        <f t="shared" si="80"/>
        <v/>
      </c>
      <c r="F861" s="10" t="str">
        <f t="shared" si="81"/>
        <v/>
      </c>
      <c r="G861" s="10" t="str">
        <f t="shared" si="82"/>
        <v/>
      </c>
    </row>
    <row r="862" spans="1:7" x14ac:dyDescent="0.15">
      <c r="A862" s="7" t="str">
        <f t="shared" si="78"/>
        <v/>
      </c>
      <c r="B862" s="8" t="str">
        <f t="shared" si="79"/>
        <v/>
      </c>
      <c r="C862" s="9" t="str">
        <f>IF(A862="","",IF(variable,IF(A862&lt;'Rental Calculator'!$I$16*periods_per_year,start_rate,IF('Rental Calculator'!$I$20&gt;=0,MIN('Rental Calculator'!$I$17,start_rate+'Rental Calculator'!$I$20*ROUNDUP((A862-'Rental Calculator'!$I$16*periods_per_year)/'Rental Calculator'!$I$19,0)),MAX('Rental Calculator'!$I$18,start_rate+'Rental Calculator'!$I$20*ROUNDUP((A862-'Rental Calculator'!$I$16*periods_per_year)/'Rental Calculator'!$I$19,0)))),start_rate))</f>
        <v/>
      </c>
      <c r="D862" s="10" t="str">
        <f t="shared" si="83"/>
        <v/>
      </c>
      <c r="E862" s="10" t="str">
        <f t="shared" si="80"/>
        <v/>
      </c>
      <c r="F862" s="10" t="str">
        <f t="shared" si="81"/>
        <v/>
      </c>
      <c r="G862" s="10" t="str">
        <f t="shared" si="82"/>
        <v/>
      </c>
    </row>
    <row r="863" spans="1:7" x14ac:dyDescent="0.15">
      <c r="A863" s="7" t="str">
        <f t="shared" si="78"/>
        <v/>
      </c>
      <c r="B863" s="8" t="str">
        <f t="shared" si="79"/>
        <v/>
      </c>
      <c r="C863" s="9" t="str">
        <f>IF(A863="","",IF(variable,IF(A863&lt;'Rental Calculator'!$I$16*periods_per_year,start_rate,IF('Rental Calculator'!$I$20&gt;=0,MIN('Rental Calculator'!$I$17,start_rate+'Rental Calculator'!$I$20*ROUNDUP((A863-'Rental Calculator'!$I$16*periods_per_year)/'Rental Calculator'!$I$19,0)),MAX('Rental Calculator'!$I$18,start_rate+'Rental Calculator'!$I$20*ROUNDUP((A863-'Rental Calculator'!$I$16*periods_per_year)/'Rental Calculator'!$I$19,0)))),start_rate))</f>
        <v/>
      </c>
      <c r="D863" s="10" t="str">
        <f t="shared" si="83"/>
        <v/>
      </c>
      <c r="E863" s="10" t="str">
        <f t="shared" si="80"/>
        <v/>
      </c>
      <c r="F863" s="10" t="str">
        <f t="shared" si="81"/>
        <v/>
      </c>
      <c r="G863" s="10" t="str">
        <f t="shared" si="82"/>
        <v/>
      </c>
    </row>
    <row r="864" spans="1:7" x14ac:dyDescent="0.15">
      <c r="A864" s="7" t="str">
        <f t="shared" si="78"/>
        <v/>
      </c>
      <c r="B864" s="8" t="str">
        <f t="shared" si="79"/>
        <v/>
      </c>
      <c r="C864" s="9" t="str">
        <f>IF(A864="","",IF(variable,IF(A864&lt;'Rental Calculator'!$I$16*periods_per_year,start_rate,IF('Rental Calculator'!$I$20&gt;=0,MIN('Rental Calculator'!$I$17,start_rate+'Rental Calculator'!$I$20*ROUNDUP((A864-'Rental Calculator'!$I$16*periods_per_year)/'Rental Calculator'!$I$19,0)),MAX('Rental Calculator'!$I$18,start_rate+'Rental Calculator'!$I$20*ROUNDUP((A864-'Rental Calculator'!$I$16*periods_per_year)/'Rental Calculator'!$I$19,0)))),start_rate))</f>
        <v/>
      </c>
      <c r="D864" s="10" t="str">
        <f t="shared" si="83"/>
        <v/>
      </c>
      <c r="E864" s="10" t="str">
        <f t="shared" si="80"/>
        <v/>
      </c>
      <c r="F864" s="10" t="str">
        <f t="shared" si="81"/>
        <v/>
      </c>
      <c r="G864" s="10" t="str">
        <f t="shared" si="82"/>
        <v/>
      </c>
    </row>
    <row r="865" spans="1:7" x14ac:dyDescent="0.15">
      <c r="A865" s="7" t="str">
        <f t="shared" si="78"/>
        <v/>
      </c>
      <c r="B865" s="8" t="str">
        <f t="shared" si="79"/>
        <v/>
      </c>
      <c r="C865" s="9" t="str">
        <f>IF(A865="","",IF(variable,IF(A865&lt;'Rental Calculator'!$I$16*periods_per_year,start_rate,IF('Rental Calculator'!$I$20&gt;=0,MIN('Rental Calculator'!$I$17,start_rate+'Rental Calculator'!$I$20*ROUNDUP((A865-'Rental Calculator'!$I$16*periods_per_year)/'Rental Calculator'!$I$19,0)),MAX('Rental Calculator'!$I$18,start_rate+'Rental Calculator'!$I$20*ROUNDUP((A865-'Rental Calculator'!$I$16*periods_per_year)/'Rental Calculator'!$I$19,0)))),start_rate))</f>
        <v/>
      </c>
      <c r="D865" s="10" t="str">
        <f t="shared" si="83"/>
        <v/>
      </c>
      <c r="E865" s="10" t="str">
        <f t="shared" si="80"/>
        <v/>
      </c>
      <c r="F865" s="10" t="str">
        <f t="shared" si="81"/>
        <v/>
      </c>
      <c r="G865" s="10" t="str">
        <f t="shared" si="82"/>
        <v/>
      </c>
    </row>
    <row r="866" spans="1:7" x14ac:dyDescent="0.15">
      <c r="A866" s="7" t="str">
        <f t="shared" si="78"/>
        <v/>
      </c>
      <c r="B866" s="8" t="str">
        <f t="shared" si="79"/>
        <v/>
      </c>
      <c r="C866" s="9" t="str">
        <f>IF(A866="","",IF(variable,IF(A866&lt;'Rental Calculator'!$I$16*periods_per_year,start_rate,IF('Rental Calculator'!$I$20&gt;=0,MIN('Rental Calculator'!$I$17,start_rate+'Rental Calculator'!$I$20*ROUNDUP((A866-'Rental Calculator'!$I$16*periods_per_year)/'Rental Calculator'!$I$19,0)),MAX('Rental Calculator'!$I$18,start_rate+'Rental Calculator'!$I$20*ROUNDUP((A866-'Rental Calculator'!$I$16*periods_per_year)/'Rental Calculator'!$I$19,0)))),start_rate))</f>
        <v/>
      </c>
      <c r="D866" s="10" t="str">
        <f t="shared" si="83"/>
        <v/>
      </c>
      <c r="E866" s="10" t="str">
        <f t="shared" si="80"/>
        <v/>
      </c>
      <c r="F866" s="10" t="str">
        <f t="shared" si="81"/>
        <v/>
      </c>
      <c r="G866" s="10" t="str">
        <f t="shared" si="82"/>
        <v/>
      </c>
    </row>
    <row r="867" spans="1:7" x14ac:dyDescent="0.15">
      <c r="A867" s="7" t="str">
        <f t="shared" si="78"/>
        <v/>
      </c>
      <c r="B867" s="8" t="str">
        <f t="shared" si="79"/>
        <v/>
      </c>
      <c r="C867" s="9" t="str">
        <f>IF(A867="","",IF(variable,IF(A867&lt;'Rental Calculator'!$I$16*periods_per_year,start_rate,IF('Rental Calculator'!$I$20&gt;=0,MIN('Rental Calculator'!$I$17,start_rate+'Rental Calculator'!$I$20*ROUNDUP((A867-'Rental Calculator'!$I$16*periods_per_year)/'Rental Calculator'!$I$19,0)),MAX('Rental Calculator'!$I$18,start_rate+'Rental Calculator'!$I$20*ROUNDUP((A867-'Rental Calculator'!$I$16*periods_per_year)/'Rental Calculator'!$I$19,0)))),start_rate))</f>
        <v/>
      </c>
      <c r="D867" s="10" t="str">
        <f t="shared" si="83"/>
        <v/>
      </c>
      <c r="E867" s="10" t="str">
        <f t="shared" si="80"/>
        <v/>
      </c>
      <c r="F867" s="10" t="str">
        <f t="shared" si="81"/>
        <v/>
      </c>
      <c r="G867" s="10" t="str">
        <f t="shared" si="82"/>
        <v/>
      </c>
    </row>
    <row r="868" spans="1:7" x14ac:dyDescent="0.15">
      <c r="A868" s="7" t="str">
        <f t="shared" si="78"/>
        <v/>
      </c>
      <c r="B868" s="8" t="str">
        <f t="shared" si="79"/>
        <v/>
      </c>
      <c r="C868" s="9" t="str">
        <f>IF(A868="","",IF(variable,IF(A868&lt;'Rental Calculator'!$I$16*periods_per_year,start_rate,IF('Rental Calculator'!$I$20&gt;=0,MIN('Rental Calculator'!$I$17,start_rate+'Rental Calculator'!$I$20*ROUNDUP((A868-'Rental Calculator'!$I$16*periods_per_year)/'Rental Calculator'!$I$19,0)),MAX('Rental Calculator'!$I$18,start_rate+'Rental Calculator'!$I$20*ROUNDUP((A868-'Rental Calculator'!$I$16*periods_per_year)/'Rental Calculator'!$I$19,0)))),start_rate))</f>
        <v/>
      </c>
      <c r="D868" s="10" t="str">
        <f t="shared" si="83"/>
        <v/>
      </c>
      <c r="E868" s="10" t="str">
        <f t="shared" si="80"/>
        <v/>
      </c>
      <c r="F868" s="10" t="str">
        <f t="shared" si="81"/>
        <v/>
      </c>
      <c r="G868" s="10" t="str">
        <f t="shared" si="82"/>
        <v/>
      </c>
    </row>
    <row r="869" spans="1:7" x14ac:dyDescent="0.15">
      <c r="A869" s="7" t="str">
        <f t="shared" si="78"/>
        <v/>
      </c>
      <c r="B869" s="8" t="str">
        <f t="shared" si="79"/>
        <v/>
      </c>
      <c r="C869" s="9" t="str">
        <f>IF(A869="","",IF(variable,IF(A869&lt;'Rental Calculator'!$I$16*periods_per_year,start_rate,IF('Rental Calculator'!$I$20&gt;=0,MIN('Rental Calculator'!$I$17,start_rate+'Rental Calculator'!$I$20*ROUNDUP((A869-'Rental Calculator'!$I$16*periods_per_year)/'Rental Calculator'!$I$19,0)),MAX('Rental Calculator'!$I$18,start_rate+'Rental Calculator'!$I$20*ROUNDUP((A869-'Rental Calculator'!$I$16*periods_per_year)/'Rental Calculator'!$I$19,0)))),start_rate))</f>
        <v/>
      </c>
      <c r="D869" s="10" t="str">
        <f t="shared" si="83"/>
        <v/>
      </c>
      <c r="E869" s="10" t="str">
        <f t="shared" si="80"/>
        <v/>
      </c>
      <c r="F869" s="10" t="str">
        <f t="shared" si="81"/>
        <v/>
      </c>
      <c r="G869" s="10" t="str">
        <f t="shared" si="82"/>
        <v/>
      </c>
    </row>
    <row r="870" spans="1:7" x14ac:dyDescent="0.15">
      <c r="A870" s="7" t="str">
        <f t="shared" si="78"/>
        <v/>
      </c>
      <c r="B870" s="8" t="str">
        <f t="shared" si="79"/>
        <v/>
      </c>
      <c r="C870" s="9" t="str">
        <f>IF(A870="","",IF(variable,IF(A870&lt;'Rental Calculator'!$I$16*periods_per_year,start_rate,IF('Rental Calculator'!$I$20&gt;=0,MIN('Rental Calculator'!$I$17,start_rate+'Rental Calculator'!$I$20*ROUNDUP((A870-'Rental Calculator'!$I$16*periods_per_year)/'Rental Calculator'!$I$19,0)),MAX('Rental Calculator'!$I$18,start_rate+'Rental Calculator'!$I$20*ROUNDUP((A870-'Rental Calculator'!$I$16*periods_per_year)/'Rental Calculator'!$I$19,0)))),start_rate))</f>
        <v/>
      </c>
      <c r="D870" s="10" t="str">
        <f t="shared" si="83"/>
        <v/>
      </c>
      <c r="E870" s="10" t="str">
        <f t="shared" si="80"/>
        <v/>
      </c>
      <c r="F870" s="10" t="str">
        <f t="shared" si="81"/>
        <v/>
      </c>
      <c r="G870" s="10" t="str">
        <f t="shared" si="82"/>
        <v/>
      </c>
    </row>
    <row r="871" spans="1:7" x14ac:dyDescent="0.15">
      <c r="A871" s="7" t="str">
        <f t="shared" si="78"/>
        <v/>
      </c>
      <c r="B871" s="8" t="str">
        <f t="shared" si="79"/>
        <v/>
      </c>
      <c r="C871" s="9" t="str">
        <f>IF(A871="","",IF(variable,IF(A871&lt;'Rental Calculator'!$I$16*periods_per_year,start_rate,IF('Rental Calculator'!$I$20&gt;=0,MIN('Rental Calculator'!$I$17,start_rate+'Rental Calculator'!$I$20*ROUNDUP((A871-'Rental Calculator'!$I$16*periods_per_year)/'Rental Calculator'!$I$19,0)),MAX('Rental Calculator'!$I$18,start_rate+'Rental Calculator'!$I$20*ROUNDUP((A871-'Rental Calculator'!$I$16*periods_per_year)/'Rental Calculator'!$I$19,0)))),start_rate))</f>
        <v/>
      </c>
      <c r="D871" s="10" t="str">
        <f t="shared" si="83"/>
        <v/>
      </c>
      <c r="E871" s="10" t="str">
        <f t="shared" si="80"/>
        <v/>
      </c>
      <c r="F871" s="10" t="str">
        <f t="shared" si="81"/>
        <v/>
      </c>
      <c r="G871" s="10" t="str">
        <f t="shared" si="82"/>
        <v/>
      </c>
    </row>
    <row r="872" spans="1:7" x14ac:dyDescent="0.15">
      <c r="A872" s="7" t="str">
        <f t="shared" si="78"/>
        <v/>
      </c>
      <c r="B872" s="8" t="str">
        <f t="shared" si="79"/>
        <v/>
      </c>
      <c r="C872" s="9" t="str">
        <f>IF(A872="","",IF(variable,IF(A872&lt;'Rental Calculator'!$I$16*periods_per_year,start_rate,IF('Rental Calculator'!$I$20&gt;=0,MIN('Rental Calculator'!$I$17,start_rate+'Rental Calculator'!$I$20*ROUNDUP((A872-'Rental Calculator'!$I$16*periods_per_year)/'Rental Calculator'!$I$19,0)),MAX('Rental Calculator'!$I$18,start_rate+'Rental Calculator'!$I$20*ROUNDUP((A872-'Rental Calculator'!$I$16*periods_per_year)/'Rental Calculator'!$I$19,0)))),start_rate))</f>
        <v/>
      </c>
      <c r="D872" s="10" t="str">
        <f t="shared" si="83"/>
        <v/>
      </c>
      <c r="E872" s="10" t="str">
        <f t="shared" si="80"/>
        <v/>
      </c>
      <c r="F872" s="10" t="str">
        <f t="shared" si="81"/>
        <v/>
      </c>
      <c r="G872" s="10" t="str">
        <f t="shared" si="82"/>
        <v/>
      </c>
    </row>
    <row r="873" spans="1:7" x14ac:dyDescent="0.15">
      <c r="A873" s="7" t="str">
        <f t="shared" si="78"/>
        <v/>
      </c>
      <c r="B873" s="8" t="str">
        <f t="shared" si="79"/>
        <v/>
      </c>
      <c r="C873" s="9" t="str">
        <f>IF(A873="","",IF(variable,IF(A873&lt;'Rental Calculator'!$I$16*periods_per_year,start_rate,IF('Rental Calculator'!$I$20&gt;=0,MIN('Rental Calculator'!$I$17,start_rate+'Rental Calculator'!$I$20*ROUNDUP((A873-'Rental Calculator'!$I$16*periods_per_year)/'Rental Calculator'!$I$19,0)),MAX('Rental Calculator'!$I$18,start_rate+'Rental Calculator'!$I$20*ROUNDUP((A873-'Rental Calculator'!$I$16*periods_per_year)/'Rental Calculator'!$I$19,0)))),start_rate))</f>
        <v/>
      </c>
      <c r="D873" s="10" t="str">
        <f t="shared" si="83"/>
        <v/>
      </c>
      <c r="E873" s="10" t="str">
        <f t="shared" si="80"/>
        <v/>
      </c>
      <c r="F873" s="10" t="str">
        <f t="shared" si="81"/>
        <v/>
      </c>
      <c r="G873" s="10" t="str">
        <f t="shared" si="82"/>
        <v/>
      </c>
    </row>
    <row r="874" spans="1:7" x14ac:dyDescent="0.15">
      <c r="A874" s="7" t="str">
        <f t="shared" si="78"/>
        <v/>
      </c>
      <c r="B874" s="8" t="str">
        <f t="shared" si="79"/>
        <v/>
      </c>
      <c r="C874" s="9" t="str">
        <f>IF(A874="","",IF(variable,IF(A874&lt;'Rental Calculator'!$I$16*periods_per_year,start_rate,IF('Rental Calculator'!$I$20&gt;=0,MIN('Rental Calculator'!$I$17,start_rate+'Rental Calculator'!$I$20*ROUNDUP((A874-'Rental Calculator'!$I$16*periods_per_year)/'Rental Calculator'!$I$19,0)),MAX('Rental Calculator'!$I$18,start_rate+'Rental Calculator'!$I$20*ROUNDUP((A874-'Rental Calculator'!$I$16*periods_per_year)/'Rental Calculator'!$I$19,0)))),start_rate))</f>
        <v/>
      </c>
      <c r="D874" s="10" t="str">
        <f t="shared" si="83"/>
        <v/>
      </c>
      <c r="E874" s="10" t="str">
        <f t="shared" si="80"/>
        <v/>
      </c>
      <c r="F874" s="10" t="str">
        <f t="shared" si="81"/>
        <v/>
      </c>
      <c r="G874" s="10" t="str">
        <f t="shared" si="82"/>
        <v/>
      </c>
    </row>
    <row r="875" spans="1:7" x14ac:dyDescent="0.15">
      <c r="A875" s="7" t="str">
        <f t="shared" si="78"/>
        <v/>
      </c>
      <c r="B875" s="8" t="str">
        <f t="shared" si="79"/>
        <v/>
      </c>
      <c r="C875" s="9" t="str">
        <f>IF(A875="","",IF(variable,IF(A875&lt;'Rental Calculator'!$I$16*periods_per_year,start_rate,IF('Rental Calculator'!$I$20&gt;=0,MIN('Rental Calculator'!$I$17,start_rate+'Rental Calculator'!$I$20*ROUNDUP((A875-'Rental Calculator'!$I$16*periods_per_year)/'Rental Calculator'!$I$19,0)),MAX('Rental Calculator'!$I$18,start_rate+'Rental Calculator'!$I$20*ROUNDUP((A875-'Rental Calculator'!$I$16*periods_per_year)/'Rental Calculator'!$I$19,0)))),start_rate))</f>
        <v/>
      </c>
      <c r="D875" s="10" t="str">
        <f t="shared" si="83"/>
        <v/>
      </c>
      <c r="E875" s="10" t="str">
        <f t="shared" si="80"/>
        <v/>
      </c>
      <c r="F875" s="10" t="str">
        <f t="shared" si="81"/>
        <v/>
      </c>
      <c r="G875" s="10" t="str">
        <f t="shared" si="82"/>
        <v/>
      </c>
    </row>
    <row r="876" spans="1:7" x14ac:dyDescent="0.15">
      <c r="A876" s="7" t="str">
        <f t="shared" si="78"/>
        <v/>
      </c>
      <c r="B876" s="8" t="str">
        <f t="shared" si="79"/>
        <v/>
      </c>
      <c r="C876" s="9" t="str">
        <f>IF(A876="","",IF(variable,IF(A876&lt;'Rental Calculator'!$I$16*periods_per_year,start_rate,IF('Rental Calculator'!$I$20&gt;=0,MIN('Rental Calculator'!$I$17,start_rate+'Rental Calculator'!$I$20*ROUNDUP((A876-'Rental Calculator'!$I$16*periods_per_year)/'Rental Calculator'!$I$19,0)),MAX('Rental Calculator'!$I$18,start_rate+'Rental Calculator'!$I$20*ROUNDUP((A876-'Rental Calculator'!$I$16*periods_per_year)/'Rental Calculator'!$I$19,0)))),start_rate))</f>
        <v/>
      </c>
      <c r="D876" s="10" t="str">
        <f t="shared" si="83"/>
        <v/>
      </c>
      <c r="E876" s="10" t="str">
        <f t="shared" si="80"/>
        <v/>
      </c>
      <c r="F876" s="10" t="str">
        <f t="shared" si="81"/>
        <v/>
      </c>
      <c r="G876" s="10" t="str">
        <f t="shared" si="82"/>
        <v/>
      </c>
    </row>
    <row r="877" spans="1:7" x14ac:dyDescent="0.15">
      <c r="A877" s="7" t="str">
        <f t="shared" si="78"/>
        <v/>
      </c>
      <c r="B877" s="8" t="str">
        <f t="shared" si="79"/>
        <v/>
      </c>
      <c r="C877" s="9" t="str">
        <f>IF(A877="","",IF(variable,IF(A877&lt;'Rental Calculator'!$I$16*periods_per_year,start_rate,IF('Rental Calculator'!$I$20&gt;=0,MIN('Rental Calculator'!$I$17,start_rate+'Rental Calculator'!$I$20*ROUNDUP((A877-'Rental Calculator'!$I$16*periods_per_year)/'Rental Calculator'!$I$19,0)),MAX('Rental Calculator'!$I$18,start_rate+'Rental Calculator'!$I$20*ROUNDUP((A877-'Rental Calculator'!$I$16*periods_per_year)/'Rental Calculator'!$I$19,0)))),start_rate))</f>
        <v/>
      </c>
      <c r="D877" s="10" t="str">
        <f t="shared" si="83"/>
        <v/>
      </c>
      <c r="E877" s="10" t="str">
        <f t="shared" si="80"/>
        <v/>
      </c>
      <c r="F877" s="10" t="str">
        <f t="shared" si="81"/>
        <v/>
      </c>
      <c r="G877" s="10" t="str">
        <f t="shared" si="82"/>
        <v/>
      </c>
    </row>
    <row r="878" spans="1:7" x14ac:dyDescent="0.15">
      <c r="A878" s="7" t="str">
        <f t="shared" si="78"/>
        <v/>
      </c>
      <c r="B878" s="8" t="str">
        <f t="shared" si="79"/>
        <v/>
      </c>
      <c r="C878" s="9" t="str">
        <f>IF(A878="","",IF(variable,IF(A878&lt;'Rental Calculator'!$I$16*periods_per_year,start_rate,IF('Rental Calculator'!$I$20&gt;=0,MIN('Rental Calculator'!$I$17,start_rate+'Rental Calculator'!$I$20*ROUNDUP((A878-'Rental Calculator'!$I$16*periods_per_year)/'Rental Calculator'!$I$19,0)),MAX('Rental Calculator'!$I$18,start_rate+'Rental Calculator'!$I$20*ROUNDUP((A878-'Rental Calculator'!$I$16*periods_per_year)/'Rental Calculator'!$I$19,0)))),start_rate))</f>
        <v/>
      </c>
      <c r="D878" s="10" t="str">
        <f t="shared" si="83"/>
        <v/>
      </c>
      <c r="E878" s="10" t="str">
        <f t="shared" si="80"/>
        <v/>
      </c>
      <c r="F878" s="10" t="str">
        <f t="shared" si="81"/>
        <v/>
      </c>
      <c r="G878" s="10" t="str">
        <f t="shared" si="82"/>
        <v/>
      </c>
    </row>
    <row r="879" spans="1:7" x14ac:dyDescent="0.15">
      <c r="A879" s="7" t="str">
        <f t="shared" si="78"/>
        <v/>
      </c>
      <c r="B879" s="8" t="str">
        <f t="shared" si="79"/>
        <v/>
      </c>
      <c r="C879" s="9" t="str">
        <f>IF(A879="","",IF(variable,IF(A879&lt;'Rental Calculator'!$I$16*periods_per_year,start_rate,IF('Rental Calculator'!$I$20&gt;=0,MIN('Rental Calculator'!$I$17,start_rate+'Rental Calculator'!$I$20*ROUNDUP((A879-'Rental Calculator'!$I$16*periods_per_year)/'Rental Calculator'!$I$19,0)),MAX('Rental Calculator'!$I$18,start_rate+'Rental Calculator'!$I$20*ROUNDUP((A879-'Rental Calculator'!$I$16*periods_per_year)/'Rental Calculator'!$I$19,0)))),start_rate))</f>
        <v/>
      </c>
      <c r="D879" s="10" t="str">
        <f t="shared" si="83"/>
        <v/>
      </c>
      <c r="E879" s="10" t="str">
        <f t="shared" si="80"/>
        <v/>
      </c>
      <c r="F879" s="10" t="str">
        <f t="shared" si="81"/>
        <v/>
      </c>
      <c r="G879" s="10" t="str">
        <f t="shared" si="82"/>
        <v/>
      </c>
    </row>
    <row r="880" spans="1:7" x14ac:dyDescent="0.15">
      <c r="A880" s="7" t="str">
        <f t="shared" si="78"/>
        <v/>
      </c>
      <c r="B880" s="8" t="str">
        <f t="shared" si="79"/>
        <v/>
      </c>
      <c r="C880" s="9" t="str">
        <f>IF(A880="","",IF(variable,IF(A880&lt;'Rental Calculator'!$I$16*periods_per_year,start_rate,IF('Rental Calculator'!$I$20&gt;=0,MIN('Rental Calculator'!$I$17,start_rate+'Rental Calculator'!$I$20*ROUNDUP((A880-'Rental Calculator'!$I$16*periods_per_year)/'Rental Calculator'!$I$19,0)),MAX('Rental Calculator'!$I$18,start_rate+'Rental Calculator'!$I$20*ROUNDUP((A880-'Rental Calculator'!$I$16*periods_per_year)/'Rental Calculator'!$I$19,0)))),start_rate))</f>
        <v/>
      </c>
      <c r="D880" s="10" t="str">
        <f t="shared" si="83"/>
        <v/>
      </c>
      <c r="E880" s="10" t="str">
        <f t="shared" si="80"/>
        <v/>
      </c>
      <c r="F880" s="10" t="str">
        <f t="shared" si="81"/>
        <v/>
      </c>
      <c r="G880" s="10" t="str">
        <f t="shared" si="82"/>
        <v/>
      </c>
    </row>
    <row r="881" spans="1:7" x14ac:dyDescent="0.15">
      <c r="A881" s="7" t="str">
        <f t="shared" si="78"/>
        <v/>
      </c>
      <c r="B881" s="8" t="str">
        <f t="shared" si="79"/>
        <v/>
      </c>
      <c r="C881" s="9" t="str">
        <f>IF(A881="","",IF(variable,IF(A881&lt;'Rental Calculator'!$I$16*periods_per_year,start_rate,IF('Rental Calculator'!$I$20&gt;=0,MIN('Rental Calculator'!$I$17,start_rate+'Rental Calculator'!$I$20*ROUNDUP((A881-'Rental Calculator'!$I$16*periods_per_year)/'Rental Calculator'!$I$19,0)),MAX('Rental Calculator'!$I$18,start_rate+'Rental Calculator'!$I$20*ROUNDUP((A881-'Rental Calculator'!$I$16*periods_per_year)/'Rental Calculator'!$I$19,0)))),start_rate))</f>
        <v/>
      </c>
      <c r="D881" s="10" t="str">
        <f t="shared" si="83"/>
        <v/>
      </c>
      <c r="E881" s="10" t="str">
        <f t="shared" si="80"/>
        <v/>
      </c>
      <c r="F881" s="10" t="str">
        <f t="shared" si="81"/>
        <v/>
      </c>
      <c r="G881" s="10" t="str">
        <f t="shared" si="82"/>
        <v/>
      </c>
    </row>
    <row r="882" spans="1:7" x14ac:dyDescent="0.15">
      <c r="A882" s="7" t="str">
        <f t="shared" si="78"/>
        <v/>
      </c>
      <c r="B882" s="8" t="str">
        <f t="shared" si="79"/>
        <v/>
      </c>
      <c r="C882" s="9" t="str">
        <f>IF(A882="","",IF(variable,IF(A882&lt;'Rental Calculator'!$I$16*periods_per_year,start_rate,IF('Rental Calculator'!$I$20&gt;=0,MIN('Rental Calculator'!$I$17,start_rate+'Rental Calculator'!$I$20*ROUNDUP((A882-'Rental Calculator'!$I$16*periods_per_year)/'Rental Calculator'!$I$19,0)),MAX('Rental Calculator'!$I$18,start_rate+'Rental Calculator'!$I$20*ROUNDUP((A882-'Rental Calculator'!$I$16*periods_per_year)/'Rental Calculator'!$I$19,0)))),start_rate))</f>
        <v/>
      </c>
      <c r="D882" s="10" t="str">
        <f t="shared" si="83"/>
        <v/>
      </c>
      <c r="E882" s="10" t="str">
        <f t="shared" si="80"/>
        <v/>
      </c>
      <c r="F882" s="10" t="str">
        <f t="shared" si="81"/>
        <v/>
      </c>
      <c r="G882" s="10" t="str">
        <f t="shared" si="82"/>
        <v/>
      </c>
    </row>
    <row r="883" spans="1:7" x14ac:dyDescent="0.15">
      <c r="A883" s="7" t="str">
        <f t="shared" si="78"/>
        <v/>
      </c>
      <c r="B883" s="8" t="str">
        <f t="shared" si="79"/>
        <v/>
      </c>
      <c r="C883" s="9" t="str">
        <f>IF(A883="","",IF(variable,IF(A883&lt;'Rental Calculator'!$I$16*periods_per_year,start_rate,IF('Rental Calculator'!$I$20&gt;=0,MIN('Rental Calculator'!$I$17,start_rate+'Rental Calculator'!$I$20*ROUNDUP((A883-'Rental Calculator'!$I$16*periods_per_year)/'Rental Calculator'!$I$19,0)),MAX('Rental Calculator'!$I$18,start_rate+'Rental Calculator'!$I$20*ROUNDUP((A883-'Rental Calculator'!$I$16*periods_per_year)/'Rental Calculator'!$I$19,0)))),start_rate))</f>
        <v/>
      </c>
      <c r="D883" s="10" t="str">
        <f t="shared" si="83"/>
        <v/>
      </c>
      <c r="E883" s="10" t="str">
        <f t="shared" si="80"/>
        <v/>
      </c>
      <c r="F883" s="10" t="str">
        <f t="shared" si="81"/>
        <v/>
      </c>
      <c r="G883" s="10" t="str">
        <f t="shared" si="82"/>
        <v/>
      </c>
    </row>
    <row r="884" spans="1:7" x14ac:dyDescent="0.15">
      <c r="A884" s="7" t="str">
        <f t="shared" si="78"/>
        <v/>
      </c>
      <c r="B884" s="8" t="str">
        <f t="shared" si="79"/>
        <v/>
      </c>
      <c r="C884" s="9" t="str">
        <f>IF(A884="","",IF(variable,IF(A884&lt;'Rental Calculator'!$I$16*periods_per_year,start_rate,IF('Rental Calculator'!$I$20&gt;=0,MIN('Rental Calculator'!$I$17,start_rate+'Rental Calculator'!$I$20*ROUNDUP((A884-'Rental Calculator'!$I$16*periods_per_year)/'Rental Calculator'!$I$19,0)),MAX('Rental Calculator'!$I$18,start_rate+'Rental Calculator'!$I$20*ROUNDUP((A884-'Rental Calculator'!$I$16*periods_per_year)/'Rental Calculator'!$I$19,0)))),start_rate))</f>
        <v/>
      </c>
      <c r="D884" s="10" t="str">
        <f t="shared" si="83"/>
        <v/>
      </c>
      <c r="E884" s="10" t="str">
        <f t="shared" si="80"/>
        <v/>
      </c>
      <c r="F884" s="10" t="str">
        <f t="shared" si="81"/>
        <v/>
      </c>
      <c r="G884" s="10" t="str">
        <f t="shared" si="82"/>
        <v/>
      </c>
    </row>
    <row r="885" spans="1:7" x14ac:dyDescent="0.15">
      <c r="A885" s="7" t="str">
        <f t="shared" si="78"/>
        <v/>
      </c>
      <c r="B885" s="8" t="str">
        <f t="shared" si="79"/>
        <v/>
      </c>
      <c r="C885" s="9" t="str">
        <f>IF(A885="","",IF(variable,IF(A885&lt;'Rental Calculator'!$I$16*periods_per_year,start_rate,IF('Rental Calculator'!$I$20&gt;=0,MIN('Rental Calculator'!$I$17,start_rate+'Rental Calculator'!$I$20*ROUNDUP((A885-'Rental Calculator'!$I$16*periods_per_year)/'Rental Calculator'!$I$19,0)),MAX('Rental Calculator'!$I$18,start_rate+'Rental Calculator'!$I$20*ROUNDUP((A885-'Rental Calculator'!$I$16*periods_per_year)/'Rental Calculator'!$I$19,0)))),start_rate))</f>
        <v/>
      </c>
      <c r="D885" s="10" t="str">
        <f t="shared" si="83"/>
        <v/>
      </c>
      <c r="E885" s="10" t="str">
        <f t="shared" si="80"/>
        <v/>
      </c>
      <c r="F885" s="10" t="str">
        <f t="shared" si="81"/>
        <v/>
      </c>
      <c r="G885" s="10" t="str">
        <f t="shared" si="82"/>
        <v/>
      </c>
    </row>
    <row r="886" spans="1:7" x14ac:dyDescent="0.15">
      <c r="A886" s="7" t="str">
        <f t="shared" si="78"/>
        <v/>
      </c>
      <c r="B886" s="8" t="str">
        <f t="shared" si="79"/>
        <v/>
      </c>
      <c r="C886" s="9" t="str">
        <f>IF(A886="","",IF(variable,IF(A886&lt;'Rental Calculator'!$I$16*periods_per_year,start_rate,IF('Rental Calculator'!$I$20&gt;=0,MIN('Rental Calculator'!$I$17,start_rate+'Rental Calculator'!$I$20*ROUNDUP((A886-'Rental Calculator'!$I$16*periods_per_year)/'Rental Calculator'!$I$19,0)),MAX('Rental Calculator'!$I$18,start_rate+'Rental Calculator'!$I$20*ROUNDUP((A886-'Rental Calculator'!$I$16*periods_per_year)/'Rental Calculator'!$I$19,0)))),start_rate))</f>
        <v/>
      </c>
      <c r="D886" s="10" t="str">
        <f t="shared" si="83"/>
        <v/>
      </c>
      <c r="E886" s="10" t="str">
        <f t="shared" si="80"/>
        <v/>
      </c>
      <c r="F886" s="10" t="str">
        <f t="shared" si="81"/>
        <v/>
      </c>
      <c r="G886" s="10" t="str">
        <f t="shared" si="82"/>
        <v/>
      </c>
    </row>
    <row r="887" spans="1:7" x14ac:dyDescent="0.15">
      <c r="A887" s="7" t="str">
        <f t="shared" si="78"/>
        <v/>
      </c>
      <c r="B887" s="8" t="str">
        <f t="shared" si="79"/>
        <v/>
      </c>
      <c r="C887" s="9" t="str">
        <f>IF(A887="","",IF(variable,IF(A887&lt;'Rental Calculator'!$I$16*periods_per_year,start_rate,IF('Rental Calculator'!$I$20&gt;=0,MIN('Rental Calculator'!$I$17,start_rate+'Rental Calculator'!$I$20*ROUNDUP((A887-'Rental Calculator'!$I$16*periods_per_year)/'Rental Calculator'!$I$19,0)),MAX('Rental Calculator'!$I$18,start_rate+'Rental Calculator'!$I$20*ROUNDUP((A887-'Rental Calculator'!$I$16*periods_per_year)/'Rental Calculator'!$I$19,0)))),start_rate))</f>
        <v/>
      </c>
      <c r="D887" s="10" t="str">
        <f t="shared" si="83"/>
        <v/>
      </c>
      <c r="E887" s="10" t="str">
        <f t="shared" si="80"/>
        <v/>
      </c>
      <c r="F887" s="10" t="str">
        <f t="shared" si="81"/>
        <v/>
      </c>
      <c r="G887" s="10" t="str">
        <f t="shared" si="82"/>
        <v/>
      </c>
    </row>
    <row r="888" spans="1:7" x14ac:dyDescent="0.15">
      <c r="A888" s="7" t="str">
        <f t="shared" si="78"/>
        <v/>
      </c>
      <c r="B888" s="8" t="str">
        <f t="shared" si="79"/>
        <v/>
      </c>
      <c r="C888" s="9" t="str">
        <f>IF(A888="","",IF(variable,IF(A888&lt;'Rental Calculator'!$I$16*periods_per_year,start_rate,IF('Rental Calculator'!$I$20&gt;=0,MIN('Rental Calculator'!$I$17,start_rate+'Rental Calculator'!$I$20*ROUNDUP((A888-'Rental Calculator'!$I$16*periods_per_year)/'Rental Calculator'!$I$19,0)),MAX('Rental Calculator'!$I$18,start_rate+'Rental Calculator'!$I$20*ROUNDUP((A888-'Rental Calculator'!$I$16*periods_per_year)/'Rental Calculator'!$I$19,0)))),start_rate))</f>
        <v/>
      </c>
      <c r="D888" s="10" t="str">
        <f t="shared" si="83"/>
        <v/>
      </c>
      <c r="E888" s="10" t="str">
        <f t="shared" si="80"/>
        <v/>
      </c>
      <c r="F888" s="10" t="str">
        <f t="shared" si="81"/>
        <v/>
      </c>
      <c r="G888" s="10" t="str">
        <f t="shared" si="82"/>
        <v/>
      </c>
    </row>
    <row r="889" spans="1:7" x14ac:dyDescent="0.15">
      <c r="A889" s="7" t="str">
        <f t="shared" si="78"/>
        <v/>
      </c>
      <c r="B889" s="8" t="str">
        <f t="shared" si="79"/>
        <v/>
      </c>
      <c r="C889" s="9" t="str">
        <f>IF(A889="","",IF(variable,IF(A889&lt;'Rental Calculator'!$I$16*periods_per_year,start_rate,IF('Rental Calculator'!$I$20&gt;=0,MIN('Rental Calculator'!$I$17,start_rate+'Rental Calculator'!$I$20*ROUNDUP((A889-'Rental Calculator'!$I$16*periods_per_year)/'Rental Calculator'!$I$19,0)),MAX('Rental Calculator'!$I$18,start_rate+'Rental Calculator'!$I$20*ROUNDUP((A889-'Rental Calculator'!$I$16*periods_per_year)/'Rental Calculator'!$I$19,0)))),start_rate))</f>
        <v/>
      </c>
      <c r="D889" s="10" t="str">
        <f t="shared" si="83"/>
        <v/>
      </c>
      <c r="E889" s="10" t="str">
        <f t="shared" si="80"/>
        <v/>
      </c>
      <c r="F889" s="10" t="str">
        <f t="shared" si="81"/>
        <v/>
      </c>
      <c r="G889" s="10" t="str">
        <f t="shared" si="82"/>
        <v/>
      </c>
    </row>
    <row r="890" spans="1:7" x14ac:dyDescent="0.15">
      <c r="A890" s="7" t="str">
        <f t="shared" si="78"/>
        <v/>
      </c>
      <c r="B890" s="8" t="str">
        <f t="shared" si="79"/>
        <v/>
      </c>
      <c r="C890" s="9" t="str">
        <f>IF(A890="","",IF(variable,IF(A890&lt;'Rental Calculator'!$I$16*periods_per_year,start_rate,IF('Rental Calculator'!$I$20&gt;=0,MIN('Rental Calculator'!$I$17,start_rate+'Rental Calculator'!$I$20*ROUNDUP((A890-'Rental Calculator'!$I$16*periods_per_year)/'Rental Calculator'!$I$19,0)),MAX('Rental Calculator'!$I$18,start_rate+'Rental Calculator'!$I$20*ROUNDUP((A890-'Rental Calculator'!$I$16*periods_per_year)/'Rental Calculator'!$I$19,0)))),start_rate))</f>
        <v/>
      </c>
      <c r="D890" s="10" t="str">
        <f t="shared" si="83"/>
        <v/>
      </c>
      <c r="E890" s="10" t="str">
        <f t="shared" si="80"/>
        <v/>
      </c>
      <c r="F890" s="10" t="str">
        <f t="shared" si="81"/>
        <v/>
      </c>
      <c r="G890" s="10" t="str">
        <f t="shared" si="82"/>
        <v/>
      </c>
    </row>
    <row r="891" spans="1:7" x14ac:dyDescent="0.15">
      <c r="A891" s="7" t="str">
        <f t="shared" si="78"/>
        <v/>
      </c>
      <c r="B891" s="8" t="str">
        <f t="shared" si="79"/>
        <v/>
      </c>
      <c r="C891" s="9" t="str">
        <f>IF(A891="","",IF(variable,IF(A891&lt;'Rental Calculator'!$I$16*periods_per_year,start_rate,IF('Rental Calculator'!$I$20&gt;=0,MIN('Rental Calculator'!$I$17,start_rate+'Rental Calculator'!$I$20*ROUNDUP((A891-'Rental Calculator'!$I$16*periods_per_year)/'Rental Calculator'!$I$19,0)),MAX('Rental Calculator'!$I$18,start_rate+'Rental Calculator'!$I$20*ROUNDUP((A891-'Rental Calculator'!$I$16*periods_per_year)/'Rental Calculator'!$I$19,0)))),start_rate))</f>
        <v/>
      </c>
      <c r="D891" s="10" t="str">
        <f t="shared" si="83"/>
        <v/>
      </c>
      <c r="E891" s="10" t="str">
        <f t="shared" si="80"/>
        <v/>
      </c>
      <c r="F891" s="10" t="str">
        <f t="shared" si="81"/>
        <v/>
      </c>
      <c r="G891" s="10" t="str">
        <f t="shared" si="82"/>
        <v/>
      </c>
    </row>
    <row r="892" spans="1:7" x14ac:dyDescent="0.15">
      <c r="A892" s="7" t="str">
        <f t="shared" si="78"/>
        <v/>
      </c>
      <c r="B892" s="8" t="str">
        <f t="shared" si="79"/>
        <v/>
      </c>
      <c r="C892" s="9" t="str">
        <f>IF(A892="","",IF(variable,IF(A892&lt;'Rental Calculator'!$I$16*periods_per_year,start_rate,IF('Rental Calculator'!$I$20&gt;=0,MIN('Rental Calculator'!$I$17,start_rate+'Rental Calculator'!$I$20*ROUNDUP((A892-'Rental Calculator'!$I$16*periods_per_year)/'Rental Calculator'!$I$19,0)),MAX('Rental Calculator'!$I$18,start_rate+'Rental Calculator'!$I$20*ROUNDUP((A892-'Rental Calculator'!$I$16*periods_per_year)/'Rental Calculator'!$I$19,0)))),start_rate))</f>
        <v/>
      </c>
      <c r="D892" s="10" t="str">
        <f t="shared" si="83"/>
        <v/>
      </c>
      <c r="E892" s="10" t="str">
        <f t="shared" si="80"/>
        <v/>
      </c>
      <c r="F892" s="10" t="str">
        <f t="shared" si="81"/>
        <v/>
      </c>
      <c r="G892" s="10" t="str">
        <f t="shared" si="82"/>
        <v/>
      </c>
    </row>
    <row r="893" spans="1:7" x14ac:dyDescent="0.15">
      <c r="A893" s="7" t="str">
        <f t="shared" si="78"/>
        <v/>
      </c>
      <c r="B893" s="8" t="str">
        <f t="shared" si="79"/>
        <v/>
      </c>
      <c r="C893" s="9" t="str">
        <f>IF(A893="","",IF(variable,IF(A893&lt;'Rental Calculator'!$I$16*periods_per_year,start_rate,IF('Rental Calculator'!$I$20&gt;=0,MIN('Rental Calculator'!$I$17,start_rate+'Rental Calculator'!$I$20*ROUNDUP((A893-'Rental Calculator'!$I$16*periods_per_year)/'Rental Calculator'!$I$19,0)),MAX('Rental Calculator'!$I$18,start_rate+'Rental Calculator'!$I$20*ROUNDUP((A893-'Rental Calculator'!$I$16*periods_per_year)/'Rental Calculator'!$I$19,0)))),start_rate))</f>
        <v/>
      </c>
      <c r="D893" s="10" t="str">
        <f t="shared" si="83"/>
        <v/>
      </c>
      <c r="E893" s="10" t="str">
        <f t="shared" si="80"/>
        <v/>
      </c>
      <c r="F893" s="10" t="str">
        <f t="shared" si="81"/>
        <v/>
      </c>
      <c r="G893" s="10" t="str">
        <f t="shared" si="82"/>
        <v/>
      </c>
    </row>
    <row r="894" spans="1:7" x14ac:dyDescent="0.15">
      <c r="A894" s="7" t="str">
        <f t="shared" si="78"/>
        <v/>
      </c>
      <c r="B894" s="8" t="str">
        <f t="shared" si="79"/>
        <v/>
      </c>
      <c r="C894" s="9" t="str">
        <f>IF(A894="","",IF(variable,IF(A894&lt;'Rental Calculator'!$I$16*periods_per_year,start_rate,IF('Rental Calculator'!$I$20&gt;=0,MIN('Rental Calculator'!$I$17,start_rate+'Rental Calculator'!$I$20*ROUNDUP((A894-'Rental Calculator'!$I$16*periods_per_year)/'Rental Calculator'!$I$19,0)),MAX('Rental Calculator'!$I$18,start_rate+'Rental Calculator'!$I$20*ROUNDUP((A894-'Rental Calculator'!$I$16*periods_per_year)/'Rental Calculator'!$I$19,0)))),start_rate))</f>
        <v/>
      </c>
      <c r="D894" s="10" t="str">
        <f t="shared" si="83"/>
        <v/>
      </c>
      <c r="E894" s="10" t="str">
        <f t="shared" si="80"/>
        <v/>
      </c>
      <c r="F894" s="10" t="str">
        <f t="shared" si="81"/>
        <v/>
      </c>
      <c r="G894" s="10" t="str">
        <f t="shared" si="82"/>
        <v/>
      </c>
    </row>
    <row r="895" spans="1:7" x14ac:dyDescent="0.15">
      <c r="A895" s="7" t="str">
        <f t="shared" si="78"/>
        <v/>
      </c>
      <c r="B895" s="8" t="str">
        <f t="shared" si="79"/>
        <v/>
      </c>
      <c r="C895" s="9" t="str">
        <f>IF(A895="","",IF(variable,IF(A895&lt;'Rental Calculator'!$I$16*periods_per_year,start_rate,IF('Rental Calculator'!$I$20&gt;=0,MIN('Rental Calculator'!$I$17,start_rate+'Rental Calculator'!$I$20*ROUNDUP((A895-'Rental Calculator'!$I$16*periods_per_year)/'Rental Calculator'!$I$19,0)),MAX('Rental Calculator'!$I$18,start_rate+'Rental Calculator'!$I$20*ROUNDUP((A895-'Rental Calculator'!$I$16*periods_per_year)/'Rental Calculator'!$I$19,0)))),start_rate))</f>
        <v/>
      </c>
      <c r="D895" s="10" t="str">
        <f t="shared" si="83"/>
        <v/>
      </c>
      <c r="E895" s="10" t="str">
        <f t="shared" si="80"/>
        <v/>
      </c>
      <c r="F895" s="10" t="str">
        <f t="shared" si="81"/>
        <v/>
      </c>
      <c r="G895" s="10" t="str">
        <f t="shared" si="82"/>
        <v/>
      </c>
    </row>
    <row r="896" spans="1:7" x14ac:dyDescent="0.15">
      <c r="A896" s="7" t="str">
        <f t="shared" si="78"/>
        <v/>
      </c>
      <c r="B896" s="8" t="str">
        <f t="shared" si="79"/>
        <v/>
      </c>
      <c r="C896" s="9" t="str">
        <f>IF(A896="","",IF(variable,IF(A896&lt;'Rental Calculator'!$I$16*periods_per_year,start_rate,IF('Rental Calculator'!$I$20&gt;=0,MIN('Rental Calculator'!$I$17,start_rate+'Rental Calculator'!$I$20*ROUNDUP((A896-'Rental Calculator'!$I$16*periods_per_year)/'Rental Calculator'!$I$19,0)),MAX('Rental Calculator'!$I$18,start_rate+'Rental Calculator'!$I$20*ROUNDUP((A896-'Rental Calculator'!$I$16*periods_per_year)/'Rental Calculator'!$I$19,0)))),start_rate))</f>
        <v/>
      </c>
      <c r="D896" s="10" t="str">
        <f t="shared" si="83"/>
        <v/>
      </c>
      <c r="E896" s="10" t="str">
        <f t="shared" si="80"/>
        <v/>
      </c>
      <c r="F896" s="10" t="str">
        <f t="shared" si="81"/>
        <v/>
      </c>
      <c r="G896" s="10" t="str">
        <f t="shared" si="82"/>
        <v/>
      </c>
    </row>
    <row r="897" spans="1:7" x14ac:dyDescent="0.15">
      <c r="A897" s="7" t="str">
        <f t="shared" si="78"/>
        <v/>
      </c>
      <c r="B897" s="8" t="str">
        <f t="shared" si="79"/>
        <v/>
      </c>
      <c r="C897" s="9" t="str">
        <f>IF(A897="","",IF(variable,IF(A897&lt;'Rental Calculator'!$I$16*periods_per_year,start_rate,IF('Rental Calculator'!$I$20&gt;=0,MIN('Rental Calculator'!$I$17,start_rate+'Rental Calculator'!$I$20*ROUNDUP((A897-'Rental Calculator'!$I$16*periods_per_year)/'Rental Calculator'!$I$19,0)),MAX('Rental Calculator'!$I$18,start_rate+'Rental Calculator'!$I$20*ROUNDUP((A897-'Rental Calculator'!$I$16*periods_per_year)/'Rental Calculator'!$I$19,0)))),start_rate))</f>
        <v/>
      </c>
      <c r="D897" s="10" t="str">
        <f t="shared" si="83"/>
        <v/>
      </c>
      <c r="E897" s="10" t="str">
        <f t="shared" si="80"/>
        <v/>
      </c>
      <c r="F897" s="10" t="str">
        <f t="shared" si="81"/>
        <v/>
      </c>
      <c r="G897" s="10" t="str">
        <f t="shared" si="82"/>
        <v/>
      </c>
    </row>
    <row r="898" spans="1:7" x14ac:dyDescent="0.15">
      <c r="A898" s="7" t="str">
        <f t="shared" si="78"/>
        <v/>
      </c>
      <c r="B898" s="8" t="str">
        <f t="shared" si="79"/>
        <v/>
      </c>
      <c r="C898" s="9" t="str">
        <f>IF(A898="","",IF(variable,IF(A898&lt;'Rental Calculator'!$I$16*periods_per_year,start_rate,IF('Rental Calculator'!$I$20&gt;=0,MIN('Rental Calculator'!$I$17,start_rate+'Rental Calculator'!$I$20*ROUNDUP((A898-'Rental Calculator'!$I$16*periods_per_year)/'Rental Calculator'!$I$19,0)),MAX('Rental Calculator'!$I$18,start_rate+'Rental Calculator'!$I$20*ROUNDUP((A898-'Rental Calculator'!$I$16*periods_per_year)/'Rental Calculator'!$I$19,0)))),start_rate))</f>
        <v/>
      </c>
      <c r="D898" s="10" t="str">
        <f t="shared" si="83"/>
        <v/>
      </c>
      <c r="E898" s="10" t="str">
        <f t="shared" si="80"/>
        <v/>
      </c>
      <c r="F898" s="10" t="str">
        <f t="shared" si="81"/>
        <v/>
      </c>
      <c r="G898" s="10" t="str">
        <f t="shared" si="82"/>
        <v/>
      </c>
    </row>
    <row r="899" spans="1:7" x14ac:dyDescent="0.15">
      <c r="A899" s="7" t="str">
        <f t="shared" si="78"/>
        <v/>
      </c>
      <c r="B899" s="8" t="str">
        <f t="shared" si="79"/>
        <v/>
      </c>
      <c r="C899" s="9" t="str">
        <f>IF(A899="","",IF(variable,IF(A899&lt;'Rental Calculator'!$I$16*periods_per_year,start_rate,IF('Rental Calculator'!$I$20&gt;=0,MIN('Rental Calculator'!$I$17,start_rate+'Rental Calculator'!$I$20*ROUNDUP((A899-'Rental Calculator'!$I$16*periods_per_year)/'Rental Calculator'!$I$19,0)),MAX('Rental Calculator'!$I$18,start_rate+'Rental Calculator'!$I$20*ROUNDUP((A899-'Rental Calculator'!$I$16*periods_per_year)/'Rental Calculator'!$I$19,0)))),start_rate))</f>
        <v/>
      </c>
      <c r="D899" s="10" t="str">
        <f t="shared" si="83"/>
        <v/>
      </c>
      <c r="E899" s="10" t="str">
        <f t="shared" si="80"/>
        <v/>
      </c>
      <c r="F899" s="10" t="str">
        <f t="shared" si="81"/>
        <v/>
      </c>
      <c r="G899" s="10" t="str">
        <f t="shared" si="82"/>
        <v/>
      </c>
    </row>
    <row r="900" spans="1:7" x14ac:dyDescent="0.15">
      <c r="A900" s="7" t="str">
        <f t="shared" ref="A900:A963" si="84">IF(G899="","",IF(OR(A899&gt;=nper,ROUND(G899,2)&lt;=0),"",A899+1))</f>
        <v/>
      </c>
      <c r="B900" s="8" t="str">
        <f t="shared" ref="B900:B963" si="85">IF(A900="","",IF(OR(periods_per_year=26,periods_per_year=52),IF(periods_per_year=26,IF(A900=1,fpdate,B899+14),IF(periods_per_year=52,IF(A900=1,fpdate,B899+7),"n/a")),IF(periods_per_year=24,DATE(YEAR(fpdate),MONTH(fpdate)+(A900-1)/2+IF(AND(DAY(fpdate)&gt;=15,MOD(A900,2)=0),1,0),IF(MOD(A900,2)=0,IF(DAY(fpdate)&gt;=15,DAY(fpdate)-14,DAY(fpdate)+14),DAY(fpdate))),IF(DAY(DATE(YEAR(fpdate),MONTH(fpdate)+A900-1,DAY(fpdate)))&lt;&gt;DAY(fpdate),DATE(YEAR(fpdate),MONTH(fpdate)+A900,0),DATE(YEAR(fpdate),MONTH(fpdate)+A900-1,DAY(fpdate))))))</f>
        <v/>
      </c>
      <c r="C900" s="9" t="str">
        <f>IF(A900="","",IF(variable,IF(A900&lt;'Rental Calculator'!$I$16*periods_per_year,start_rate,IF('Rental Calculator'!$I$20&gt;=0,MIN('Rental Calculator'!$I$17,start_rate+'Rental Calculator'!$I$20*ROUNDUP((A900-'Rental Calculator'!$I$16*periods_per_year)/'Rental Calculator'!$I$19,0)),MAX('Rental Calculator'!$I$18,start_rate+'Rental Calculator'!$I$20*ROUNDUP((A900-'Rental Calculator'!$I$16*periods_per_year)/'Rental Calculator'!$I$19,0)))),start_rate))</f>
        <v/>
      </c>
      <c r="D900" s="10" t="str">
        <f t="shared" si="83"/>
        <v/>
      </c>
      <c r="E900" s="10" t="str">
        <f t="shared" ref="E900:E963" si="86">IF(A900="","",IF(A900=nper,G899+D900,MIN(G899+D900,IF(C900=C899,E899,ROUND(-PMT(((1+C900/CP)^(CP/periods_per_year))-1,nper-A900+1,G899),2)))))</f>
        <v/>
      </c>
      <c r="F900" s="10" t="str">
        <f t="shared" ref="F900:F963" si="87">IF(A900="","",E900-D900)</f>
        <v/>
      </c>
      <c r="G900" s="10" t="str">
        <f t="shared" ref="G900:G963" si="88">IF(A900="","",G899-F900)</f>
        <v/>
      </c>
    </row>
    <row r="901" spans="1:7" x14ac:dyDescent="0.15">
      <c r="A901" s="7" t="str">
        <f t="shared" si="84"/>
        <v/>
      </c>
      <c r="B901" s="8" t="str">
        <f t="shared" si="85"/>
        <v/>
      </c>
      <c r="C901" s="9" t="str">
        <f>IF(A901="","",IF(variable,IF(A901&lt;'Rental Calculator'!$I$16*periods_per_year,start_rate,IF('Rental Calculator'!$I$20&gt;=0,MIN('Rental Calculator'!$I$17,start_rate+'Rental Calculator'!$I$20*ROUNDUP((A901-'Rental Calculator'!$I$16*periods_per_year)/'Rental Calculator'!$I$19,0)),MAX('Rental Calculator'!$I$18,start_rate+'Rental Calculator'!$I$20*ROUNDUP((A901-'Rental Calculator'!$I$16*periods_per_year)/'Rental Calculator'!$I$19,0)))),start_rate))</f>
        <v/>
      </c>
      <c r="D901" s="10" t="str">
        <f t="shared" ref="D901:D964" si="89">IF(A901="","",ROUND((((1+C901/CP)^(CP/periods_per_year))-1)*G900,2))</f>
        <v/>
      </c>
      <c r="E901" s="10" t="str">
        <f t="shared" si="86"/>
        <v/>
      </c>
      <c r="F901" s="10" t="str">
        <f t="shared" si="87"/>
        <v/>
      </c>
      <c r="G901" s="10" t="str">
        <f t="shared" si="88"/>
        <v/>
      </c>
    </row>
    <row r="902" spans="1:7" x14ac:dyDescent="0.15">
      <c r="A902" s="7" t="str">
        <f t="shared" si="84"/>
        <v/>
      </c>
      <c r="B902" s="8" t="str">
        <f t="shared" si="85"/>
        <v/>
      </c>
      <c r="C902" s="9" t="str">
        <f>IF(A902="","",IF(variable,IF(A902&lt;'Rental Calculator'!$I$16*periods_per_year,start_rate,IF('Rental Calculator'!$I$20&gt;=0,MIN('Rental Calculator'!$I$17,start_rate+'Rental Calculator'!$I$20*ROUNDUP((A902-'Rental Calculator'!$I$16*periods_per_year)/'Rental Calculator'!$I$19,0)),MAX('Rental Calculator'!$I$18,start_rate+'Rental Calculator'!$I$20*ROUNDUP((A902-'Rental Calculator'!$I$16*periods_per_year)/'Rental Calculator'!$I$19,0)))),start_rate))</f>
        <v/>
      </c>
      <c r="D902" s="10" t="str">
        <f t="shared" si="89"/>
        <v/>
      </c>
      <c r="E902" s="10" t="str">
        <f t="shared" si="86"/>
        <v/>
      </c>
      <c r="F902" s="10" t="str">
        <f t="shared" si="87"/>
        <v/>
      </c>
      <c r="G902" s="10" t="str">
        <f t="shared" si="88"/>
        <v/>
      </c>
    </row>
    <row r="903" spans="1:7" x14ac:dyDescent="0.15">
      <c r="A903" s="7" t="str">
        <f t="shared" si="84"/>
        <v/>
      </c>
      <c r="B903" s="8" t="str">
        <f t="shared" si="85"/>
        <v/>
      </c>
      <c r="C903" s="9" t="str">
        <f>IF(A903="","",IF(variable,IF(A903&lt;'Rental Calculator'!$I$16*periods_per_year,start_rate,IF('Rental Calculator'!$I$20&gt;=0,MIN('Rental Calculator'!$I$17,start_rate+'Rental Calculator'!$I$20*ROUNDUP((A903-'Rental Calculator'!$I$16*periods_per_year)/'Rental Calculator'!$I$19,0)),MAX('Rental Calculator'!$I$18,start_rate+'Rental Calculator'!$I$20*ROUNDUP((A903-'Rental Calculator'!$I$16*periods_per_year)/'Rental Calculator'!$I$19,0)))),start_rate))</f>
        <v/>
      </c>
      <c r="D903" s="10" t="str">
        <f t="shared" si="89"/>
        <v/>
      </c>
      <c r="E903" s="10" t="str">
        <f t="shared" si="86"/>
        <v/>
      </c>
      <c r="F903" s="10" t="str">
        <f t="shared" si="87"/>
        <v/>
      </c>
      <c r="G903" s="10" t="str">
        <f t="shared" si="88"/>
        <v/>
      </c>
    </row>
    <row r="904" spans="1:7" x14ac:dyDescent="0.15">
      <c r="A904" s="7" t="str">
        <f t="shared" si="84"/>
        <v/>
      </c>
      <c r="B904" s="8" t="str">
        <f t="shared" si="85"/>
        <v/>
      </c>
      <c r="C904" s="9" t="str">
        <f>IF(A904="","",IF(variable,IF(A904&lt;'Rental Calculator'!$I$16*periods_per_year,start_rate,IF('Rental Calculator'!$I$20&gt;=0,MIN('Rental Calculator'!$I$17,start_rate+'Rental Calculator'!$I$20*ROUNDUP((A904-'Rental Calculator'!$I$16*periods_per_year)/'Rental Calculator'!$I$19,0)),MAX('Rental Calculator'!$I$18,start_rate+'Rental Calculator'!$I$20*ROUNDUP((A904-'Rental Calculator'!$I$16*periods_per_year)/'Rental Calculator'!$I$19,0)))),start_rate))</f>
        <v/>
      </c>
      <c r="D904" s="10" t="str">
        <f t="shared" si="89"/>
        <v/>
      </c>
      <c r="E904" s="10" t="str">
        <f t="shared" si="86"/>
        <v/>
      </c>
      <c r="F904" s="10" t="str">
        <f t="shared" si="87"/>
        <v/>
      </c>
      <c r="G904" s="10" t="str">
        <f t="shared" si="88"/>
        <v/>
      </c>
    </row>
    <row r="905" spans="1:7" x14ac:dyDescent="0.15">
      <c r="A905" s="7" t="str">
        <f t="shared" si="84"/>
        <v/>
      </c>
      <c r="B905" s="8" t="str">
        <f t="shared" si="85"/>
        <v/>
      </c>
      <c r="C905" s="9" t="str">
        <f>IF(A905="","",IF(variable,IF(A905&lt;'Rental Calculator'!$I$16*periods_per_year,start_rate,IF('Rental Calculator'!$I$20&gt;=0,MIN('Rental Calculator'!$I$17,start_rate+'Rental Calculator'!$I$20*ROUNDUP((A905-'Rental Calculator'!$I$16*periods_per_year)/'Rental Calculator'!$I$19,0)),MAX('Rental Calculator'!$I$18,start_rate+'Rental Calculator'!$I$20*ROUNDUP((A905-'Rental Calculator'!$I$16*periods_per_year)/'Rental Calculator'!$I$19,0)))),start_rate))</f>
        <v/>
      </c>
      <c r="D905" s="10" t="str">
        <f t="shared" si="89"/>
        <v/>
      </c>
      <c r="E905" s="10" t="str">
        <f t="shared" si="86"/>
        <v/>
      </c>
      <c r="F905" s="10" t="str">
        <f t="shared" si="87"/>
        <v/>
      </c>
      <c r="G905" s="10" t="str">
        <f t="shared" si="88"/>
        <v/>
      </c>
    </row>
    <row r="906" spans="1:7" x14ac:dyDescent="0.15">
      <c r="A906" s="7" t="str">
        <f t="shared" si="84"/>
        <v/>
      </c>
      <c r="B906" s="8" t="str">
        <f t="shared" si="85"/>
        <v/>
      </c>
      <c r="C906" s="9" t="str">
        <f>IF(A906="","",IF(variable,IF(A906&lt;'Rental Calculator'!$I$16*periods_per_year,start_rate,IF('Rental Calculator'!$I$20&gt;=0,MIN('Rental Calculator'!$I$17,start_rate+'Rental Calculator'!$I$20*ROUNDUP((A906-'Rental Calculator'!$I$16*periods_per_year)/'Rental Calculator'!$I$19,0)),MAX('Rental Calculator'!$I$18,start_rate+'Rental Calculator'!$I$20*ROUNDUP((A906-'Rental Calculator'!$I$16*periods_per_year)/'Rental Calculator'!$I$19,0)))),start_rate))</f>
        <v/>
      </c>
      <c r="D906" s="10" t="str">
        <f t="shared" si="89"/>
        <v/>
      </c>
      <c r="E906" s="10" t="str">
        <f t="shared" si="86"/>
        <v/>
      </c>
      <c r="F906" s="10" t="str">
        <f t="shared" si="87"/>
        <v/>
      </c>
      <c r="G906" s="10" t="str">
        <f t="shared" si="88"/>
        <v/>
      </c>
    </row>
    <row r="907" spans="1:7" x14ac:dyDescent="0.15">
      <c r="A907" s="7" t="str">
        <f t="shared" si="84"/>
        <v/>
      </c>
      <c r="B907" s="8" t="str">
        <f t="shared" si="85"/>
        <v/>
      </c>
      <c r="C907" s="9" t="str">
        <f>IF(A907="","",IF(variable,IF(A907&lt;'Rental Calculator'!$I$16*periods_per_year,start_rate,IF('Rental Calculator'!$I$20&gt;=0,MIN('Rental Calculator'!$I$17,start_rate+'Rental Calculator'!$I$20*ROUNDUP((A907-'Rental Calculator'!$I$16*periods_per_year)/'Rental Calculator'!$I$19,0)),MAX('Rental Calculator'!$I$18,start_rate+'Rental Calculator'!$I$20*ROUNDUP((A907-'Rental Calculator'!$I$16*periods_per_year)/'Rental Calculator'!$I$19,0)))),start_rate))</f>
        <v/>
      </c>
      <c r="D907" s="10" t="str">
        <f t="shared" si="89"/>
        <v/>
      </c>
      <c r="E907" s="10" t="str">
        <f t="shared" si="86"/>
        <v/>
      </c>
      <c r="F907" s="10" t="str">
        <f t="shared" si="87"/>
        <v/>
      </c>
      <c r="G907" s="10" t="str">
        <f t="shared" si="88"/>
        <v/>
      </c>
    </row>
    <row r="908" spans="1:7" x14ac:dyDescent="0.15">
      <c r="A908" s="7" t="str">
        <f t="shared" si="84"/>
        <v/>
      </c>
      <c r="B908" s="8" t="str">
        <f t="shared" si="85"/>
        <v/>
      </c>
      <c r="C908" s="9" t="str">
        <f>IF(A908="","",IF(variable,IF(A908&lt;'Rental Calculator'!$I$16*periods_per_year,start_rate,IF('Rental Calculator'!$I$20&gt;=0,MIN('Rental Calculator'!$I$17,start_rate+'Rental Calculator'!$I$20*ROUNDUP((A908-'Rental Calculator'!$I$16*periods_per_year)/'Rental Calculator'!$I$19,0)),MAX('Rental Calculator'!$I$18,start_rate+'Rental Calculator'!$I$20*ROUNDUP((A908-'Rental Calculator'!$I$16*periods_per_year)/'Rental Calculator'!$I$19,0)))),start_rate))</f>
        <v/>
      </c>
      <c r="D908" s="10" t="str">
        <f t="shared" si="89"/>
        <v/>
      </c>
      <c r="E908" s="10" t="str">
        <f t="shared" si="86"/>
        <v/>
      </c>
      <c r="F908" s="10" t="str">
        <f t="shared" si="87"/>
        <v/>
      </c>
      <c r="G908" s="10" t="str">
        <f t="shared" si="88"/>
        <v/>
      </c>
    </row>
    <row r="909" spans="1:7" x14ac:dyDescent="0.15">
      <c r="A909" s="7" t="str">
        <f t="shared" si="84"/>
        <v/>
      </c>
      <c r="B909" s="8" t="str">
        <f t="shared" si="85"/>
        <v/>
      </c>
      <c r="C909" s="9" t="str">
        <f>IF(A909="","",IF(variable,IF(A909&lt;'Rental Calculator'!$I$16*periods_per_year,start_rate,IF('Rental Calculator'!$I$20&gt;=0,MIN('Rental Calculator'!$I$17,start_rate+'Rental Calculator'!$I$20*ROUNDUP((A909-'Rental Calculator'!$I$16*periods_per_year)/'Rental Calculator'!$I$19,0)),MAX('Rental Calculator'!$I$18,start_rate+'Rental Calculator'!$I$20*ROUNDUP((A909-'Rental Calculator'!$I$16*periods_per_year)/'Rental Calculator'!$I$19,0)))),start_rate))</f>
        <v/>
      </c>
      <c r="D909" s="10" t="str">
        <f t="shared" si="89"/>
        <v/>
      </c>
      <c r="E909" s="10" t="str">
        <f t="shared" si="86"/>
        <v/>
      </c>
      <c r="F909" s="10" t="str">
        <f t="shared" si="87"/>
        <v/>
      </c>
      <c r="G909" s="10" t="str">
        <f t="shared" si="88"/>
        <v/>
      </c>
    </row>
    <row r="910" spans="1:7" x14ac:dyDescent="0.15">
      <c r="A910" s="7" t="str">
        <f t="shared" si="84"/>
        <v/>
      </c>
      <c r="B910" s="8" t="str">
        <f t="shared" si="85"/>
        <v/>
      </c>
      <c r="C910" s="9" t="str">
        <f>IF(A910="","",IF(variable,IF(A910&lt;'Rental Calculator'!$I$16*periods_per_year,start_rate,IF('Rental Calculator'!$I$20&gt;=0,MIN('Rental Calculator'!$I$17,start_rate+'Rental Calculator'!$I$20*ROUNDUP((A910-'Rental Calculator'!$I$16*periods_per_year)/'Rental Calculator'!$I$19,0)),MAX('Rental Calculator'!$I$18,start_rate+'Rental Calculator'!$I$20*ROUNDUP((A910-'Rental Calculator'!$I$16*periods_per_year)/'Rental Calculator'!$I$19,0)))),start_rate))</f>
        <v/>
      </c>
      <c r="D910" s="10" t="str">
        <f t="shared" si="89"/>
        <v/>
      </c>
      <c r="E910" s="10" t="str">
        <f t="shared" si="86"/>
        <v/>
      </c>
      <c r="F910" s="10" t="str">
        <f t="shared" si="87"/>
        <v/>
      </c>
      <c r="G910" s="10" t="str">
        <f t="shared" si="88"/>
        <v/>
      </c>
    </row>
    <row r="911" spans="1:7" x14ac:dyDescent="0.15">
      <c r="A911" s="7" t="str">
        <f t="shared" si="84"/>
        <v/>
      </c>
      <c r="B911" s="8" t="str">
        <f t="shared" si="85"/>
        <v/>
      </c>
      <c r="C911" s="9" t="str">
        <f>IF(A911="","",IF(variable,IF(A911&lt;'Rental Calculator'!$I$16*periods_per_year,start_rate,IF('Rental Calculator'!$I$20&gt;=0,MIN('Rental Calculator'!$I$17,start_rate+'Rental Calculator'!$I$20*ROUNDUP((A911-'Rental Calculator'!$I$16*periods_per_year)/'Rental Calculator'!$I$19,0)),MAX('Rental Calculator'!$I$18,start_rate+'Rental Calculator'!$I$20*ROUNDUP((A911-'Rental Calculator'!$I$16*periods_per_year)/'Rental Calculator'!$I$19,0)))),start_rate))</f>
        <v/>
      </c>
      <c r="D911" s="10" t="str">
        <f t="shared" si="89"/>
        <v/>
      </c>
      <c r="E911" s="10" t="str">
        <f t="shared" si="86"/>
        <v/>
      </c>
      <c r="F911" s="10" t="str">
        <f t="shared" si="87"/>
        <v/>
      </c>
      <c r="G911" s="10" t="str">
        <f t="shared" si="88"/>
        <v/>
      </c>
    </row>
    <row r="912" spans="1:7" x14ac:dyDescent="0.15">
      <c r="A912" s="7" t="str">
        <f t="shared" si="84"/>
        <v/>
      </c>
      <c r="B912" s="8" t="str">
        <f t="shared" si="85"/>
        <v/>
      </c>
      <c r="C912" s="9" t="str">
        <f>IF(A912="","",IF(variable,IF(A912&lt;'Rental Calculator'!$I$16*periods_per_year,start_rate,IF('Rental Calculator'!$I$20&gt;=0,MIN('Rental Calculator'!$I$17,start_rate+'Rental Calculator'!$I$20*ROUNDUP((A912-'Rental Calculator'!$I$16*periods_per_year)/'Rental Calculator'!$I$19,0)),MAX('Rental Calculator'!$I$18,start_rate+'Rental Calculator'!$I$20*ROUNDUP((A912-'Rental Calculator'!$I$16*periods_per_year)/'Rental Calculator'!$I$19,0)))),start_rate))</f>
        <v/>
      </c>
      <c r="D912" s="10" t="str">
        <f t="shared" si="89"/>
        <v/>
      </c>
      <c r="E912" s="10" t="str">
        <f t="shared" si="86"/>
        <v/>
      </c>
      <c r="F912" s="10" t="str">
        <f t="shared" si="87"/>
        <v/>
      </c>
      <c r="G912" s="10" t="str">
        <f t="shared" si="88"/>
        <v/>
      </c>
    </row>
    <row r="913" spans="1:7" x14ac:dyDescent="0.15">
      <c r="A913" s="7" t="str">
        <f t="shared" si="84"/>
        <v/>
      </c>
      <c r="B913" s="8" t="str">
        <f t="shared" si="85"/>
        <v/>
      </c>
      <c r="C913" s="9" t="str">
        <f>IF(A913="","",IF(variable,IF(A913&lt;'Rental Calculator'!$I$16*periods_per_year,start_rate,IF('Rental Calculator'!$I$20&gt;=0,MIN('Rental Calculator'!$I$17,start_rate+'Rental Calculator'!$I$20*ROUNDUP((A913-'Rental Calculator'!$I$16*periods_per_year)/'Rental Calculator'!$I$19,0)),MAX('Rental Calculator'!$I$18,start_rate+'Rental Calculator'!$I$20*ROUNDUP((A913-'Rental Calculator'!$I$16*periods_per_year)/'Rental Calculator'!$I$19,0)))),start_rate))</f>
        <v/>
      </c>
      <c r="D913" s="10" t="str">
        <f t="shared" si="89"/>
        <v/>
      </c>
      <c r="E913" s="10" t="str">
        <f t="shared" si="86"/>
        <v/>
      </c>
      <c r="F913" s="10" t="str">
        <f t="shared" si="87"/>
        <v/>
      </c>
      <c r="G913" s="10" t="str">
        <f t="shared" si="88"/>
        <v/>
      </c>
    </row>
    <row r="914" spans="1:7" x14ac:dyDescent="0.15">
      <c r="A914" s="7" t="str">
        <f t="shared" si="84"/>
        <v/>
      </c>
      <c r="B914" s="8" t="str">
        <f t="shared" si="85"/>
        <v/>
      </c>
      <c r="C914" s="9" t="str">
        <f>IF(A914="","",IF(variable,IF(A914&lt;'Rental Calculator'!$I$16*periods_per_year,start_rate,IF('Rental Calculator'!$I$20&gt;=0,MIN('Rental Calculator'!$I$17,start_rate+'Rental Calculator'!$I$20*ROUNDUP((A914-'Rental Calculator'!$I$16*periods_per_year)/'Rental Calculator'!$I$19,0)),MAX('Rental Calculator'!$I$18,start_rate+'Rental Calculator'!$I$20*ROUNDUP((A914-'Rental Calculator'!$I$16*periods_per_year)/'Rental Calculator'!$I$19,0)))),start_rate))</f>
        <v/>
      </c>
      <c r="D914" s="10" t="str">
        <f t="shared" si="89"/>
        <v/>
      </c>
      <c r="E914" s="10" t="str">
        <f t="shared" si="86"/>
        <v/>
      </c>
      <c r="F914" s="10" t="str">
        <f t="shared" si="87"/>
        <v/>
      </c>
      <c r="G914" s="10" t="str">
        <f t="shared" si="88"/>
        <v/>
      </c>
    </row>
    <row r="915" spans="1:7" x14ac:dyDescent="0.15">
      <c r="A915" s="7" t="str">
        <f t="shared" si="84"/>
        <v/>
      </c>
      <c r="B915" s="8" t="str">
        <f t="shared" si="85"/>
        <v/>
      </c>
      <c r="C915" s="9" t="str">
        <f>IF(A915="","",IF(variable,IF(A915&lt;'Rental Calculator'!$I$16*periods_per_year,start_rate,IF('Rental Calculator'!$I$20&gt;=0,MIN('Rental Calculator'!$I$17,start_rate+'Rental Calculator'!$I$20*ROUNDUP((A915-'Rental Calculator'!$I$16*periods_per_year)/'Rental Calculator'!$I$19,0)),MAX('Rental Calculator'!$I$18,start_rate+'Rental Calculator'!$I$20*ROUNDUP((A915-'Rental Calculator'!$I$16*periods_per_year)/'Rental Calculator'!$I$19,0)))),start_rate))</f>
        <v/>
      </c>
      <c r="D915" s="10" t="str">
        <f t="shared" si="89"/>
        <v/>
      </c>
      <c r="E915" s="10" t="str">
        <f t="shared" si="86"/>
        <v/>
      </c>
      <c r="F915" s="10" t="str">
        <f t="shared" si="87"/>
        <v/>
      </c>
      <c r="G915" s="10" t="str">
        <f t="shared" si="88"/>
        <v/>
      </c>
    </row>
    <row r="916" spans="1:7" x14ac:dyDescent="0.15">
      <c r="A916" s="7" t="str">
        <f t="shared" si="84"/>
        <v/>
      </c>
      <c r="B916" s="8" t="str">
        <f t="shared" si="85"/>
        <v/>
      </c>
      <c r="C916" s="9" t="str">
        <f>IF(A916="","",IF(variable,IF(A916&lt;'Rental Calculator'!$I$16*periods_per_year,start_rate,IF('Rental Calculator'!$I$20&gt;=0,MIN('Rental Calculator'!$I$17,start_rate+'Rental Calculator'!$I$20*ROUNDUP((A916-'Rental Calculator'!$I$16*periods_per_year)/'Rental Calculator'!$I$19,0)),MAX('Rental Calculator'!$I$18,start_rate+'Rental Calculator'!$I$20*ROUNDUP((A916-'Rental Calculator'!$I$16*periods_per_year)/'Rental Calculator'!$I$19,0)))),start_rate))</f>
        <v/>
      </c>
      <c r="D916" s="10" t="str">
        <f t="shared" si="89"/>
        <v/>
      </c>
      <c r="E916" s="10" t="str">
        <f t="shared" si="86"/>
        <v/>
      </c>
      <c r="F916" s="10" t="str">
        <f t="shared" si="87"/>
        <v/>
      </c>
      <c r="G916" s="10" t="str">
        <f t="shared" si="88"/>
        <v/>
      </c>
    </row>
    <row r="917" spans="1:7" x14ac:dyDescent="0.15">
      <c r="A917" s="7" t="str">
        <f t="shared" si="84"/>
        <v/>
      </c>
      <c r="B917" s="8" t="str">
        <f t="shared" si="85"/>
        <v/>
      </c>
      <c r="C917" s="9" t="str">
        <f>IF(A917="","",IF(variable,IF(A917&lt;'Rental Calculator'!$I$16*periods_per_year,start_rate,IF('Rental Calculator'!$I$20&gt;=0,MIN('Rental Calculator'!$I$17,start_rate+'Rental Calculator'!$I$20*ROUNDUP((A917-'Rental Calculator'!$I$16*periods_per_year)/'Rental Calculator'!$I$19,0)),MAX('Rental Calculator'!$I$18,start_rate+'Rental Calculator'!$I$20*ROUNDUP((A917-'Rental Calculator'!$I$16*periods_per_year)/'Rental Calculator'!$I$19,0)))),start_rate))</f>
        <v/>
      </c>
      <c r="D917" s="10" t="str">
        <f t="shared" si="89"/>
        <v/>
      </c>
      <c r="E917" s="10" t="str">
        <f t="shared" si="86"/>
        <v/>
      </c>
      <c r="F917" s="10" t="str">
        <f t="shared" si="87"/>
        <v/>
      </c>
      <c r="G917" s="10" t="str">
        <f t="shared" si="88"/>
        <v/>
      </c>
    </row>
    <row r="918" spans="1:7" x14ac:dyDescent="0.15">
      <c r="A918" s="7" t="str">
        <f t="shared" si="84"/>
        <v/>
      </c>
      <c r="B918" s="8" t="str">
        <f t="shared" si="85"/>
        <v/>
      </c>
      <c r="C918" s="9" t="str">
        <f>IF(A918="","",IF(variable,IF(A918&lt;'Rental Calculator'!$I$16*periods_per_year,start_rate,IF('Rental Calculator'!$I$20&gt;=0,MIN('Rental Calculator'!$I$17,start_rate+'Rental Calculator'!$I$20*ROUNDUP((A918-'Rental Calculator'!$I$16*periods_per_year)/'Rental Calculator'!$I$19,0)),MAX('Rental Calculator'!$I$18,start_rate+'Rental Calculator'!$I$20*ROUNDUP((A918-'Rental Calculator'!$I$16*periods_per_year)/'Rental Calculator'!$I$19,0)))),start_rate))</f>
        <v/>
      </c>
      <c r="D918" s="10" t="str">
        <f t="shared" si="89"/>
        <v/>
      </c>
      <c r="E918" s="10" t="str">
        <f t="shared" si="86"/>
        <v/>
      </c>
      <c r="F918" s="10" t="str">
        <f t="shared" si="87"/>
        <v/>
      </c>
      <c r="G918" s="10" t="str">
        <f t="shared" si="88"/>
        <v/>
      </c>
    </row>
    <row r="919" spans="1:7" x14ac:dyDescent="0.15">
      <c r="A919" s="7" t="str">
        <f t="shared" si="84"/>
        <v/>
      </c>
      <c r="B919" s="8" t="str">
        <f t="shared" si="85"/>
        <v/>
      </c>
      <c r="C919" s="9" t="str">
        <f>IF(A919="","",IF(variable,IF(A919&lt;'Rental Calculator'!$I$16*periods_per_year,start_rate,IF('Rental Calculator'!$I$20&gt;=0,MIN('Rental Calculator'!$I$17,start_rate+'Rental Calculator'!$I$20*ROUNDUP((A919-'Rental Calculator'!$I$16*periods_per_year)/'Rental Calculator'!$I$19,0)),MAX('Rental Calculator'!$I$18,start_rate+'Rental Calculator'!$I$20*ROUNDUP((A919-'Rental Calculator'!$I$16*periods_per_year)/'Rental Calculator'!$I$19,0)))),start_rate))</f>
        <v/>
      </c>
      <c r="D919" s="10" t="str">
        <f t="shared" si="89"/>
        <v/>
      </c>
      <c r="E919" s="10" t="str">
        <f t="shared" si="86"/>
        <v/>
      </c>
      <c r="F919" s="10" t="str">
        <f t="shared" si="87"/>
        <v/>
      </c>
      <c r="G919" s="10" t="str">
        <f t="shared" si="88"/>
        <v/>
      </c>
    </row>
    <row r="920" spans="1:7" x14ac:dyDescent="0.15">
      <c r="A920" s="7" t="str">
        <f t="shared" si="84"/>
        <v/>
      </c>
      <c r="B920" s="8" t="str">
        <f t="shared" si="85"/>
        <v/>
      </c>
      <c r="C920" s="9" t="str">
        <f>IF(A920="","",IF(variable,IF(A920&lt;'Rental Calculator'!$I$16*periods_per_year,start_rate,IF('Rental Calculator'!$I$20&gt;=0,MIN('Rental Calculator'!$I$17,start_rate+'Rental Calculator'!$I$20*ROUNDUP((A920-'Rental Calculator'!$I$16*periods_per_year)/'Rental Calculator'!$I$19,0)),MAX('Rental Calculator'!$I$18,start_rate+'Rental Calculator'!$I$20*ROUNDUP((A920-'Rental Calculator'!$I$16*periods_per_year)/'Rental Calculator'!$I$19,0)))),start_rate))</f>
        <v/>
      </c>
      <c r="D920" s="10" t="str">
        <f t="shared" si="89"/>
        <v/>
      </c>
      <c r="E920" s="10" t="str">
        <f t="shared" si="86"/>
        <v/>
      </c>
      <c r="F920" s="10" t="str">
        <f t="shared" si="87"/>
        <v/>
      </c>
      <c r="G920" s="10" t="str">
        <f t="shared" si="88"/>
        <v/>
      </c>
    </row>
    <row r="921" spans="1:7" x14ac:dyDescent="0.15">
      <c r="A921" s="7" t="str">
        <f t="shared" si="84"/>
        <v/>
      </c>
      <c r="B921" s="8" t="str">
        <f t="shared" si="85"/>
        <v/>
      </c>
      <c r="C921" s="9" t="str">
        <f>IF(A921="","",IF(variable,IF(A921&lt;'Rental Calculator'!$I$16*periods_per_year,start_rate,IF('Rental Calculator'!$I$20&gt;=0,MIN('Rental Calculator'!$I$17,start_rate+'Rental Calculator'!$I$20*ROUNDUP((A921-'Rental Calculator'!$I$16*periods_per_year)/'Rental Calculator'!$I$19,0)),MAX('Rental Calculator'!$I$18,start_rate+'Rental Calculator'!$I$20*ROUNDUP((A921-'Rental Calculator'!$I$16*periods_per_year)/'Rental Calculator'!$I$19,0)))),start_rate))</f>
        <v/>
      </c>
      <c r="D921" s="10" t="str">
        <f t="shared" si="89"/>
        <v/>
      </c>
      <c r="E921" s="10" t="str">
        <f t="shared" si="86"/>
        <v/>
      </c>
      <c r="F921" s="10" t="str">
        <f t="shared" si="87"/>
        <v/>
      </c>
      <c r="G921" s="10" t="str">
        <f t="shared" si="88"/>
        <v/>
      </c>
    </row>
    <row r="922" spans="1:7" x14ac:dyDescent="0.15">
      <c r="A922" s="7" t="str">
        <f t="shared" si="84"/>
        <v/>
      </c>
      <c r="B922" s="8" t="str">
        <f t="shared" si="85"/>
        <v/>
      </c>
      <c r="C922" s="9" t="str">
        <f>IF(A922="","",IF(variable,IF(A922&lt;'Rental Calculator'!$I$16*periods_per_year,start_rate,IF('Rental Calculator'!$I$20&gt;=0,MIN('Rental Calculator'!$I$17,start_rate+'Rental Calculator'!$I$20*ROUNDUP((A922-'Rental Calculator'!$I$16*periods_per_year)/'Rental Calculator'!$I$19,0)),MAX('Rental Calculator'!$I$18,start_rate+'Rental Calculator'!$I$20*ROUNDUP((A922-'Rental Calculator'!$I$16*periods_per_year)/'Rental Calculator'!$I$19,0)))),start_rate))</f>
        <v/>
      </c>
      <c r="D922" s="10" t="str">
        <f t="shared" si="89"/>
        <v/>
      </c>
      <c r="E922" s="10" t="str">
        <f t="shared" si="86"/>
        <v/>
      </c>
      <c r="F922" s="10" t="str">
        <f t="shared" si="87"/>
        <v/>
      </c>
      <c r="G922" s="10" t="str">
        <f t="shared" si="88"/>
        <v/>
      </c>
    </row>
    <row r="923" spans="1:7" x14ac:dyDescent="0.15">
      <c r="A923" s="7" t="str">
        <f t="shared" si="84"/>
        <v/>
      </c>
      <c r="B923" s="8" t="str">
        <f t="shared" si="85"/>
        <v/>
      </c>
      <c r="C923" s="9" t="str">
        <f>IF(A923="","",IF(variable,IF(A923&lt;'Rental Calculator'!$I$16*periods_per_year,start_rate,IF('Rental Calculator'!$I$20&gt;=0,MIN('Rental Calculator'!$I$17,start_rate+'Rental Calculator'!$I$20*ROUNDUP((A923-'Rental Calculator'!$I$16*periods_per_year)/'Rental Calculator'!$I$19,0)),MAX('Rental Calculator'!$I$18,start_rate+'Rental Calculator'!$I$20*ROUNDUP((A923-'Rental Calculator'!$I$16*periods_per_year)/'Rental Calculator'!$I$19,0)))),start_rate))</f>
        <v/>
      </c>
      <c r="D923" s="10" t="str">
        <f t="shared" si="89"/>
        <v/>
      </c>
      <c r="E923" s="10" t="str">
        <f t="shared" si="86"/>
        <v/>
      </c>
      <c r="F923" s="10" t="str">
        <f t="shared" si="87"/>
        <v/>
      </c>
      <c r="G923" s="10" t="str">
        <f t="shared" si="88"/>
        <v/>
      </c>
    </row>
    <row r="924" spans="1:7" x14ac:dyDescent="0.15">
      <c r="A924" s="7" t="str">
        <f t="shared" si="84"/>
        <v/>
      </c>
      <c r="B924" s="8" t="str">
        <f t="shared" si="85"/>
        <v/>
      </c>
      <c r="C924" s="9" t="str">
        <f>IF(A924="","",IF(variable,IF(A924&lt;'Rental Calculator'!$I$16*periods_per_year,start_rate,IF('Rental Calculator'!$I$20&gt;=0,MIN('Rental Calculator'!$I$17,start_rate+'Rental Calculator'!$I$20*ROUNDUP((A924-'Rental Calculator'!$I$16*periods_per_year)/'Rental Calculator'!$I$19,0)),MAX('Rental Calculator'!$I$18,start_rate+'Rental Calculator'!$I$20*ROUNDUP((A924-'Rental Calculator'!$I$16*periods_per_year)/'Rental Calculator'!$I$19,0)))),start_rate))</f>
        <v/>
      </c>
      <c r="D924" s="10" t="str">
        <f t="shared" si="89"/>
        <v/>
      </c>
      <c r="E924" s="10" t="str">
        <f t="shared" si="86"/>
        <v/>
      </c>
      <c r="F924" s="10" t="str">
        <f t="shared" si="87"/>
        <v/>
      </c>
      <c r="G924" s="10" t="str">
        <f t="shared" si="88"/>
        <v/>
      </c>
    </row>
    <row r="925" spans="1:7" x14ac:dyDescent="0.15">
      <c r="A925" s="7" t="str">
        <f t="shared" si="84"/>
        <v/>
      </c>
      <c r="B925" s="8" t="str">
        <f t="shared" si="85"/>
        <v/>
      </c>
      <c r="C925" s="9" t="str">
        <f>IF(A925="","",IF(variable,IF(A925&lt;'Rental Calculator'!$I$16*periods_per_year,start_rate,IF('Rental Calculator'!$I$20&gt;=0,MIN('Rental Calculator'!$I$17,start_rate+'Rental Calculator'!$I$20*ROUNDUP((A925-'Rental Calculator'!$I$16*periods_per_year)/'Rental Calculator'!$I$19,0)),MAX('Rental Calculator'!$I$18,start_rate+'Rental Calculator'!$I$20*ROUNDUP((A925-'Rental Calculator'!$I$16*periods_per_year)/'Rental Calculator'!$I$19,0)))),start_rate))</f>
        <v/>
      </c>
      <c r="D925" s="10" t="str">
        <f t="shared" si="89"/>
        <v/>
      </c>
      <c r="E925" s="10" t="str">
        <f t="shared" si="86"/>
        <v/>
      </c>
      <c r="F925" s="10" t="str">
        <f t="shared" si="87"/>
        <v/>
      </c>
      <c r="G925" s="10" t="str">
        <f t="shared" si="88"/>
        <v/>
      </c>
    </row>
    <row r="926" spans="1:7" x14ac:dyDescent="0.15">
      <c r="A926" s="7" t="str">
        <f t="shared" si="84"/>
        <v/>
      </c>
      <c r="B926" s="8" t="str">
        <f t="shared" si="85"/>
        <v/>
      </c>
      <c r="C926" s="9" t="str">
        <f>IF(A926="","",IF(variable,IF(A926&lt;'Rental Calculator'!$I$16*periods_per_year,start_rate,IF('Rental Calculator'!$I$20&gt;=0,MIN('Rental Calculator'!$I$17,start_rate+'Rental Calculator'!$I$20*ROUNDUP((A926-'Rental Calculator'!$I$16*periods_per_year)/'Rental Calculator'!$I$19,0)),MAX('Rental Calculator'!$I$18,start_rate+'Rental Calculator'!$I$20*ROUNDUP((A926-'Rental Calculator'!$I$16*periods_per_year)/'Rental Calculator'!$I$19,0)))),start_rate))</f>
        <v/>
      </c>
      <c r="D926" s="10" t="str">
        <f t="shared" si="89"/>
        <v/>
      </c>
      <c r="E926" s="10" t="str">
        <f t="shared" si="86"/>
        <v/>
      </c>
      <c r="F926" s="10" t="str">
        <f t="shared" si="87"/>
        <v/>
      </c>
      <c r="G926" s="10" t="str">
        <f t="shared" si="88"/>
        <v/>
      </c>
    </row>
    <row r="927" spans="1:7" x14ac:dyDescent="0.15">
      <c r="A927" s="7" t="str">
        <f t="shared" si="84"/>
        <v/>
      </c>
      <c r="B927" s="8" t="str">
        <f t="shared" si="85"/>
        <v/>
      </c>
      <c r="C927" s="9" t="str">
        <f>IF(A927="","",IF(variable,IF(A927&lt;'Rental Calculator'!$I$16*periods_per_year,start_rate,IF('Rental Calculator'!$I$20&gt;=0,MIN('Rental Calculator'!$I$17,start_rate+'Rental Calculator'!$I$20*ROUNDUP((A927-'Rental Calculator'!$I$16*periods_per_year)/'Rental Calculator'!$I$19,0)),MAX('Rental Calculator'!$I$18,start_rate+'Rental Calculator'!$I$20*ROUNDUP((A927-'Rental Calculator'!$I$16*periods_per_year)/'Rental Calculator'!$I$19,0)))),start_rate))</f>
        <v/>
      </c>
      <c r="D927" s="10" t="str">
        <f t="shared" si="89"/>
        <v/>
      </c>
      <c r="E927" s="10" t="str">
        <f t="shared" si="86"/>
        <v/>
      </c>
      <c r="F927" s="10" t="str">
        <f t="shared" si="87"/>
        <v/>
      </c>
      <c r="G927" s="10" t="str">
        <f t="shared" si="88"/>
        <v/>
      </c>
    </row>
    <row r="928" spans="1:7" x14ac:dyDescent="0.15">
      <c r="A928" s="7" t="str">
        <f t="shared" si="84"/>
        <v/>
      </c>
      <c r="B928" s="8" t="str">
        <f t="shared" si="85"/>
        <v/>
      </c>
      <c r="C928" s="9" t="str">
        <f>IF(A928="","",IF(variable,IF(A928&lt;'Rental Calculator'!$I$16*periods_per_year,start_rate,IF('Rental Calculator'!$I$20&gt;=0,MIN('Rental Calculator'!$I$17,start_rate+'Rental Calculator'!$I$20*ROUNDUP((A928-'Rental Calculator'!$I$16*periods_per_year)/'Rental Calculator'!$I$19,0)),MAX('Rental Calculator'!$I$18,start_rate+'Rental Calculator'!$I$20*ROUNDUP((A928-'Rental Calculator'!$I$16*periods_per_year)/'Rental Calculator'!$I$19,0)))),start_rate))</f>
        <v/>
      </c>
      <c r="D928" s="10" t="str">
        <f t="shared" si="89"/>
        <v/>
      </c>
      <c r="E928" s="10" t="str">
        <f t="shared" si="86"/>
        <v/>
      </c>
      <c r="F928" s="10" t="str">
        <f t="shared" si="87"/>
        <v/>
      </c>
      <c r="G928" s="10" t="str">
        <f t="shared" si="88"/>
        <v/>
      </c>
    </row>
    <row r="929" spans="1:7" x14ac:dyDescent="0.15">
      <c r="A929" s="7" t="str">
        <f t="shared" si="84"/>
        <v/>
      </c>
      <c r="B929" s="8" t="str">
        <f t="shared" si="85"/>
        <v/>
      </c>
      <c r="C929" s="9" t="str">
        <f>IF(A929="","",IF(variable,IF(A929&lt;'Rental Calculator'!$I$16*periods_per_year,start_rate,IF('Rental Calculator'!$I$20&gt;=0,MIN('Rental Calculator'!$I$17,start_rate+'Rental Calculator'!$I$20*ROUNDUP((A929-'Rental Calculator'!$I$16*periods_per_year)/'Rental Calculator'!$I$19,0)),MAX('Rental Calculator'!$I$18,start_rate+'Rental Calculator'!$I$20*ROUNDUP((A929-'Rental Calculator'!$I$16*periods_per_year)/'Rental Calculator'!$I$19,0)))),start_rate))</f>
        <v/>
      </c>
      <c r="D929" s="10" t="str">
        <f t="shared" si="89"/>
        <v/>
      </c>
      <c r="E929" s="10" t="str">
        <f t="shared" si="86"/>
        <v/>
      </c>
      <c r="F929" s="10" t="str">
        <f t="shared" si="87"/>
        <v/>
      </c>
      <c r="G929" s="10" t="str">
        <f t="shared" si="88"/>
        <v/>
      </c>
    </row>
    <row r="930" spans="1:7" x14ac:dyDescent="0.15">
      <c r="A930" s="7" t="str">
        <f t="shared" si="84"/>
        <v/>
      </c>
      <c r="B930" s="8" t="str">
        <f t="shared" si="85"/>
        <v/>
      </c>
      <c r="C930" s="9" t="str">
        <f>IF(A930="","",IF(variable,IF(A930&lt;'Rental Calculator'!$I$16*periods_per_year,start_rate,IF('Rental Calculator'!$I$20&gt;=0,MIN('Rental Calculator'!$I$17,start_rate+'Rental Calculator'!$I$20*ROUNDUP((A930-'Rental Calculator'!$I$16*periods_per_year)/'Rental Calculator'!$I$19,0)),MAX('Rental Calculator'!$I$18,start_rate+'Rental Calculator'!$I$20*ROUNDUP((A930-'Rental Calculator'!$I$16*periods_per_year)/'Rental Calculator'!$I$19,0)))),start_rate))</f>
        <v/>
      </c>
      <c r="D930" s="10" t="str">
        <f t="shared" si="89"/>
        <v/>
      </c>
      <c r="E930" s="10" t="str">
        <f t="shared" si="86"/>
        <v/>
      </c>
      <c r="F930" s="10" t="str">
        <f t="shared" si="87"/>
        <v/>
      </c>
      <c r="G930" s="10" t="str">
        <f t="shared" si="88"/>
        <v/>
      </c>
    </row>
    <row r="931" spans="1:7" x14ac:dyDescent="0.15">
      <c r="A931" s="7" t="str">
        <f t="shared" si="84"/>
        <v/>
      </c>
      <c r="B931" s="8" t="str">
        <f t="shared" si="85"/>
        <v/>
      </c>
      <c r="C931" s="9" t="str">
        <f>IF(A931="","",IF(variable,IF(A931&lt;'Rental Calculator'!$I$16*periods_per_year,start_rate,IF('Rental Calculator'!$I$20&gt;=0,MIN('Rental Calculator'!$I$17,start_rate+'Rental Calculator'!$I$20*ROUNDUP((A931-'Rental Calculator'!$I$16*periods_per_year)/'Rental Calculator'!$I$19,0)),MAX('Rental Calculator'!$I$18,start_rate+'Rental Calculator'!$I$20*ROUNDUP((A931-'Rental Calculator'!$I$16*periods_per_year)/'Rental Calculator'!$I$19,0)))),start_rate))</f>
        <v/>
      </c>
      <c r="D931" s="10" t="str">
        <f t="shared" si="89"/>
        <v/>
      </c>
      <c r="E931" s="10" t="str">
        <f t="shared" si="86"/>
        <v/>
      </c>
      <c r="F931" s="10" t="str">
        <f t="shared" si="87"/>
        <v/>
      </c>
      <c r="G931" s="10" t="str">
        <f t="shared" si="88"/>
        <v/>
      </c>
    </row>
    <row r="932" spans="1:7" x14ac:dyDescent="0.15">
      <c r="A932" s="7" t="str">
        <f t="shared" si="84"/>
        <v/>
      </c>
      <c r="B932" s="8" t="str">
        <f t="shared" si="85"/>
        <v/>
      </c>
      <c r="C932" s="9" t="str">
        <f>IF(A932="","",IF(variable,IF(A932&lt;'Rental Calculator'!$I$16*periods_per_year,start_rate,IF('Rental Calculator'!$I$20&gt;=0,MIN('Rental Calculator'!$I$17,start_rate+'Rental Calculator'!$I$20*ROUNDUP((A932-'Rental Calculator'!$I$16*periods_per_year)/'Rental Calculator'!$I$19,0)),MAX('Rental Calculator'!$I$18,start_rate+'Rental Calculator'!$I$20*ROUNDUP((A932-'Rental Calculator'!$I$16*periods_per_year)/'Rental Calculator'!$I$19,0)))),start_rate))</f>
        <v/>
      </c>
      <c r="D932" s="10" t="str">
        <f t="shared" si="89"/>
        <v/>
      </c>
      <c r="E932" s="10" t="str">
        <f t="shared" si="86"/>
        <v/>
      </c>
      <c r="F932" s="10" t="str">
        <f t="shared" si="87"/>
        <v/>
      </c>
      <c r="G932" s="10" t="str">
        <f t="shared" si="88"/>
        <v/>
      </c>
    </row>
    <row r="933" spans="1:7" x14ac:dyDescent="0.15">
      <c r="A933" s="7" t="str">
        <f t="shared" si="84"/>
        <v/>
      </c>
      <c r="B933" s="8" t="str">
        <f t="shared" si="85"/>
        <v/>
      </c>
      <c r="C933" s="9" t="str">
        <f>IF(A933="","",IF(variable,IF(A933&lt;'Rental Calculator'!$I$16*periods_per_year,start_rate,IF('Rental Calculator'!$I$20&gt;=0,MIN('Rental Calculator'!$I$17,start_rate+'Rental Calculator'!$I$20*ROUNDUP((A933-'Rental Calculator'!$I$16*periods_per_year)/'Rental Calculator'!$I$19,0)),MAX('Rental Calculator'!$I$18,start_rate+'Rental Calculator'!$I$20*ROUNDUP((A933-'Rental Calculator'!$I$16*periods_per_year)/'Rental Calculator'!$I$19,0)))),start_rate))</f>
        <v/>
      </c>
      <c r="D933" s="10" t="str">
        <f t="shared" si="89"/>
        <v/>
      </c>
      <c r="E933" s="10" t="str">
        <f t="shared" si="86"/>
        <v/>
      </c>
      <c r="F933" s="10" t="str">
        <f t="shared" si="87"/>
        <v/>
      </c>
      <c r="G933" s="10" t="str">
        <f t="shared" si="88"/>
        <v/>
      </c>
    </row>
    <row r="934" spans="1:7" x14ac:dyDescent="0.15">
      <c r="A934" s="7" t="str">
        <f t="shared" si="84"/>
        <v/>
      </c>
      <c r="B934" s="8" t="str">
        <f t="shared" si="85"/>
        <v/>
      </c>
      <c r="C934" s="9" t="str">
        <f>IF(A934="","",IF(variable,IF(A934&lt;'Rental Calculator'!$I$16*periods_per_year,start_rate,IF('Rental Calculator'!$I$20&gt;=0,MIN('Rental Calculator'!$I$17,start_rate+'Rental Calculator'!$I$20*ROUNDUP((A934-'Rental Calculator'!$I$16*periods_per_year)/'Rental Calculator'!$I$19,0)),MAX('Rental Calculator'!$I$18,start_rate+'Rental Calculator'!$I$20*ROUNDUP((A934-'Rental Calculator'!$I$16*periods_per_year)/'Rental Calculator'!$I$19,0)))),start_rate))</f>
        <v/>
      </c>
      <c r="D934" s="10" t="str">
        <f t="shared" si="89"/>
        <v/>
      </c>
      <c r="E934" s="10" t="str">
        <f t="shared" si="86"/>
        <v/>
      </c>
      <c r="F934" s="10" t="str">
        <f t="shared" si="87"/>
        <v/>
      </c>
      <c r="G934" s="10" t="str">
        <f t="shared" si="88"/>
        <v/>
      </c>
    </row>
    <row r="935" spans="1:7" x14ac:dyDescent="0.15">
      <c r="A935" s="7" t="str">
        <f t="shared" si="84"/>
        <v/>
      </c>
      <c r="B935" s="8" t="str">
        <f t="shared" si="85"/>
        <v/>
      </c>
      <c r="C935" s="9" t="str">
        <f>IF(A935="","",IF(variable,IF(A935&lt;'Rental Calculator'!$I$16*periods_per_year,start_rate,IF('Rental Calculator'!$I$20&gt;=0,MIN('Rental Calculator'!$I$17,start_rate+'Rental Calculator'!$I$20*ROUNDUP((A935-'Rental Calculator'!$I$16*periods_per_year)/'Rental Calculator'!$I$19,0)),MAX('Rental Calculator'!$I$18,start_rate+'Rental Calculator'!$I$20*ROUNDUP((A935-'Rental Calculator'!$I$16*periods_per_year)/'Rental Calculator'!$I$19,0)))),start_rate))</f>
        <v/>
      </c>
      <c r="D935" s="10" t="str">
        <f t="shared" si="89"/>
        <v/>
      </c>
      <c r="E935" s="10" t="str">
        <f t="shared" si="86"/>
        <v/>
      </c>
      <c r="F935" s="10" t="str">
        <f t="shared" si="87"/>
        <v/>
      </c>
      <c r="G935" s="10" t="str">
        <f t="shared" si="88"/>
        <v/>
      </c>
    </row>
    <row r="936" spans="1:7" x14ac:dyDescent="0.15">
      <c r="A936" s="7" t="str">
        <f t="shared" si="84"/>
        <v/>
      </c>
      <c r="B936" s="8" t="str">
        <f t="shared" si="85"/>
        <v/>
      </c>
      <c r="C936" s="9" t="str">
        <f>IF(A936="","",IF(variable,IF(A936&lt;'Rental Calculator'!$I$16*periods_per_year,start_rate,IF('Rental Calculator'!$I$20&gt;=0,MIN('Rental Calculator'!$I$17,start_rate+'Rental Calculator'!$I$20*ROUNDUP((A936-'Rental Calculator'!$I$16*periods_per_year)/'Rental Calculator'!$I$19,0)),MAX('Rental Calculator'!$I$18,start_rate+'Rental Calculator'!$I$20*ROUNDUP((A936-'Rental Calculator'!$I$16*periods_per_year)/'Rental Calculator'!$I$19,0)))),start_rate))</f>
        <v/>
      </c>
      <c r="D936" s="10" t="str">
        <f t="shared" si="89"/>
        <v/>
      </c>
      <c r="E936" s="10" t="str">
        <f t="shared" si="86"/>
        <v/>
      </c>
      <c r="F936" s="10" t="str">
        <f t="shared" si="87"/>
        <v/>
      </c>
      <c r="G936" s="10" t="str">
        <f t="shared" si="88"/>
        <v/>
      </c>
    </row>
    <row r="937" spans="1:7" x14ac:dyDescent="0.15">
      <c r="A937" s="7" t="str">
        <f t="shared" si="84"/>
        <v/>
      </c>
      <c r="B937" s="8" t="str">
        <f t="shared" si="85"/>
        <v/>
      </c>
      <c r="C937" s="9" t="str">
        <f>IF(A937="","",IF(variable,IF(A937&lt;'Rental Calculator'!$I$16*periods_per_year,start_rate,IF('Rental Calculator'!$I$20&gt;=0,MIN('Rental Calculator'!$I$17,start_rate+'Rental Calculator'!$I$20*ROUNDUP((A937-'Rental Calculator'!$I$16*periods_per_year)/'Rental Calculator'!$I$19,0)),MAX('Rental Calculator'!$I$18,start_rate+'Rental Calculator'!$I$20*ROUNDUP((A937-'Rental Calculator'!$I$16*periods_per_year)/'Rental Calculator'!$I$19,0)))),start_rate))</f>
        <v/>
      </c>
      <c r="D937" s="10" t="str">
        <f t="shared" si="89"/>
        <v/>
      </c>
      <c r="E937" s="10" t="str">
        <f t="shared" si="86"/>
        <v/>
      </c>
      <c r="F937" s="10" t="str">
        <f t="shared" si="87"/>
        <v/>
      </c>
      <c r="G937" s="10" t="str">
        <f t="shared" si="88"/>
        <v/>
      </c>
    </row>
    <row r="938" spans="1:7" x14ac:dyDescent="0.15">
      <c r="A938" s="7" t="str">
        <f t="shared" si="84"/>
        <v/>
      </c>
      <c r="B938" s="8" t="str">
        <f t="shared" si="85"/>
        <v/>
      </c>
      <c r="C938" s="9" t="str">
        <f>IF(A938="","",IF(variable,IF(A938&lt;'Rental Calculator'!$I$16*periods_per_year,start_rate,IF('Rental Calculator'!$I$20&gt;=0,MIN('Rental Calculator'!$I$17,start_rate+'Rental Calculator'!$I$20*ROUNDUP((A938-'Rental Calculator'!$I$16*periods_per_year)/'Rental Calculator'!$I$19,0)),MAX('Rental Calculator'!$I$18,start_rate+'Rental Calculator'!$I$20*ROUNDUP((A938-'Rental Calculator'!$I$16*periods_per_year)/'Rental Calculator'!$I$19,0)))),start_rate))</f>
        <v/>
      </c>
      <c r="D938" s="10" t="str">
        <f t="shared" si="89"/>
        <v/>
      </c>
      <c r="E938" s="10" t="str">
        <f t="shared" si="86"/>
        <v/>
      </c>
      <c r="F938" s="10" t="str">
        <f t="shared" si="87"/>
        <v/>
      </c>
      <c r="G938" s="10" t="str">
        <f t="shared" si="88"/>
        <v/>
      </c>
    </row>
    <row r="939" spans="1:7" x14ac:dyDescent="0.15">
      <c r="A939" s="7" t="str">
        <f t="shared" si="84"/>
        <v/>
      </c>
      <c r="B939" s="8" t="str">
        <f t="shared" si="85"/>
        <v/>
      </c>
      <c r="C939" s="9" t="str">
        <f>IF(A939="","",IF(variable,IF(A939&lt;'Rental Calculator'!$I$16*periods_per_year,start_rate,IF('Rental Calculator'!$I$20&gt;=0,MIN('Rental Calculator'!$I$17,start_rate+'Rental Calculator'!$I$20*ROUNDUP((A939-'Rental Calculator'!$I$16*periods_per_year)/'Rental Calculator'!$I$19,0)),MAX('Rental Calculator'!$I$18,start_rate+'Rental Calculator'!$I$20*ROUNDUP((A939-'Rental Calculator'!$I$16*periods_per_year)/'Rental Calculator'!$I$19,0)))),start_rate))</f>
        <v/>
      </c>
      <c r="D939" s="10" t="str">
        <f t="shared" si="89"/>
        <v/>
      </c>
      <c r="E939" s="10" t="str">
        <f t="shared" si="86"/>
        <v/>
      </c>
      <c r="F939" s="10" t="str">
        <f t="shared" si="87"/>
        <v/>
      </c>
      <c r="G939" s="10" t="str">
        <f t="shared" si="88"/>
        <v/>
      </c>
    </row>
    <row r="940" spans="1:7" x14ac:dyDescent="0.15">
      <c r="A940" s="7" t="str">
        <f t="shared" si="84"/>
        <v/>
      </c>
      <c r="B940" s="8" t="str">
        <f t="shared" si="85"/>
        <v/>
      </c>
      <c r="C940" s="9" t="str">
        <f>IF(A940="","",IF(variable,IF(A940&lt;'Rental Calculator'!$I$16*periods_per_year,start_rate,IF('Rental Calculator'!$I$20&gt;=0,MIN('Rental Calculator'!$I$17,start_rate+'Rental Calculator'!$I$20*ROUNDUP((A940-'Rental Calculator'!$I$16*periods_per_year)/'Rental Calculator'!$I$19,0)),MAX('Rental Calculator'!$I$18,start_rate+'Rental Calculator'!$I$20*ROUNDUP((A940-'Rental Calculator'!$I$16*periods_per_year)/'Rental Calculator'!$I$19,0)))),start_rate))</f>
        <v/>
      </c>
      <c r="D940" s="10" t="str">
        <f t="shared" si="89"/>
        <v/>
      </c>
      <c r="E940" s="10" t="str">
        <f t="shared" si="86"/>
        <v/>
      </c>
      <c r="F940" s="10" t="str">
        <f t="shared" si="87"/>
        <v/>
      </c>
      <c r="G940" s="10" t="str">
        <f t="shared" si="88"/>
        <v/>
      </c>
    </row>
    <row r="941" spans="1:7" x14ac:dyDescent="0.15">
      <c r="A941" s="7" t="str">
        <f t="shared" si="84"/>
        <v/>
      </c>
      <c r="B941" s="8" t="str">
        <f t="shared" si="85"/>
        <v/>
      </c>
      <c r="C941" s="9" t="str">
        <f>IF(A941="","",IF(variable,IF(A941&lt;'Rental Calculator'!$I$16*periods_per_year,start_rate,IF('Rental Calculator'!$I$20&gt;=0,MIN('Rental Calculator'!$I$17,start_rate+'Rental Calculator'!$I$20*ROUNDUP((A941-'Rental Calculator'!$I$16*periods_per_year)/'Rental Calculator'!$I$19,0)),MAX('Rental Calculator'!$I$18,start_rate+'Rental Calculator'!$I$20*ROUNDUP((A941-'Rental Calculator'!$I$16*periods_per_year)/'Rental Calculator'!$I$19,0)))),start_rate))</f>
        <v/>
      </c>
      <c r="D941" s="10" t="str">
        <f t="shared" si="89"/>
        <v/>
      </c>
      <c r="E941" s="10" t="str">
        <f t="shared" si="86"/>
        <v/>
      </c>
      <c r="F941" s="10" t="str">
        <f t="shared" si="87"/>
        <v/>
      </c>
      <c r="G941" s="10" t="str">
        <f t="shared" si="88"/>
        <v/>
      </c>
    </row>
    <row r="942" spans="1:7" x14ac:dyDescent="0.15">
      <c r="A942" s="7" t="str">
        <f t="shared" si="84"/>
        <v/>
      </c>
      <c r="B942" s="8" t="str">
        <f t="shared" si="85"/>
        <v/>
      </c>
      <c r="C942" s="9" t="str">
        <f>IF(A942="","",IF(variable,IF(A942&lt;'Rental Calculator'!$I$16*periods_per_year,start_rate,IF('Rental Calculator'!$I$20&gt;=0,MIN('Rental Calculator'!$I$17,start_rate+'Rental Calculator'!$I$20*ROUNDUP((A942-'Rental Calculator'!$I$16*periods_per_year)/'Rental Calculator'!$I$19,0)),MAX('Rental Calculator'!$I$18,start_rate+'Rental Calculator'!$I$20*ROUNDUP((A942-'Rental Calculator'!$I$16*periods_per_year)/'Rental Calculator'!$I$19,0)))),start_rate))</f>
        <v/>
      </c>
      <c r="D942" s="10" t="str">
        <f t="shared" si="89"/>
        <v/>
      </c>
      <c r="E942" s="10" t="str">
        <f t="shared" si="86"/>
        <v/>
      </c>
      <c r="F942" s="10" t="str">
        <f t="shared" si="87"/>
        <v/>
      </c>
      <c r="G942" s="10" t="str">
        <f t="shared" si="88"/>
        <v/>
      </c>
    </row>
    <row r="943" spans="1:7" x14ac:dyDescent="0.15">
      <c r="A943" s="7" t="str">
        <f t="shared" si="84"/>
        <v/>
      </c>
      <c r="B943" s="8" t="str">
        <f t="shared" si="85"/>
        <v/>
      </c>
      <c r="C943" s="9" t="str">
        <f>IF(A943="","",IF(variable,IF(A943&lt;'Rental Calculator'!$I$16*periods_per_year,start_rate,IF('Rental Calculator'!$I$20&gt;=0,MIN('Rental Calculator'!$I$17,start_rate+'Rental Calculator'!$I$20*ROUNDUP((A943-'Rental Calculator'!$I$16*periods_per_year)/'Rental Calculator'!$I$19,0)),MAX('Rental Calculator'!$I$18,start_rate+'Rental Calculator'!$I$20*ROUNDUP((A943-'Rental Calculator'!$I$16*periods_per_year)/'Rental Calculator'!$I$19,0)))),start_rate))</f>
        <v/>
      </c>
      <c r="D943" s="10" t="str">
        <f t="shared" si="89"/>
        <v/>
      </c>
      <c r="E943" s="10" t="str">
        <f t="shared" si="86"/>
        <v/>
      </c>
      <c r="F943" s="10" t="str">
        <f t="shared" si="87"/>
        <v/>
      </c>
      <c r="G943" s="10" t="str">
        <f t="shared" si="88"/>
        <v/>
      </c>
    </row>
    <row r="944" spans="1:7" x14ac:dyDescent="0.15">
      <c r="A944" s="7" t="str">
        <f t="shared" si="84"/>
        <v/>
      </c>
      <c r="B944" s="8" t="str">
        <f t="shared" si="85"/>
        <v/>
      </c>
      <c r="C944" s="9" t="str">
        <f>IF(A944="","",IF(variable,IF(A944&lt;'Rental Calculator'!$I$16*periods_per_year,start_rate,IF('Rental Calculator'!$I$20&gt;=0,MIN('Rental Calculator'!$I$17,start_rate+'Rental Calculator'!$I$20*ROUNDUP((A944-'Rental Calculator'!$I$16*periods_per_year)/'Rental Calculator'!$I$19,0)),MAX('Rental Calculator'!$I$18,start_rate+'Rental Calculator'!$I$20*ROUNDUP((A944-'Rental Calculator'!$I$16*periods_per_year)/'Rental Calculator'!$I$19,0)))),start_rate))</f>
        <v/>
      </c>
      <c r="D944" s="10" t="str">
        <f t="shared" si="89"/>
        <v/>
      </c>
      <c r="E944" s="10" t="str">
        <f t="shared" si="86"/>
        <v/>
      </c>
      <c r="F944" s="10" t="str">
        <f t="shared" si="87"/>
        <v/>
      </c>
      <c r="G944" s="10" t="str">
        <f t="shared" si="88"/>
        <v/>
      </c>
    </row>
    <row r="945" spans="1:7" x14ac:dyDescent="0.15">
      <c r="A945" s="7" t="str">
        <f t="shared" si="84"/>
        <v/>
      </c>
      <c r="B945" s="8" t="str">
        <f t="shared" si="85"/>
        <v/>
      </c>
      <c r="C945" s="9" t="str">
        <f>IF(A945="","",IF(variable,IF(A945&lt;'Rental Calculator'!$I$16*periods_per_year,start_rate,IF('Rental Calculator'!$I$20&gt;=0,MIN('Rental Calculator'!$I$17,start_rate+'Rental Calculator'!$I$20*ROUNDUP((A945-'Rental Calculator'!$I$16*periods_per_year)/'Rental Calculator'!$I$19,0)),MAX('Rental Calculator'!$I$18,start_rate+'Rental Calculator'!$I$20*ROUNDUP((A945-'Rental Calculator'!$I$16*periods_per_year)/'Rental Calculator'!$I$19,0)))),start_rate))</f>
        <v/>
      </c>
      <c r="D945" s="10" t="str">
        <f t="shared" si="89"/>
        <v/>
      </c>
      <c r="E945" s="10" t="str">
        <f t="shared" si="86"/>
        <v/>
      </c>
      <c r="F945" s="10" t="str">
        <f t="shared" si="87"/>
        <v/>
      </c>
      <c r="G945" s="10" t="str">
        <f t="shared" si="88"/>
        <v/>
      </c>
    </row>
    <row r="946" spans="1:7" x14ac:dyDescent="0.15">
      <c r="A946" s="7" t="str">
        <f t="shared" si="84"/>
        <v/>
      </c>
      <c r="B946" s="8" t="str">
        <f t="shared" si="85"/>
        <v/>
      </c>
      <c r="C946" s="9" t="str">
        <f>IF(A946="","",IF(variable,IF(A946&lt;'Rental Calculator'!$I$16*periods_per_year,start_rate,IF('Rental Calculator'!$I$20&gt;=0,MIN('Rental Calculator'!$I$17,start_rate+'Rental Calculator'!$I$20*ROUNDUP((A946-'Rental Calculator'!$I$16*periods_per_year)/'Rental Calculator'!$I$19,0)),MAX('Rental Calculator'!$I$18,start_rate+'Rental Calculator'!$I$20*ROUNDUP((A946-'Rental Calculator'!$I$16*periods_per_year)/'Rental Calculator'!$I$19,0)))),start_rate))</f>
        <v/>
      </c>
      <c r="D946" s="10" t="str">
        <f t="shared" si="89"/>
        <v/>
      </c>
      <c r="E946" s="10" t="str">
        <f t="shared" si="86"/>
        <v/>
      </c>
      <c r="F946" s="10" t="str">
        <f t="shared" si="87"/>
        <v/>
      </c>
      <c r="G946" s="10" t="str">
        <f t="shared" si="88"/>
        <v/>
      </c>
    </row>
    <row r="947" spans="1:7" x14ac:dyDescent="0.15">
      <c r="A947" s="7" t="str">
        <f t="shared" si="84"/>
        <v/>
      </c>
      <c r="B947" s="8" t="str">
        <f t="shared" si="85"/>
        <v/>
      </c>
      <c r="C947" s="9" t="str">
        <f>IF(A947="","",IF(variable,IF(A947&lt;'Rental Calculator'!$I$16*periods_per_year,start_rate,IF('Rental Calculator'!$I$20&gt;=0,MIN('Rental Calculator'!$I$17,start_rate+'Rental Calculator'!$I$20*ROUNDUP((A947-'Rental Calculator'!$I$16*periods_per_year)/'Rental Calculator'!$I$19,0)),MAX('Rental Calculator'!$I$18,start_rate+'Rental Calculator'!$I$20*ROUNDUP((A947-'Rental Calculator'!$I$16*periods_per_year)/'Rental Calculator'!$I$19,0)))),start_rate))</f>
        <v/>
      </c>
      <c r="D947" s="10" t="str">
        <f t="shared" si="89"/>
        <v/>
      </c>
      <c r="E947" s="10" t="str">
        <f t="shared" si="86"/>
        <v/>
      </c>
      <c r="F947" s="10" t="str">
        <f t="shared" si="87"/>
        <v/>
      </c>
      <c r="G947" s="10" t="str">
        <f t="shared" si="88"/>
        <v/>
      </c>
    </row>
    <row r="948" spans="1:7" x14ac:dyDescent="0.15">
      <c r="A948" s="7" t="str">
        <f t="shared" si="84"/>
        <v/>
      </c>
      <c r="B948" s="8" t="str">
        <f t="shared" si="85"/>
        <v/>
      </c>
      <c r="C948" s="9" t="str">
        <f>IF(A948="","",IF(variable,IF(A948&lt;'Rental Calculator'!$I$16*periods_per_year,start_rate,IF('Rental Calculator'!$I$20&gt;=0,MIN('Rental Calculator'!$I$17,start_rate+'Rental Calculator'!$I$20*ROUNDUP((A948-'Rental Calculator'!$I$16*periods_per_year)/'Rental Calculator'!$I$19,0)),MAX('Rental Calculator'!$I$18,start_rate+'Rental Calculator'!$I$20*ROUNDUP((A948-'Rental Calculator'!$I$16*periods_per_year)/'Rental Calculator'!$I$19,0)))),start_rate))</f>
        <v/>
      </c>
      <c r="D948" s="10" t="str">
        <f t="shared" si="89"/>
        <v/>
      </c>
      <c r="E948" s="10" t="str">
        <f t="shared" si="86"/>
        <v/>
      </c>
      <c r="F948" s="10" t="str">
        <f t="shared" si="87"/>
        <v/>
      </c>
      <c r="G948" s="10" t="str">
        <f t="shared" si="88"/>
        <v/>
      </c>
    </row>
    <row r="949" spans="1:7" x14ac:dyDescent="0.15">
      <c r="A949" s="7" t="str">
        <f t="shared" si="84"/>
        <v/>
      </c>
      <c r="B949" s="8" t="str">
        <f t="shared" si="85"/>
        <v/>
      </c>
      <c r="C949" s="9" t="str">
        <f>IF(A949="","",IF(variable,IF(A949&lt;'Rental Calculator'!$I$16*periods_per_year,start_rate,IF('Rental Calculator'!$I$20&gt;=0,MIN('Rental Calculator'!$I$17,start_rate+'Rental Calculator'!$I$20*ROUNDUP((A949-'Rental Calculator'!$I$16*periods_per_year)/'Rental Calculator'!$I$19,0)),MAX('Rental Calculator'!$I$18,start_rate+'Rental Calculator'!$I$20*ROUNDUP((A949-'Rental Calculator'!$I$16*periods_per_year)/'Rental Calculator'!$I$19,0)))),start_rate))</f>
        <v/>
      </c>
      <c r="D949" s="10" t="str">
        <f t="shared" si="89"/>
        <v/>
      </c>
      <c r="E949" s="10" t="str">
        <f t="shared" si="86"/>
        <v/>
      </c>
      <c r="F949" s="10" t="str">
        <f t="shared" si="87"/>
        <v/>
      </c>
      <c r="G949" s="10" t="str">
        <f t="shared" si="88"/>
        <v/>
      </c>
    </row>
    <row r="950" spans="1:7" x14ac:dyDescent="0.15">
      <c r="A950" s="7" t="str">
        <f t="shared" si="84"/>
        <v/>
      </c>
      <c r="B950" s="8" t="str">
        <f t="shared" si="85"/>
        <v/>
      </c>
      <c r="C950" s="9" t="str">
        <f>IF(A950="","",IF(variable,IF(A950&lt;'Rental Calculator'!$I$16*periods_per_year,start_rate,IF('Rental Calculator'!$I$20&gt;=0,MIN('Rental Calculator'!$I$17,start_rate+'Rental Calculator'!$I$20*ROUNDUP((A950-'Rental Calculator'!$I$16*periods_per_year)/'Rental Calculator'!$I$19,0)),MAX('Rental Calculator'!$I$18,start_rate+'Rental Calculator'!$I$20*ROUNDUP((A950-'Rental Calculator'!$I$16*periods_per_year)/'Rental Calculator'!$I$19,0)))),start_rate))</f>
        <v/>
      </c>
      <c r="D950" s="10" t="str">
        <f t="shared" si="89"/>
        <v/>
      </c>
      <c r="E950" s="10" t="str">
        <f t="shared" si="86"/>
        <v/>
      </c>
      <c r="F950" s="10" t="str">
        <f t="shared" si="87"/>
        <v/>
      </c>
      <c r="G950" s="10" t="str">
        <f t="shared" si="88"/>
        <v/>
      </c>
    </row>
    <row r="951" spans="1:7" x14ac:dyDescent="0.15">
      <c r="A951" s="7" t="str">
        <f t="shared" si="84"/>
        <v/>
      </c>
      <c r="B951" s="8" t="str">
        <f t="shared" si="85"/>
        <v/>
      </c>
      <c r="C951" s="9" t="str">
        <f>IF(A951="","",IF(variable,IF(A951&lt;'Rental Calculator'!$I$16*periods_per_year,start_rate,IF('Rental Calculator'!$I$20&gt;=0,MIN('Rental Calculator'!$I$17,start_rate+'Rental Calculator'!$I$20*ROUNDUP((A951-'Rental Calculator'!$I$16*periods_per_year)/'Rental Calculator'!$I$19,0)),MAX('Rental Calculator'!$I$18,start_rate+'Rental Calculator'!$I$20*ROUNDUP((A951-'Rental Calculator'!$I$16*periods_per_year)/'Rental Calculator'!$I$19,0)))),start_rate))</f>
        <v/>
      </c>
      <c r="D951" s="10" t="str">
        <f t="shared" si="89"/>
        <v/>
      </c>
      <c r="E951" s="10" t="str">
        <f t="shared" si="86"/>
        <v/>
      </c>
      <c r="F951" s="10" t="str">
        <f t="shared" si="87"/>
        <v/>
      </c>
      <c r="G951" s="10" t="str">
        <f t="shared" si="88"/>
        <v/>
      </c>
    </row>
    <row r="952" spans="1:7" x14ac:dyDescent="0.15">
      <c r="A952" s="7" t="str">
        <f t="shared" si="84"/>
        <v/>
      </c>
      <c r="B952" s="8" t="str">
        <f t="shared" si="85"/>
        <v/>
      </c>
      <c r="C952" s="9" t="str">
        <f>IF(A952="","",IF(variable,IF(A952&lt;'Rental Calculator'!$I$16*periods_per_year,start_rate,IF('Rental Calculator'!$I$20&gt;=0,MIN('Rental Calculator'!$I$17,start_rate+'Rental Calculator'!$I$20*ROUNDUP((A952-'Rental Calculator'!$I$16*periods_per_year)/'Rental Calculator'!$I$19,0)),MAX('Rental Calculator'!$I$18,start_rate+'Rental Calculator'!$I$20*ROUNDUP((A952-'Rental Calculator'!$I$16*periods_per_year)/'Rental Calculator'!$I$19,0)))),start_rate))</f>
        <v/>
      </c>
      <c r="D952" s="10" t="str">
        <f t="shared" si="89"/>
        <v/>
      </c>
      <c r="E952" s="10" t="str">
        <f t="shared" si="86"/>
        <v/>
      </c>
      <c r="F952" s="10" t="str">
        <f t="shared" si="87"/>
        <v/>
      </c>
      <c r="G952" s="10" t="str">
        <f t="shared" si="88"/>
        <v/>
      </c>
    </row>
    <row r="953" spans="1:7" x14ac:dyDescent="0.15">
      <c r="A953" s="7" t="str">
        <f t="shared" si="84"/>
        <v/>
      </c>
      <c r="B953" s="8" t="str">
        <f t="shared" si="85"/>
        <v/>
      </c>
      <c r="C953" s="9" t="str">
        <f>IF(A953="","",IF(variable,IF(A953&lt;'Rental Calculator'!$I$16*periods_per_year,start_rate,IF('Rental Calculator'!$I$20&gt;=0,MIN('Rental Calculator'!$I$17,start_rate+'Rental Calculator'!$I$20*ROUNDUP((A953-'Rental Calculator'!$I$16*periods_per_year)/'Rental Calculator'!$I$19,0)),MAX('Rental Calculator'!$I$18,start_rate+'Rental Calculator'!$I$20*ROUNDUP((A953-'Rental Calculator'!$I$16*periods_per_year)/'Rental Calculator'!$I$19,0)))),start_rate))</f>
        <v/>
      </c>
      <c r="D953" s="10" t="str">
        <f t="shared" si="89"/>
        <v/>
      </c>
      <c r="E953" s="10" t="str">
        <f t="shared" si="86"/>
        <v/>
      </c>
      <c r="F953" s="10" t="str">
        <f t="shared" si="87"/>
        <v/>
      </c>
      <c r="G953" s="10" t="str">
        <f t="shared" si="88"/>
        <v/>
      </c>
    </row>
    <row r="954" spans="1:7" x14ac:dyDescent="0.15">
      <c r="A954" s="7" t="str">
        <f t="shared" si="84"/>
        <v/>
      </c>
      <c r="B954" s="8" t="str">
        <f t="shared" si="85"/>
        <v/>
      </c>
      <c r="C954" s="9" t="str">
        <f>IF(A954="","",IF(variable,IF(A954&lt;'Rental Calculator'!$I$16*periods_per_year,start_rate,IF('Rental Calculator'!$I$20&gt;=0,MIN('Rental Calculator'!$I$17,start_rate+'Rental Calculator'!$I$20*ROUNDUP((A954-'Rental Calculator'!$I$16*periods_per_year)/'Rental Calculator'!$I$19,0)),MAX('Rental Calculator'!$I$18,start_rate+'Rental Calculator'!$I$20*ROUNDUP((A954-'Rental Calculator'!$I$16*periods_per_year)/'Rental Calculator'!$I$19,0)))),start_rate))</f>
        <v/>
      </c>
      <c r="D954" s="10" t="str">
        <f t="shared" si="89"/>
        <v/>
      </c>
      <c r="E954" s="10" t="str">
        <f t="shared" si="86"/>
        <v/>
      </c>
      <c r="F954" s="10" t="str">
        <f t="shared" si="87"/>
        <v/>
      </c>
      <c r="G954" s="10" t="str">
        <f t="shared" si="88"/>
        <v/>
      </c>
    </row>
    <row r="955" spans="1:7" x14ac:dyDescent="0.15">
      <c r="A955" s="7" t="str">
        <f t="shared" si="84"/>
        <v/>
      </c>
      <c r="B955" s="8" t="str">
        <f t="shared" si="85"/>
        <v/>
      </c>
      <c r="C955" s="9" t="str">
        <f>IF(A955="","",IF(variable,IF(A955&lt;'Rental Calculator'!$I$16*periods_per_year,start_rate,IF('Rental Calculator'!$I$20&gt;=0,MIN('Rental Calculator'!$I$17,start_rate+'Rental Calculator'!$I$20*ROUNDUP((A955-'Rental Calculator'!$I$16*periods_per_year)/'Rental Calculator'!$I$19,0)),MAX('Rental Calculator'!$I$18,start_rate+'Rental Calculator'!$I$20*ROUNDUP((A955-'Rental Calculator'!$I$16*periods_per_year)/'Rental Calculator'!$I$19,0)))),start_rate))</f>
        <v/>
      </c>
      <c r="D955" s="10" t="str">
        <f t="shared" si="89"/>
        <v/>
      </c>
      <c r="E955" s="10" t="str">
        <f t="shared" si="86"/>
        <v/>
      </c>
      <c r="F955" s="10" t="str">
        <f t="shared" si="87"/>
        <v/>
      </c>
      <c r="G955" s="10" t="str">
        <f t="shared" si="88"/>
        <v/>
      </c>
    </row>
    <row r="956" spans="1:7" x14ac:dyDescent="0.15">
      <c r="A956" s="7" t="str">
        <f t="shared" si="84"/>
        <v/>
      </c>
      <c r="B956" s="8" t="str">
        <f t="shared" si="85"/>
        <v/>
      </c>
      <c r="C956" s="9" t="str">
        <f>IF(A956="","",IF(variable,IF(A956&lt;'Rental Calculator'!$I$16*periods_per_year,start_rate,IF('Rental Calculator'!$I$20&gt;=0,MIN('Rental Calculator'!$I$17,start_rate+'Rental Calculator'!$I$20*ROUNDUP((A956-'Rental Calculator'!$I$16*periods_per_year)/'Rental Calculator'!$I$19,0)),MAX('Rental Calculator'!$I$18,start_rate+'Rental Calculator'!$I$20*ROUNDUP((A956-'Rental Calculator'!$I$16*periods_per_year)/'Rental Calculator'!$I$19,0)))),start_rate))</f>
        <v/>
      </c>
      <c r="D956" s="10" t="str">
        <f t="shared" si="89"/>
        <v/>
      </c>
      <c r="E956" s="10" t="str">
        <f t="shared" si="86"/>
        <v/>
      </c>
      <c r="F956" s="10" t="str">
        <f t="shared" si="87"/>
        <v/>
      </c>
      <c r="G956" s="10" t="str">
        <f t="shared" si="88"/>
        <v/>
      </c>
    </row>
    <row r="957" spans="1:7" x14ac:dyDescent="0.15">
      <c r="A957" s="7" t="str">
        <f t="shared" si="84"/>
        <v/>
      </c>
      <c r="B957" s="8" t="str">
        <f t="shared" si="85"/>
        <v/>
      </c>
      <c r="C957" s="9" t="str">
        <f>IF(A957="","",IF(variable,IF(A957&lt;'Rental Calculator'!$I$16*periods_per_year,start_rate,IF('Rental Calculator'!$I$20&gt;=0,MIN('Rental Calculator'!$I$17,start_rate+'Rental Calculator'!$I$20*ROUNDUP((A957-'Rental Calculator'!$I$16*periods_per_year)/'Rental Calculator'!$I$19,0)),MAX('Rental Calculator'!$I$18,start_rate+'Rental Calculator'!$I$20*ROUNDUP((A957-'Rental Calculator'!$I$16*periods_per_year)/'Rental Calculator'!$I$19,0)))),start_rate))</f>
        <v/>
      </c>
      <c r="D957" s="10" t="str">
        <f t="shared" si="89"/>
        <v/>
      </c>
      <c r="E957" s="10" t="str">
        <f t="shared" si="86"/>
        <v/>
      </c>
      <c r="F957" s="10" t="str">
        <f t="shared" si="87"/>
        <v/>
      </c>
      <c r="G957" s="10" t="str">
        <f t="shared" si="88"/>
        <v/>
      </c>
    </row>
    <row r="958" spans="1:7" x14ac:dyDescent="0.15">
      <c r="A958" s="7" t="str">
        <f t="shared" si="84"/>
        <v/>
      </c>
      <c r="B958" s="8" t="str">
        <f t="shared" si="85"/>
        <v/>
      </c>
      <c r="C958" s="9" t="str">
        <f>IF(A958="","",IF(variable,IF(A958&lt;'Rental Calculator'!$I$16*periods_per_year,start_rate,IF('Rental Calculator'!$I$20&gt;=0,MIN('Rental Calculator'!$I$17,start_rate+'Rental Calculator'!$I$20*ROUNDUP((A958-'Rental Calculator'!$I$16*periods_per_year)/'Rental Calculator'!$I$19,0)),MAX('Rental Calculator'!$I$18,start_rate+'Rental Calculator'!$I$20*ROUNDUP((A958-'Rental Calculator'!$I$16*periods_per_year)/'Rental Calculator'!$I$19,0)))),start_rate))</f>
        <v/>
      </c>
      <c r="D958" s="10" t="str">
        <f t="shared" si="89"/>
        <v/>
      </c>
      <c r="E958" s="10" t="str">
        <f t="shared" si="86"/>
        <v/>
      </c>
      <c r="F958" s="10" t="str">
        <f t="shared" si="87"/>
        <v/>
      </c>
      <c r="G958" s="10" t="str">
        <f t="shared" si="88"/>
        <v/>
      </c>
    </row>
    <row r="959" spans="1:7" x14ac:dyDescent="0.15">
      <c r="A959" s="7" t="str">
        <f t="shared" si="84"/>
        <v/>
      </c>
      <c r="B959" s="8" t="str">
        <f t="shared" si="85"/>
        <v/>
      </c>
      <c r="C959" s="9" t="str">
        <f>IF(A959="","",IF(variable,IF(A959&lt;'Rental Calculator'!$I$16*periods_per_year,start_rate,IF('Rental Calculator'!$I$20&gt;=0,MIN('Rental Calculator'!$I$17,start_rate+'Rental Calculator'!$I$20*ROUNDUP((A959-'Rental Calculator'!$I$16*periods_per_year)/'Rental Calculator'!$I$19,0)),MAX('Rental Calculator'!$I$18,start_rate+'Rental Calculator'!$I$20*ROUNDUP((A959-'Rental Calculator'!$I$16*periods_per_year)/'Rental Calculator'!$I$19,0)))),start_rate))</f>
        <v/>
      </c>
      <c r="D959" s="10" t="str">
        <f t="shared" si="89"/>
        <v/>
      </c>
      <c r="E959" s="10" t="str">
        <f t="shared" si="86"/>
        <v/>
      </c>
      <c r="F959" s="10" t="str">
        <f t="shared" si="87"/>
        <v/>
      </c>
      <c r="G959" s="10" t="str">
        <f t="shared" si="88"/>
        <v/>
      </c>
    </row>
    <row r="960" spans="1:7" x14ac:dyDescent="0.15">
      <c r="A960" s="7" t="str">
        <f t="shared" si="84"/>
        <v/>
      </c>
      <c r="B960" s="8" t="str">
        <f t="shared" si="85"/>
        <v/>
      </c>
      <c r="C960" s="9" t="str">
        <f>IF(A960="","",IF(variable,IF(A960&lt;'Rental Calculator'!$I$16*periods_per_year,start_rate,IF('Rental Calculator'!$I$20&gt;=0,MIN('Rental Calculator'!$I$17,start_rate+'Rental Calculator'!$I$20*ROUNDUP((A960-'Rental Calculator'!$I$16*periods_per_year)/'Rental Calculator'!$I$19,0)),MAX('Rental Calculator'!$I$18,start_rate+'Rental Calculator'!$I$20*ROUNDUP((A960-'Rental Calculator'!$I$16*periods_per_year)/'Rental Calculator'!$I$19,0)))),start_rate))</f>
        <v/>
      </c>
      <c r="D960" s="10" t="str">
        <f t="shared" si="89"/>
        <v/>
      </c>
      <c r="E960" s="10" t="str">
        <f t="shared" si="86"/>
        <v/>
      </c>
      <c r="F960" s="10" t="str">
        <f t="shared" si="87"/>
        <v/>
      </c>
      <c r="G960" s="10" t="str">
        <f t="shared" si="88"/>
        <v/>
      </c>
    </row>
    <row r="961" spans="1:7" x14ac:dyDescent="0.15">
      <c r="A961" s="7" t="str">
        <f t="shared" si="84"/>
        <v/>
      </c>
      <c r="B961" s="8" t="str">
        <f t="shared" si="85"/>
        <v/>
      </c>
      <c r="C961" s="9" t="str">
        <f>IF(A961="","",IF(variable,IF(A961&lt;'Rental Calculator'!$I$16*periods_per_year,start_rate,IF('Rental Calculator'!$I$20&gt;=0,MIN('Rental Calculator'!$I$17,start_rate+'Rental Calculator'!$I$20*ROUNDUP((A961-'Rental Calculator'!$I$16*periods_per_year)/'Rental Calculator'!$I$19,0)),MAX('Rental Calculator'!$I$18,start_rate+'Rental Calculator'!$I$20*ROUNDUP((A961-'Rental Calculator'!$I$16*periods_per_year)/'Rental Calculator'!$I$19,0)))),start_rate))</f>
        <v/>
      </c>
      <c r="D961" s="10" t="str">
        <f t="shared" si="89"/>
        <v/>
      </c>
      <c r="E961" s="10" t="str">
        <f t="shared" si="86"/>
        <v/>
      </c>
      <c r="F961" s="10" t="str">
        <f t="shared" si="87"/>
        <v/>
      </c>
      <c r="G961" s="10" t="str">
        <f t="shared" si="88"/>
        <v/>
      </c>
    </row>
    <row r="962" spans="1:7" x14ac:dyDescent="0.15">
      <c r="A962" s="7" t="str">
        <f t="shared" si="84"/>
        <v/>
      </c>
      <c r="B962" s="8" t="str">
        <f t="shared" si="85"/>
        <v/>
      </c>
      <c r="C962" s="9" t="str">
        <f>IF(A962="","",IF(variable,IF(A962&lt;'Rental Calculator'!$I$16*periods_per_year,start_rate,IF('Rental Calculator'!$I$20&gt;=0,MIN('Rental Calculator'!$I$17,start_rate+'Rental Calculator'!$I$20*ROUNDUP((A962-'Rental Calculator'!$I$16*periods_per_year)/'Rental Calculator'!$I$19,0)),MAX('Rental Calculator'!$I$18,start_rate+'Rental Calculator'!$I$20*ROUNDUP((A962-'Rental Calculator'!$I$16*periods_per_year)/'Rental Calculator'!$I$19,0)))),start_rate))</f>
        <v/>
      </c>
      <c r="D962" s="10" t="str">
        <f t="shared" si="89"/>
        <v/>
      </c>
      <c r="E962" s="10" t="str">
        <f t="shared" si="86"/>
        <v/>
      </c>
      <c r="F962" s="10" t="str">
        <f t="shared" si="87"/>
        <v/>
      </c>
      <c r="G962" s="10" t="str">
        <f t="shared" si="88"/>
        <v/>
      </c>
    </row>
    <row r="963" spans="1:7" x14ac:dyDescent="0.15">
      <c r="A963" s="7" t="str">
        <f t="shared" si="84"/>
        <v/>
      </c>
      <c r="B963" s="8" t="str">
        <f t="shared" si="85"/>
        <v/>
      </c>
      <c r="C963" s="9" t="str">
        <f>IF(A963="","",IF(variable,IF(A963&lt;'Rental Calculator'!$I$16*periods_per_year,start_rate,IF('Rental Calculator'!$I$20&gt;=0,MIN('Rental Calculator'!$I$17,start_rate+'Rental Calculator'!$I$20*ROUNDUP((A963-'Rental Calculator'!$I$16*periods_per_year)/'Rental Calculator'!$I$19,0)),MAX('Rental Calculator'!$I$18,start_rate+'Rental Calculator'!$I$20*ROUNDUP((A963-'Rental Calculator'!$I$16*periods_per_year)/'Rental Calculator'!$I$19,0)))),start_rate))</f>
        <v/>
      </c>
      <c r="D963" s="10" t="str">
        <f t="shared" si="89"/>
        <v/>
      </c>
      <c r="E963" s="10" t="str">
        <f t="shared" si="86"/>
        <v/>
      </c>
      <c r="F963" s="10" t="str">
        <f t="shared" si="87"/>
        <v/>
      </c>
      <c r="G963" s="10" t="str">
        <f t="shared" si="88"/>
        <v/>
      </c>
    </row>
    <row r="964" spans="1:7" x14ac:dyDescent="0.15">
      <c r="A964" s="7" t="str">
        <f t="shared" ref="A964:A1027" si="90">IF(G963="","",IF(OR(A963&gt;=nper,ROUND(G963,2)&lt;=0),"",A963+1))</f>
        <v/>
      </c>
      <c r="B964" s="8" t="str">
        <f t="shared" ref="B964:B1027" si="91">IF(A964="","",IF(OR(periods_per_year=26,periods_per_year=52),IF(periods_per_year=26,IF(A964=1,fpdate,B963+14),IF(periods_per_year=52,IF(A964=1,fpdate,B963+7),"n/a")),IF(periods_per_year=24,DATE(YEAR(fpdate),MONTH(fpdate)+(A964-1)/2+IF(AND(DAY(fpdate)&gt;=15,MOD(A964,2)=0),1,0),IF(MOD(A964,2)=0,IF(DAY(fpdate)&gt;=15,DAY(fpdate)-14,DAY(fpdate)+14),DAY(fpdate))),IF(DAY(DATE(YEAR(fpdate),MONTH(fpdate)+A964-1,DAY(fpdate)))&lt;&gt;DAY(fpdate),DATE(YEAR(fpdate),MONTH(fpdate)+A964,0),DATE(YEAR(fpdate),MONTH(fpdate)+A964-1,DAY(fpdate))))))</f>
        <v/>
      </c>
      <c r="C964" s="9" t="str">
        <f>IF(A964="","",IF(variable,IF(A964&lt;'Rental Calculator'!$I$16*periods_per_year,start_rate,IF('Rental Calculator'!$I$20&gt;=0,MIN('Rental Calculator'!$I$17,start_rate+'Rental Calculator'!$I$20*ROUNDUP((A964-'Rental Calculator'!$I$16*periods_per_year)/'Rental Calculator'!$I$19,0)),MAX('Rental Calculator'!$I$18,start_rate+'Rental Calculator'!$I$20*ROUNDUP((A964-'Rental Calculator'!$I$16*periods_per_year)/'Rental Calculator'!$I$19,0)))),start_rate))</f>
        <v/>
      </c>
      <c r="D964" s="10" t="str">
        <f t="shared" si="89"/>
        <v/>
      </c>
      <c r="E964" s="10" t="str">
        <f t="shared" ref="E964:E1027" si="92">IF(A964="","",IF(A964=nper,G963+D964,MIN(G963+D964,IF(C964=C963,E963,ROUND(-PMT(((1+C964/CP)^(CP/periods_per_year))-1,nper-A964+1,G963),2)))))</f>
        <v/>
      </c>
      <c r="F964" s="10" t="str">
        <f t="shared" ref="F964:F1027" si="93">IF(A964="","",E964-D964)</f>
        <v/>
      </c>
      <c r="G964" s="10" t="str">
        <f t="shared" ref="G964:G1027" si="94">IF(A964="","",G963-F964)</f>
        <v/>
      </c>
    </row>
    <row r="965" spans="1:7" x14ac:dyDescent="0.15">
      <c r="A965" s="7" t="str">
        <f t="shared" si="90"/>
        <v/>
      </c>
      <c r="B965" s="8" t="str">
        <f t="shared" si="91"/>
        <v/>
      </c>
      <c r="C965" s="9" t="str">
        <f>IF(A965="","",IF(variable,IF(A965&lt;'Rental Calculator'!$I$16*periods_per_year,start_rate,IF('Rental Calculator'!$I$20&gt;=0,MIN('Rental Calculator'!$I$17,start_rate+'Rental Calculator'!$I$20*ROUNDUP((A965-'Rental Calculator'!$I$16*periods_per_year)/'Rental Calculator'!$I$19,0)),MAX('Rental Calculator'!$I$18,start_rate+'Rental Calculator'!$I$20*ROUNDUP((A965-'Rental Calculator'!$I$16*periods_per_year)/'Rental Calculator'!$I$19,0)))),start_rate))</f>
        <v/>
      </c>
      <c r="D965" s="10" t="str">
        <f t="shared" ref="D965:D1028" si="95">IF(A965="","",ROUND((((1+C965/CP)^(CP/periods_per_year))-1)*G964,2))</f>
        <v/>
      </c>
      <c r="E965" s="10" t="str">
        <f t="shared" si="92"/>
        <v/>
      </c>
      <c r="F965" s="10" t="str">
        <f t="shared" si="93"/>
        <v/>
      </c>
      <c r="G965" s="10" t="str">
        <f t="shared" si="94"/>
        <v/>
      </c>
    </row>
    <row r="966" spans="1:7" x14ac:dyDescent="0.15">
      <c r="A966" s="7" t="str">
        <f t="shared" si="90"/>
        <v/>
      </c>
      <c r="B966" s="8" t="str">
        <f t="shared" si="91"/>
        <v/>
      </c>
      <c r="C966" s="9" t="str">
        <f>IF(A966="","",IF(variable,IF(A966&lt;'Rental Calculator'!$I$16*periods_per_year,start_rate,IF('Rental Calculator'!$I$20&gt;=0,MIN('Rental Calculator'!$I$17,start_rate+'Rental Calculator'!$I$20*ROUNDUP((A966-'Rental Calculator'!$I$16*periods_per_year)/'Rental Calculator'!$I$19,0)),MAX('Rental Calculator'!$I$18,start_rate+'Rental Calculator'!$I$20*ROUNDUP((A966-'Rental Calculator'!$I$16*periods_per_year)/'Rental Calculator'!$I$19,0)))),start_rate))</f>
        <v/>
      </c>
      <c r="D966" s="10" t="str">
        <f t="shared" si="95"/>
        <v/>
      </c>
      <c r="E966" s="10" t="str">
        <f t="shared" si="92"/>
        <v/>
      </c>
      <c r="F966" s="10" t="str">
        <f t="shared" si="93"/>
        <v/>
      </c>
      <c r="G966" s="10" t="str">
        <f t="shared" si="94"/>
        <v/>
      </c>
    </row>
    <row r="967" spans="1:7" x14ac:dyDescent="0.15">
      <c r="A967" s="7" t="str">
        <f t="shared" si="90"/>
        <v/>
      </c>
      <c r="B967" s="8" t="str">
        <f t="shared" si="91"/>
        <v/>
      </c>
      <c r="C967" s="9" t="str">
        <f>IF(A967="","",IF(variable,IF(A967&lt;'Rental Calculator'!$I$16*periods_per_year,start_rate,IF('Rental Calculator'!$I$20&gt;=0,MIN('Rental Calculator'!$I$17,start_rate+'Rental Calculator'!$I$20*ROUNDUP((A967-'Rental Calculator'!$I$16*periods_per_year)/'Rental Calculator'!$I$19,0)),MAX('Rental Calculator'!$I$18,start_rate+'Rental Calculator'!$I$20*ROUNDUP((A967-'Rental Calculator'!$I$16*periods_per_year)/'Rental Calculator'!$I$19,0)))),start_rate))</f>
        <v/>
      </c>
      <c r="D967" s="10" t="str">
        <f t="shared" si="95"/>
        <v/>
      </c>
      <c r="E967" s="10" t="str">
        <f t="shared" si="92"/>
        <v/>
      </c>
      <c r="F967" s="10" t="str">
        <f t="shared" si="93"/>
        <v/>
      </c>
      <c r="G967" s="10" t="str">
        <f t="shared" si="94"/>
        <v/>
      </c>
    </row>
    <row r="968" spans="1:7" x14ac:dyDescent="0.15">
      <c r="A968" s="7" t="str">
        <f t="shared" si="90"/>
        <v/>
      </c>
      <c r="B968" s="8" t="str">
        <f t="shared" si="91"/>
        <v/>
      </c>
      <c r="C968" s="9" t="str">
        <f>IF(A968="","",IF(variable,IF(A968&lt;'Rental Calculator'!$I$16*periods_per_year,start_rate,IF('Rental Calculator'!$I$20&gt;=0,MIN('Rental Calculator'!$I$17,start_rate+'Rental Calculator'!$I$20*ROUNDUP((A968-'Rental Calculator'!$I$16*periods_per_year)/'Rental Calculator'!$I$19,0)),MAX('Rental Calculator'!$I$18,start_rate+'Rental Calculator'!$I$20*ROUNDUP((A968-'Rental Calculator'!$I$16*periods_per_year)/'Rental Calculator'!$I$19,0)))),start_rate))</f>
        <v/>
      </c>
      <c r="D968" s="10" t="str">
        <f t="shared" si="95"/>
        <v/>
      </c>
      <c r="E968" s="10" t="str">
        <f t="shared" si="92"/>
        <v/>
      </c>
      <c r="F968" s="10" t="str">
        <f t="shared" si="93"/>
        <v/>
      </c>
      <c r="G968" s="10" t="str">
        <f t="shared" si="94"/>
        <v/>
      </c>
    </row>
    <row r="969" spans="1:7" x14ac:dyDescent="0.15">
      <c r="A969" s="7" t="str">
        <f t="shared" si="90"/>
        <v/>
      </c>
      <c r="B969" s="8" t="str">
        <f t="shared" si="91"/>
        <v/>
      </c>
      <c r="C969" s="9" t="str">
        <f>IF(A969="","",IF(variable,IF(A969&lt;'Rental Calculator'!$I$16*periods_per_year,start_rate,IF('Rental Calculator'!$I$20&gt;=0,MIN('Rental Calculator'!$I$17,start_rate+'Rental Calculator'!$I$20*ROUNDUP((A969-'Rental Calculator'!$I$16*periods_per_year)/'Rental Calculator'!$I$19,0)),MAX('Rental Calculator'!$I$18,start_rate+'Rental Calculator'!$I$20*ROUNDUP((A969-'Rental Calculator'!$I$16*periods_per_year)/'Rental Calculator'!$I$19,0)))),start_rate))</f>
        <v/>
      </c>
      <c r="D969" s="10" t="str">
        <f t="shared" si="95"/>
        <v/>
      </c>
      <c r="E969" s="10" t="str">
        <f t="shared" si="92"/>
        <v/>
      </c>
      <c r="F969" s="10" t="str">
        <f t="shared" si="93"/>
        <v/>
      </c>
      <c r="G969" s="10" t="str">
        <f t="shared" si="94"/>
        <v/>
      </c>
    </row>
    <row r="970" spans="1:7" x14ac:dyDescent="0.15">
      <c r="A970" s="7" t="str">
        <f t="shared" si="90"/>
        <v/>
      </c>
      <c r="B970" s="8" t="str">
        <f t="shared" si="91"/>
        <v/>
      </c>
      <c r="C970" s="9" t="str">
        <f>IF(A970="","",IF(variable,IF(A970&lt;'Rental Calculator'!$I$16*periods_per_year,start_rate,IF('Rental Calculator'!$I$20&gt;=0,MIN('Rental Calculator'!$I$17,start_rate+'Rental Calculator'!$I$20*ROUNDUP((A970-'Rental Calculator'!$I$16*periods_per_year)/'Rental Calculator'!$I$19,0)),MAX('Rental Calculator'!$I$18,start_rate+'Rental Calculator'!$I$20*ROUNDUP((A970-'Rental Calculator'!$I$16*periods_per_year)/'Rental Calculator'!$I$19,0)))),start_rate))</f>
        <v/>
      </c>
      <c r="D970" s="10" t="str">
        <f t="shared" si="95"/>
        <v/>
      </c>
      <c r="E970" s="10" t="str">
        <f t="shared" si="92"/>
        <v/>
      </c>
      <c r="F970" s="10" t="str">
        <f t="shared" si="93"/>
        <v/>
      </c>
      <c r="G970" s="10" t="str">
        <f t="shared" si="94"/>
        <v/>
      </c>
    </row>
    <row r="971" spans="1:7" x14ac:dyDescent="0.15">
      <c r="A971" s="7" t="str">
        <f t="shared" si="90"/>
        <v/>
      </c>
      <c r="B971" s="8" t="str">
        <f t="shared" si="91"/>
        <v/>
      </c>
      <c r="C971" s="9" t="str">
        <f>IF(A971="","",IF(variable,IF(A971&lt;'Rental Calculator'!$I$16*periods_per_year,start_rate,IF('Rental Calculator'!$I$20&gt;=0,MIN('Rental Calculator'!$I$17,start_rate+'Rental Calculator'!$I$20*ROUNDUP((A971-'Rental Calculator'!$I$16*periods_per_year)/'Rental Calculator'!$I$19,0)),MAX('Rental Calculator'!$I$18,start_rate+'Rental Calculator'!$I$20*ROUNDUP((A971-'Rental Calculator'!$I$16*periods_per_year)/'Rental Calculator'!$I$19,0)))),start_rate))</f>
        <v/>
      </c>
      <c r="D971" s="10" t="str">
        <f t="shared" si="95"/>
        <v/>
      </c>
      <c r="E971" s="10" t="str">
        <f t="shared" si="92"/>
        <v/>
      </c>
      <c r="F971" s="10" t="str">
        <f t="shared" si="93"/>
        <v/>
      </c>
      <c r="G971" s="10" t="str">
        <f t="shared" si="94"/>
        <v/>
      </c>
    </row>
    <row r="972" spans="1:7" x14ac:dyDescent="0.15">
      <c r="A972" s="7" t="str">
        <f t="shared" si="90"/>
        <v/>
      </c>
      <c r="B972" s="8" t="str">
        <f t="shared" si="91"/>
        <v/>
      </c>
      <c r="C972" s="9" t="str">
        <f>IF(A972="","",IF(variable,IF(A972&lt;'Rental Calculator'!$I$16*periods_per_year,start_rate,IF('Rental Calculator'!$I$20&gt;=0,MIN('Rental Calculator'!$I$17,start_rate+'Rental Calculator'!$I$20*ROUNDUP((A972-'Rental Calculator'!$I$16*periods_per_year)/'Rental Calculator'!$I$19,0)),MAX('Rental Calculator'!$I$18,start_rate+'Rental Calculator'!$I$20*ROUNDUP((A972-'Rental Calculator'!$I$16*periods_per_year)/'Rental Calculator'!$I$19,0)))),start_rate))</f>
        <v/>
      </c>
      <c r="D972" s="10" t="str">
        <f t="shared" si="95"/>
        <v/>
      </c>
      <c r="E972" s="10" t="str">
        <f t="shared" si="92"/>
        <v/>
      </c>
      <c r="F972" s="10" t="str">
        <f t="shared" si="93"/>
        <v/>
      </c>
      <c r="G972" s="10" t="str">
        <f t="shared" si="94"/>
        <v/>
      </c>
    </row>
    <row r="973" spans="1:7" x14ac:dyDescent="0.15">
      <c r="A973" s="7" t="str">
        <f t="shared" si="90"/>
        <v/>
      </c>
      <c r="B973" s="8" t="str">
        <f t="shared" si="91"/>
        <v/>
      </c>
      <c r="C973" s="9" t="str">
        <f>IF(A973="","",IF(variable,IF(A973&lt;'Rental Calculator'!$I$16*periods_per_year,start_rate,IF('Rental Calculator'!$I$20&gt;=0,MIN('Rental Calculator'!$I$17,start_rate+'Rental Calculator'!$I$20*ROUNDUP((A973-'Rental Calculator'!$I$16*periods_per_year)/'Rental Calculator'!$I$19,0)),MAX('Rental Calculator'!$I$18,start_rate+'Rental Calculator'!$I$20*ROUNDUP((A973-'Rental Calculator'!$I$16*periods_per_year)/'Rental Calculator'!$I$19,0)))),start_rate))</f>
        <v/>
      </c>
      <c r="D973" s="10" t="str">
        <f t="shared" si="95"/>
        <v/>
      </c>
      <c r="E973" s="10" t="str">
        <f t="shared" si="92"/>
        <v/>
      </c>
      <c r="F973" s="10" t="str">
        <f t="shared" si="93"/>
        <v/>
      </c>
      <c r="G973" s="10" t="str">
        <f t="shared" si="94"/>
        <v/>
      </c>
    </row>
    <row r="974" spans="1:7" x14ac:dyDescent="0.15">
      <c r="A974" s="7" t="str">
        <f t="shared" si="90"/>
        <v/>
      </c>
      <c r="B974" s="8" t="str">
        <f t="shared" si="91"/>
        <v/>
      </c>
      <c r="C974" s="9" t="str">
        <f>IF(A974="","",IF(variable,IF(A974&lt;'Rental Calculator'!$I$16*periods_per_year,start_rate,IF('Rental Calculator'!$I$20&gt;=0,MIN('Rental Calculator'!$I$17,start_rate+'Rental Calculator'!$I$20*ROUNDUP((A974-'Rental Calculator'!$I$16*periods_per_year)/'Rental Calculator'!$I$19,0)),MAX('Rental Calculator'!$I$18,start_rate+'Rental Calculator'!$I$20*ROUNDUP((A974-'Rental Calculator'!$I$16*periods_per_year)/'Rental Calculator'!$I$19,0)))),start_rate))</f>
        <v/>
      </c>
      <c r="D974" s="10" t="str">
        <f t="shared" si="95"/>
        <v/>
      </c>
      <c r="E974" s="10" t="str">
        <f t="shared" si="92"/>
        <v/>
      </c>
      <c r="F974" s="10" t="str">
        <f t="shared" si="93"/>
        <v/>
      </c>
      <c r="G974" s="10" t="str">
        <f t="shared" si="94"/>
        <v/>
      </c>
    </row>
    <row r="975" spans="1:7" x14ac:dyDescent="0.15">
      <c r="A975" s="7" t="str">
        <f t="shared" si="90"/>
        <v/>
      </c>
      <c r="B975" s="8" t="str">
        <f t="shared" si="91"/>
        <v/>
      </c>
      <c r="C975" s="9" t="str">
        <f>IF(A975="","",IF(variable,IF(A975&lt;'Rental Calculator'!$I$16*periods_per_year,start_rate,IF('Rental Calculator'!$I$20&gt;=0,MIN('Rental Calculator'!$I$17,start_rate+'Rental Calculator'!$I$20*ROUNDUP((A975-'Rental Calculator'!$I$16*periods_per_year)/'Rental Calculator'!$I$19,0)),MAX('Rental Calculator'!$I$18,start_rate+'Rental Calculator'!$I$20*ROUNDUP((A975-'Rental Calculator'!$I$16*periods_per_year)/'Rental Calculator'!$I$19,0)))),start_rate))</f>
        <v/>
      </c>
      <c r="D975" s="10" t="str">
        <f t="shared" si="95"/>
        <v/>
      </c>
      <c r="E975" s="10" t="str">
        <f t="shared" si="92"/>
        <v/>
      </c>
      <c r="F975" s="10" t="str">
        <f t="shared" si="93"/>
        <v/>
      </c>
      <c r="G975" s="10" t="str">
        <f t="shared" si="94"/>
        <v/>
      </c>
    </row>
    <row r="976" spans="1:7" x14ac:dyDescent="0.15">
      <c r="A976" s="7" t="str">
        <f t="shared" si="90"/>
        <v/>
      </c>
      <c r="B976" s="8" t="str">
        <f t="shared" si="91"/>
        <v/>
      </c>
      <c r="C976" s="9" t="str">
        <f>IF(A976="","",IF(variable,IF(A976&lt;'Rental Calculator'!$I$16*periods_per_year,start_rate,IF('Rental Calculator'!$I$20&gt;=0,MIN('Rental Calculator'!$I$17,start_rate+'Rental Calculator'!$I$20*ROUNDUP((A976-'Rental Calculator'!$I$16*periods_per_year)/'Rental Calculator'!$I$19,0)),MAX('Rental Calculator'!$I$18,start_rate+'Rental Calculator'!$I$20*ROUNDUP((A976-'Rental Calculator'!$I$16*periods_per_year)/'Rental Calculator'!$I$19,0)))),start_rate))</f>
        <v/>
      </c>
      <c r="D976" s="10" t="str">
        <f t="shared" si="95"/>
        <v/>
      </c>
      <c r="E976" s="10" t="str">
        <f t="shared" si="92"/>
        <v/>
      </c>
      <c r="F976" s="10" t="str">
        <f t="shared" si="93"/>
        <v/>
      </c>
      <c r="G976" s="10" t="str">
        <f t="shared" si="94"/>
        <v/>
      </c>
    </row>
    <row r="977" spans="1:7" x14ac:dyDescent="0.15">
      <c r="A977" s="7" t="str">
        <f t="shared" si="90"/>
        <v/>
      </c>
      <c r="B977" s="8" t="str">
        <f t="shared" si="91"/>
        <v/>
      </c>
      <c r="C977" s="9" t="str">
        <f>IF(A977="","",IF(variable,IF(A977&lt;'Rental Calculator'!$I$16*periods_per_year,start_rate,IF('Rental Calculator'!$I$20&gt;=0,MIN('Rental Calculator'!$I$17,start_rate+'Rental Calculator'!$I$20*ROUNDUP((A977-'Rental Calculator'!$I$16*periods_per_year)/'Rental Calculator'!$I$19,0)),MAX('Rental Calculator'!$I$18,start_rate+'Rental Calculator'!$I$20*ROUNDUP((A977-'Rental Calculator'!$I$16*periods_per_year)/'Rental Calculator'!$I$19,0)))),start_rate))</f>
        <v/>
      </c>
      <c r="D977" s="10" t="str">
        <f t="shared" si="95"/>
        <v/>
      </c>
      <c r="E977" s="10" t="str">
        <f t="shared" si="92"/>
        <v/>
      </c>
      <c r="F977" s="10" t="str">
        <f t="shared" si="93"/>
        <v/>
      </c>
      <c r="G977" s="10" t="str">
        <f t="shared" si="94"/>
        <v/>
      </c>
    </row>
    <row r="978" spans="1:7" x14ac:dyDescent="0.15">
      <c r="A978" s="7" t="str">
        <f t="shared" si="90"/>
        <v/>
      </c>
      <c r="B978" s="8" t="str">
        <f t="shared" si="91"/>
        <v/>
      </c>
      <c r="C978" s="9" t="str">
        <f>IF(A978="","",IF(variable,IF(A978&lt;'Rental Calculator'!$I$16*periods_per_year,start_rate,IF('Rental Calculator'!$I$20&gt;=0,MIN('Rental Calculator'!$I$17,start_rate+'Rental Calculator'!$I$20*ROUNDUP((A978-'Rental Calculator'!$I$16*periods_per_year)/'Rental Calculator'!$I$19,0)),MAX('Rental Calculator'!$I$18,start_rate+'Rental Calculator'!$I$20*ROUNDUP((A978-'Rental Calculator'!$I$16*periods_per_year)/'Rental Calculator'!$I$19,0)))),start_rate))</f>
        <v/>
      </c>
      <c r="D978" s="10" t="str">
        <f t="shared" si="95"/>
        <v/>
      </c>
      <c r="E978" s="10" t="str">
        <f t="shared" si="92"/>
        <v/>
      </c>
      <c r="F978" s="10" t="str">
        <f t="shared" si="93"/>
        <v/>
      </c>
      <c r="G978" s="10" t="str">
        <f t="shared" si="94"/>
        <v/>
      </c>
    </row>
    <row r="979" spans="1:7" x14ac:dyDescent="0.15">
      <c r="A979" s="7" t="str">
        <f t="shared" si="90"/>
        <v/>
      </c>
      <c r="B979" s="8" t="str">
        <f t="shared" si="91"/>
        <v/>
      </c>
      <c r="C979" s="9" t="str">
        <f>IF(A979="","",IF(variable,IF(A979&lt;'Rental Calculator'!$I$16*periods_per_year,start_rate,IF('Rental Calculator'!$I$20&gt;=0,MIN('Rental Calculator'!$I$17,start_rate+'Rental Calculator'!$I$20*ROUNDUP((A979-'Rental Calculator'!$I$16*periods_per_year)/'Rental Calculator'!$I$19,0)),MAX('Rental Calculator'!$I$18,start_rate+'Rental Calculator'!$I$20*ROUNDUP((A979-'Rental Calculator'!$I$16*periods_per_year)/'Rental Calculator'!$I$19,0)))),start_rate))</f>
        <v/>
      </c>
      <c r="D979" s="10" t="str">
        <f t="shared" si="95"/>
        <v/>
      </c>
      <c r="E979" s="10" t="str">
        <f t="shared" si="92"/>
        <v/>
      </c>
      <c r="F979" s="10" t="str">
        <f t="shared" si="93"/>
        <v/>
      </c>
      <c r="G979" s="10" t="str">
        <f t="shared" si="94"/>
        <v/>
      </c>
    </row>
    <row r="980" spans="1:7" x14ac:dyDescent="0.15">
      <c r="A980" s="7" t="str">
        <f t="shared" si="90"/>
        <v/>
      </c>
      <c r="B980" s="8" t="str">
        <f t="shared" si="91"/>
        <v/>
      </c>
      <c r="C980" s="9" t="str">
        <f>IF(A980="","",IF(variable,IF(A980&lt;'Rental Calculator'!$I$16*periods_per_year,start_rate,IF('Rental Calculator'!$I$20&gt;=0,MIN('Rental Calculator'!$I$17,start_rate+'Rental Calculator'!$I$20*ROUNDUP((A980-'Rental Calculator'!$I$16*periods_per_year)/'Rental Calculator'!$I$19,0)),MAX('Rental Calculator'!$I$18,start_rate+'Rental Calculator'!$I$20*ROUNDUP((A980-'Rental Calculator'!$I$16*periods_per_year)/'Rental Calculator'!$I$19,0)))),start_rate))</f>
        <v/>
      </c>
      <c r="D980" s="10" t="str">
        <f t="shared" si="95"/>
        <v/>
      </c>
      <c r="E980" s="10" t="str">
        <f t="shared" si="92"/>
        <v/>
      </c>
      <c r="F980" s="10" t="str">
        <f t="shared" si="93"/>
        <v/>
      </c>
      <c r="G980" s="10" t="str">
        <f t="shared" si="94"/>
        <v/>
      </c>
    </row>
    <row r="981" spans="1:7" x14ac:dyDescent="0.15">
      <c r="A981" s="7" t="str">
        <f t="shared" si="90"/>
        <v/>
      </c>
      <c r="B981" s="8" t="str">
        <f t="shared" si="91"/>
        <v/>
      </c>
      <c r="C981" s="9" t="str">
        <f>IF(A981="","",IF(variable,IF(A981&lt;'Rental Calculator'!$I$16*periods_per_year,start_rate,IF('Rental Calculator'!$I$20&gt;=0,MIN('Rental Calculator'!$I$17,start_rate+'Rental Calculator'!$I$20*ROUNDUP((A981-'Rental Calculator'!$I$16*periods_per_year)/'Rental Calculator'!$I$19,0)),MAX('Rental Calculator'!$I$18,start_rate+'Rental Calculator'!$I$20*ROUNDUP((A981-'Rental Calculator'!$I$16*periods_per_year)/'Rental Calculator'!$I$19,0)))),start_rate))</f>
        <v/>
      </c>
      <c r="D981" s="10" t="str">
        <f t="shared" si="95"/>
        <v/>
      </c>
      <c r="E981" s="10" t="str">
        <f t="shared" si="92"/>
        <v/>
      </c>
      <c r="F981" s="10" t="str">
        <f t="shared" si="93"/>
        <v/>
      </c>
      <c r="G981" s="10" t="str">
        <f t="shared" si="94"/>
        <v/>
      </c>
    </row>
    <row r="982" spans="1:7" x14ac:dyDescent="0.15">
      <c r="A982" s="7" t="str">
        <f t="shared" si="90"/>
        <v/>
      </c>
      <c r="B982" s="8" t="str">
        <f t="shared" si="91"/>
        <v/>
      </c>
      <c r="C982" s="9" t="str">
        <f>IF(A982="","",IF(variable,IF(A982&lt;'Rental Calculator'!$I$16*periods_per_year,start_rate,IF('Rental Calculator'!$I$20&gt;=0,MIN('Rental Calculator'!$I$17,start_rate+'Rental Calculator'!$I$20*ROUNDUP((A982-'Rental Calculator'!$I$16*periods_per_year)/'Rental Calculator'!$I$19,0)),MAX('Rental Calculator'!$I$18,start_rate+'Rental Calculator'!$I$20*ROUNDUP((A982-'Rental Calculator'!$I$16*periods_per_year)/'Rental Calculator'!$I$19,0)))),start_rate))</f>
        <v/>
      </c>
      <c r="D982" s="10" t="str">
        <f t="shared" si="95"/>
        <v/>
      </c>
      <c r="E982" s="10" t="str">
        <f t="shared" si="92"/>
        <v/>
      </c>
      <c r="F982" s="10" t="str">
        <f t="shared" si="93"/>
        <v/>
      </c>
      <c r="G982" s="10" t="str">
        <f t="shared" si="94"/>
        <v/>
      </c>
    </row>
    <row r="983" spans="1:7" x14ac:dyDescent="0.15">
      <c r="A983" s="7" t="str">
        <f t="shared" si="90"/>
        <v/>
      </c>
      <c r="B983" s="8" t="str">
        <f t="shared" si="91"/>
        <v/>
      </c>
      <c r="C983" s="9" t="str">
        <f>IF(A983="","",IF(variable,IF(A983&lt;'Rental Calculator'!$I$16*periods_per_year,start_rate,IF('Rental Calculator'!$I$20&gt;=0,MIN('Rental Calculator'!$I$17,start_rate+'Rental Calculator'!$I$20*ROUNDUP((A983-'Rental Calculator'!$I$16*periods_per_year)/'Rental Calculator'!$I$19,0)),MAX('Rental Calculator'!$I$18,start_rate+'Rental Calculator'!$I$20*ROUNDUP((A983-'Rental Calculator'!$I$16*periods_per_year)/'Rental Calculator'!$I$19,0)))),start_rate))</f>
        <v/>
      </c>
      <c r="D983" s="10" t="str">
        <f t="shared" si="95"/>
        <v/>
      </c>
      <c r="E983" s="10" t="str">
        <f t="shared" si="92"/>
        <v/>
      </c>
      <c r="F983" s="10" t="str">
        <f t="shared" si="93"/>
        <v/>
      </c>
      <c r="G983" s="10" t="str">
        <f t="shared" si="94"/>
        <v/>
      </c>
    </row>
    <row r="984" spans="1:7" x14ac:dyDescent="0.15">
      <c r="A984" s="7" t="str">
        <f t="shared" si="90"/>
        <v/>
      </c>
      <c r="B984" s="8" t="str">
        <f t="shared" si="91"/>
        <v/>
      </c>
      <c r="C984" s="9" t="str">
        <f>IF(A984="","",IF(variable,IF(A984&lt;'Rental Calculator'!$I$16*periods_per_year,start_rate,IF('Rental Calculator'!$I$20&gt;=0,MIN('Rental Calculator'!$I$17,start_rate+'Rental Calculator'!$I$20*ROUNDUP((A984-'Rental Calculator'!$I$16*periods_per_year)/'Rental Calculator'!$I$19,0)),MAX('Rental Calculator'!$I$18,start_rate+'Rental Calculator'!$I$20*ROUNDUP((A984-'Rental Calculator'!$I$16*periods_per_year)/'Rental Calculator'!$I$19,0)))),start_rate))</f>
        <v/>
      </c>
      <c r="D984" s="10" t="str">
        <f t="shared" si="95"/>
        <v/>
      </c>
      <c r="E984" s="10" t="str">
        <f t="shared" si="92"/>
        <v/>
      </c>
      <c r="F984" s="10" t="str">
        <f t="shared" si="93"/>
        <v/>
      </c>
      <c r="G984" s="10" t="str">
        <f t="shared" si="94"/>
        <v/>
      </c>
    </row>
    <row r="985" spans="1:7" x14ac:dyDescent="0.15">
      <c r="A985" s="7" t="str">
        <f t="shared" si="90"/>
        <v/>
      </c>
      <c r="B985" s="8" t="str">
        <f t="shared" si="91"/>
        <v/>
      </c>
      <c r="C985" s="9" t="str">
        <f>IF(A985="","",IF(variable,IF(A985&lt;'Rental Calculator'!$I$16*periods_per_year,start_rate,IF('Rental Calculator'!$I$20&gt;=0,MIN('Rental Calculator'!$I$17,start_rate+'Rental Calculator'!$I$20*ROUNDUP((A985-'Rental Calculator'!$I$16*periods_per_year)/'Rental Calculator'!$I$19,0)),MAX('Rental Calculator'!$I$18,start_rate+'Rental Calculator'!$I$20*ROUNDUP((A985-'Rental Calculator'!$I$16*periods_per_year)/'Rental Calculator'!$I$19,0)))),start_rate))</f>
        <v/>
      </c>
      <c r="D985" s="10" t="str">
        <f t="shared" si="95"/>
        <v/>
      </c>
      <c r="E985" s="10" t="str">
        <f t="shared" si="92"/>
        <v/>
      </c>
      <c r="F985" s="10" t="str">
        <f t="shared" si="93"/>
        <v/>
      </c>
      <c r="G985" s="10" t="str">
        <f t="shared" si="94"/>
        <v/>
      </c>
    </row>
    <row r="986" spans="1:7" x14ac:dyDescent="0.15">
      <c r="A986" s="7" t="str">
        <f t="shared" si="90"/>
        <v/>
      </c>
      <c r="B986" s="8" t="str">
        <f t="shared" si="91"/>
        <v/>
      </c>
      <c r="C986" s="9" t="str">
        <f>IF(A986="","",IF(variable,IF(A986&lt;'Rental Calculator'!$I$16*periods_per_year,start_rate,IF('Rental Calculator'!$I$20&gt;=0,MIN('Rental Calculator'!$I$17,start_rate+'Rental Calculator'!$I$20*ROUNDUP((A986-'Rental Calculator'!$I$16*periods_per_year)/'Rental Calculator'!$I$19,0)),MAX('Rental Calculator'!$I$18,start_rate+'Rental Calculator'!$I$20*ROUNDUP((A986-'Rental Calculator'!$I$16*periods_per_year)/'Rental Calculator'!$I$19,0)))),start_rate))</f>
        <v/>
      </c>
      <c r="D986" s="10" t="str">
        <f t="shared" si="95"/>
        <v/>
      </c>
      <c r="E986" s="10" t="str">
        <f t="shared" si="92"/>
        <v/>
      </c>
      <c r="F986" s="10" t="str">
        <f t="shared" si="93"/>
        <v/>
      </c>
      <c r="G986" s="10" t="str">
        <f t="shared" si="94"/>
        <v/>
      </c>
    </row>
    <row r="987" spans="1:7" x14ac:dyDescent="0.15">
      <c r="A987" s="7" t="str">
        <f t="shared" si="90"/>
        <v/>
      </c>
      <c r="B987" s="8" t="str">
        <f t="shared" si="91"/>
        <v/>
      </c>
      <c r="C987" s="9" t="str">
        <f>IF(A987="","",IF(variable,IF(A987&lt;'Rental Calculator'!$I$16*periods_per_year,start_rate,IF('Rental Calculator'!$I$20&gt;=0,MIN('Rental Calculator'!$I$17,start_rate+'Rental Calculator'!$I$20*ROUNDUP((A987-'Rental Calculator'!$I$16*periods_per_year)/'Rental Calculator'!$I$19,0)),MAX('Rental Calculator'!$I$18,start_rate+'Rental Calculator'!$I$20*ROUNDUP((A987-'Rental Calculator'!$I$16*periods_per_year)/'Rental Calculator'!$I$19,0)))),start_rate))</f>
        <v/>
      </c>
      <c r="D987" s="10" t="str">
        <f t="shared" si="95"/>
        <v/>
      </c>
      <c r="E987" s="10" t="str">
        <f t="shared" si="92"/>
        <v/>
      </c>
      <c r="F987" s="10" t="str">
        <f t="shared" si="93"/>
        <v/>
      </c>
      <c r="G987" s="10" t="str">
        <f t="shared" si="94"/>
        <v/>
      </c>
    </row>
    <row r="988" spans="1:7" x14ac:dyDescent="0.15">
      <c r="A988" s="7" t="str">
        <f t="shared" si="90"/>
        <v/>
      </c>
      <c r="B988" s="8" t="str">
        <f t="shared" si="91"/>
        <v/>
      </c>
      <c r="C988" s="9" t="str">
        <f>IF(A988="","",IF(variable,IF(A988&lt;'Rental Calculator'!$I$16*periods_per_year,start_rate,IF('Rental Calculator'!$I$20&gt;=0,MIN('Rental Calculator'!$I$17,start_rate+'Rental Calculator'!$I$20*ROUNDUP((A988-'Rental Calculator'!$I$16*periods_per_year)/'Rental Calculator'!$I$19,0)),MAX('Rental Calculator'!$I$18,start_rate+'Rental Calculator'!$I$20*ROUNDUP((A988-'Rental Calculator'!$I$16*periods_per_year)/'Rental Calculator'!$I$19,0)))),start_rate))</f>
        <v/>
      </c>
      <c r="D988" s="10" t="str">
        <f t="shared" si="95"/>
        <v/>
      </c>
      <c r="E988" s="10" t="str">
        <f t="shared" si="92"/>
        <v/>
      </c>
      <c r="F988" s="10" t="str">
        <f t="shared" si="93"/>
        <v/>
      </c>
      <c r="G988" s="10" t="str">
        <f t="shared" si="94"/>
        <v/>
      </c>
    </row>
    <row r="989" spans="1:7" x14ac:dyDescent="0.15">
      <c r="A989" s="7" t="str">
        <f t="shared" si="90"/>
        <v/>
      </c>
      <c r="B989" s="8" t="str">
        <f t="shared" si="91"/>
        <v/>
      </c>
      <c r="C989" s="9" t="str">
        <f>IF(A989="","",IF(variable,IF(A989&lt;'Rental Calculator'!$I$16*periods_per_year,start_rate,IF('Rental Calculator'!$I$20&gt;=0,MIN('Rental Calculator'!$I$17,start_rate+'Rental Calculator'!$I$20*ROUNDUP((A989-'Rental Calculator'!$I$16*periods_per_year)/'Rental Calculator'!$I$19,0)),MAX('Rental Calculator'!$I$18,start_rate+'Rental Calculator'!$I$20*ROUNDUP((A989-'Rental Calculator'!$I$16*periods_per_year)/'Rental Calculator'!$I$19,0)))),start_rate))</f>
        <v/>
      </c>
      <c r="D989" s="10" t="str">
        <f t="shared" si="95"/>
        <v/>
      </c>
      <c r="E989" s="10" t="str">
        <f t="shared" si="92"/>
        <v/>
      </c>
      <c r="F989" s="10" t="str">
        <f t="shared" si="93"/>
        <v/>
      </c>
      <c r="G989" s="10" t="str">
        <f t="shared" si="94"/>
        <v/>
      </c>
    </row>
    <row r="990" spans="1:7" x14ac:dyDescent="0.15">
      <c r="A990" s="7" t="str">
        <f t="shared" si="90"/>
        <v/>
      </c>
      <c r="B990" s="8" t="str">
        <f t="shared" si="91"/>
        <v/>
      </c>
      <c r="C990" s="9" t="str">
        <f>IF(A990="","",IF(variable,IF(A990&lt;'Rental Calculator'!$I$16*periods_per_year,start_rate,IF('Rental Calculator'!$I$20&gt;=0,MIN('Rental Calculator'!$I$17,start_rate+'Rental Calculator'!$I$20*ROUNDUP((A990-'Rental Calculator'!$I$16*periods_per_year)/'Rental Calculator'!$I$19,0)),MAX('Rental Calculator'!$I$18,start_rate+'Rental Calculator'!$I$20*ROUNDUP((A990-'Rental Calculator'!$I$16*periods_per_year)/'Rental Calculator'!$I$19,0)))),start_rate))</f>
        <v/>
      </c>
      <c r="D990" s="10" t="str">
        <f t="shared" si="95"/>
        <v/>
      </c>
      <c r="E990" s="10" t="str">
        <f t="shared" si="92"/>
        <v/>
      </c>
      <c r="F990" s="10" t="str">
        <f t="shared" si="93"/>
        <v/>
      </c>
      <c r="G990" s="10" t="str">
        <f t="shared" si="94"/>
        <v/>
      </c>
    </row>
    <row r="991" spans="1:7" x14ac:dyDescent="0.15">
      <c r="A991" s="7" t="str">
        <f t="shared" si="90"/>
        <v/>
      </c>
      <c r="B991" s="8" t="str">
        <f t="shared" si="91"/>
        <v/>
      </c>
      <c r="C991" s="9" t="str">
        <f>IF(A991="","",IF(variable,IF(A991&lt;'Rental Calculator'!$I$16*periods_per_year,start_rate,IF('Rental Calculator'!$I$20&gt;=0,MIN('Rental Calculator'!$I$17,start_rate+'Rental Calculator'!$I$20*ROUNDUP((A991-'Rental Calculator'!$I$16*periods_per_year)/'Rental Calculator'!$I$19,0)),MAX('Rental Calculator'!$I$18,start_rate+'Rental Calculator'!$I$20*ROUNDUP((A991-'Rental Calculator'!$I$16*periods_per_year)/'Rental Calculator'!$I$19,0)))),start_rate))</f>
        <v/>
      </c>
      <c r="D991" s="10" t="str">
        <f t="shared" si="95"/>
        <v/>
      </c>
      <c r="E991" s="10" t="str">
        <f t="shared" si="92"/>
        <v/>
      </c>
      <c r="F991" s="10" t="str">
        <f t="shared" si="93"/>
        <v/>
      </c>
      <c r="G991" s="10" t="str">
        <f t="shared" si="94"/>
        <v/>
      </c>
    </row>
    <row r="992" spans="1:7" x14ac:dyDescent="0.15">
      <c r="A992" s="7" t="str">
        <f t="shared" si="90"/>
        <v/>
      </c>
      <c r="B992" s="8" t="str">
        <f t="shared" si="91"/>
        <v/>
      </c>
      <c r="C992" s="9" t="str">
        <f>IF(A992="","",IF(variable,IF(A992&lt;'Rental Calculator'!$I$16*periods_per_year,start_rate,IF('Rental Calculator'!$I$20&gt;=0,MIN('Rental Calculator'!$I$17,start_rate+'Rental Calculator'!$I$20*ROUNDUP((A992-'Rental Calculator'!$I$16*periods_per_year)/'Rental Calculator'!$I$19,0)),MAX('Rental Calculator'!$I$18,start_rate+'Rental Calculator'!$I$20*ROUNDUP((A992-'Rental Calculator'!$I$16*periods_per_year)/'Rental Calculator'!$I$19,0)))),start_rate))</f>
        <v/>
      </c>
      <c r="D992" s="10" t="str">
        <f t="shared" si="95"/>
        <v/>
      </c>
      <c r="E992" s="10" t="str">
        <f t="shared" si="92"/>
        <v/>
      </c>
      <c r="F992" s="10" t="str">
        <f t="shared" si="93"/>
        <v/>
      </c>
      <c r="G992" s="10" t="str">
        <f t="shared" si="94"/>
        <v/>
      </c>
    </row>
    <row r="993" spans="1:7" x14ac:dyDescent="0.15">
      <c r="A993" s="7" t="str">
        <f t="shared" si="90"/>
        <v/>
      </c>
      <c r="B993" s="8" t="str">
        <f t="shared" si="91"/>
        <v/>
      </c>
      <c r="C993" s="9" t="str">
        <f>IF(A993="","",IF(variable,IF(A993&lt;'Rental Calculator'!$I$16*periods_per_year,start_rate,IF('Rental Calculator'!$I$20&gt;=0,MIN('Rental Calculator'!$I$17,start_rate+'Rental Calculator'!$I$20*ROUNDUP((A993-'Rental Calculator'!$I$16*periods_per_year)/'Rental Calculator'!$I$19,0)),MAX('Rental Calculator'!$I$18,start_rate+'Rental Calculator'!$I$20*ROUNDUP((A993-'Rental Calculator'!$I$16*periods_per_year)/'Rental Calculator'!$I$19,0)))),start_rate))</f>
        <v/>
      </c>
      <c r="D993" s="10" t="str">
        <f t="shared" si="95"/>
        <v/>
      </c>
      <c r="E993" s="10" t="str">
        <f t="shared" si="92"/>
        <v/>
      </c>
      <c r="F993" s="10" t="str">
        <f t="shared" si="93"/>
        <v/>
      </c>
      <c r="G993" s="10" t="str">
        <f t="shared" si="94"/>
        <v/>
      </c>
    </row>
    <row r="994" spans="1:7" x14ac:dyDescent="0.15">
      <c r="A994" s="7" t="str">
        <f t="shared" si="90"/>
        <v/>
      </c>
      <c r="B994" s="8" t="str">
        <f t="shared" si="91"/>
        <v/>
      </c>
      <c r="C994" s="9" t="str">
        <f>IF(A994="","",IF(variable,IF(A994&lt;'Rental Calculator'!$I$16*periods_per_year,start_rate,IF('Rental Calculator'!$I$20&gt;=0,MIN('Rental Calculator'!$I$17,start_rate+'Rental Calculator'!$I$20*ROUNDUP((A994-'Rental Calculator'!$I$16*periods_per_year)/'Rental Calculator'!$I$19,0)),MAX('Rental Calculator'!$I$18,start_rate+'Rental Calculator'!$I$20*ROUNDUP((A994-'Rental Calculator'!$I$16*periods_per_year)/'Rental Calculator'!$I$19,0)))),start_rate))</f>
        <v/>
      </c>
      <c r="D994" s="10" t="str">
        <f t="shared" si="95"/>
        <v/>
      </c>
      <c r="E994" s="10" t="str">
        <f t="shared" si="92"/>
        <v/>
      </c>
      <c r="F994" s="10" t="str">
        <f t="shared" si="93"/>
        <v/>
      </c>
      <c r="G994" s="10" t="str">
        <f t="shared" si="94"/>
        <v/>
      </c>
    </row>
    <row r="995" spans="1:7" x14ac:dyDescent="0.15">
      <c r="A995" s="7" t="str">
        <f t="shared" si="90"/>
        <v/>
      </c>
      <c r="B995" s="8" t="str">
        <f t="shared" si="91"/>
        <v/>
      </c>
      <c r="C995" s="9" t="str">
        <f>IF(A995="","",IF(variable,IF(A995&lt;'Rental Calculator'!$I$16*periods_per_year,start_rate,IF('Rental Calculator'!$I$20&gt;=0,MIN('Rental Calculator'!$I$17,start_rate+'Rental Calculator'!$I$20*ROUNDUP((A995-'Rental Calculator'!$I$16*periods_per_year)/'Rental Calculator'!$I$19,0)),MAX('Rental Calculator'!$I$18,start_rate+'Rental Calculator'!$I$20*ROUNDUP((A995-'Rental Calculator'!$I$16*periods_per_year)/'Rental Calculator'!$I$19,0)))),start_rate))</f>
        <v/>
      </c>
      <c r="D995" s="10" t="str">
        <f t="shared" si="95"/>
        <v/>
      </c>
      <c r="E995" s="10" t="str">
        <f t="shared" si="92"/>
        <v/>
      </c>
      <c r="F995" s="10" t="str">
        <f t="shared" si="93"/>
        <v/>
      </c>
      <c r="G995" s="10" t="str">
        <f t="shared" si="94"/>
        <v/>
      </c>
    </row>
    <row r="996" spans="1:7" x14ac:dyDescent="0.15">
      <c r="A996" s="7" t="str">
        <f t="shared" si="90"/>
        <v/>
      </c>
      <c r="B996" s="8" t="str">
        <f t="shared" si="91"/>
        <v/>
      </c>
      <c r="C996" s="9" t="str">
        <f>IF(A996="","",IF(variable,IF(A996&lt;'Rental Calculator'!$I$16*periods_per_year,start_rate,IF('Rental Calculator'!$I$20&gt;=0,MIN('Rental Calculator'!$I$17,start_rate+'Rental Calculator'!$I$20*ROUNDUP((A996-'Rental Calculator'!$I$16*periods_per_year)/'Rental Calculator'!$I$19,0)),MAX('Rental Calculator'!$I$18,start_rate+'Rental Calculator'!$I$20*ROUNDUP((A996-'Rental Calculator'!$I$16*periods_per_year)/'Rental Calculator'!$I$19,0)))),start_rate))</f>
        <v/>
      </c>
      <c r="D996" s="10" t="str">
        <f t="shared" si="95"/>
        <v/>
      </c>
      <c r="E996" s="10" t="str">
        <f t="shared" si="92"/>
        <v/>
      </c>
      <c r="F996" s="10" t="str">
        <f t="shared" si="93"/>
        <v/>
      </c>
      <c r="G996" s="10" t="str">
        <f t="shared" si="94"/>
        <v/>
      </c>
    </row>
    <row r="997" spans="1:7" x14ac:dyDescent="0.15">
      <c r="A997" s="7" t="str">
        <f t="shared" si="90"/>
        <v/>
      </c>
      <c r="B997" s="8" t="str">
        <f t="shared" si="91"/>
        <v/>
      </c>
      <c r="C997" s="9" t="str">
        <f>IF(A997="","",IF(variable,IF(A997&lt;'Rental Calculator'!$I$16*periods_per_year,start_rate,IF('Rental Calculator'!$I$20&gt;=0,MIN('Rental Calculator'!$I$17,start_rate+'Rental Calculator'!$I$20*ROUNDUP((A997-'Rental Calculator'!$I$16*periods_per_year)/'Rental Calculator'!$I$19,0)),MAX('Rental Calculator'!$I$18,start_rate+'Rental Calculator'!$I$20*ROUNDUP((A997-'Rental Calculator'!$I$16*periods_per_year)/'Rental Calculator'!$I$19,0)))),start_rate))</f>
        <v/>
      </c>
      <c r="D997" s="10" t="str">
        <f t="shared" si="95"/>
        <v/>
      </c>
      <c r="E997" s="10" t="str">
        <f t="shared" si="92"/>
        <v/>
      </c>
      <c r="F997" s="10" t="str">
        <f t="shared" si="93"/>
        <v/>
      </c>
      <c r="G997" s="10" t="str">
        <f t="shared" si="94"/>
        <v/>
      </c>
    </row>
    <row r="998" spans="1:7" x14ac:dyDescent="0.15">
      <c r="A998" s="7" t="str">
        <f t="shared" si="90"/>
        <v/>
      </c>
      <c r="B998" s="8" t="str">
        <f t="shared" si="91"/>
        <v/>
      </c>
      <c r="C998" s="9" t="str">
        <f>IF(A998="","",IF(variable,IF(A998&lt;'Rental Calculator'!$I$16*periods_per_year,start_rate,IF('Rental Calculator'!$I$20&gt;=0,MIN('Rental Calculator'!$I$17,start_rate+'Rental Calculator'!$I$20*ROUNDUP((A998-'Rental Calculator'!$I$16*periods_per_year)/'Rental Calculator'!$I$19,0)),MAX('Rental Calculator'!$I$18,start_rate+'Rental Calculator'!$I$20*ROUNDUP((A998-'Rental Calculator'!$I$16*periods_per_year)/'Rental Calculator'!$I$19,0)))),start_rate))</f>
        <v/>
      </c>
      <c r="D998" s="10" t="str">
        <f t="shared" si="95"/>
        <v/>
      </c>
      <c r="E998" s="10" t="str">
        <f t="shared" si="92"/>
        <v/>
      </c>
      <c r="F998" s="10" t="str">
        <f t="shared" si="93"/>
        <v/>
      </c>
      <c r="G998" s="10" t="str">
        <f t="shared" si="94"/>
        <v/>
      </c>
    </row>
    <row r="999" spans="1:7" x14ac:dyDescent="0.15">
      <c r="A999" s="7" t="str">
        <f t="shared" si="90"/>
        <v/>
      </c>
      <c r="B999" s="8" t="str">
        <f t="shared" si="91"/>
        <v/>
      </c>
      <c r="C999" s="9" t="str">
        <f>IF(A999="","",IF(variable,IF(A999&lt;'Rental Calculator'!$I$16*periods_per_year,start_rate,IF('Rental Calculator'!$I$20&gt;=0,MIN('Rental Calculator'!$I$17,start_rate+'Rental Calculator'!$I$20*ROUNDUP((A999-'Rental Calculator'!$I$16*periods_per_year)/'Rental Calculator'!$I$19,0)),MAX('Rental Calculator'!$I$18,start_rate+'Rental Calculator'!$I$20*ROUNDUP((A999-'Rental Calculator'!$I$16*periods_per_year)/'Rental Calculator'!$I$19,0)))),start_rate))</f>
        <v/>
      </c>
      <c r="D999" s="10" t="str">
        <f t="shared" si="95"/>
        <v/>
      </c>
      <c r="E999" s="10" t="str">
        <f t="shared" si="92"/>
        <v/>
      </c>
      <c r="F999" s="10" t="str">
        <f t="shared" si="93"/>
        <v/>
      </c>
      <c r="G999" s="10" t="str">
        <f t="shared" si="94"/>
        <v/>
      </c>
    </row>
    <row r="1000" spans="1:7" x14ac:dyDescent="0.15">
      <c r="A1000" s="7" t="str">
        <f t="shared" si="90"/>
        <v/>
      </c>
      <c r="B1000" s="8" t="str">
        <f t="shared" si="91"/>
        <v/>
      </c>
      <c r="C1000" s="9" t="str">
        <f>IF(A1000="","",IF(variable,IF(A1000&lt;'Rental Calculator'!$I$16*periods_per_year,start_rate,IF('Rental Calculator'!$I$20&gt;=0,MIN('Rental Calculator'!$I$17,start_rate+'Rental Calculator'!$I$20*ROUNDUP((A1000-'Rental Calculator'!$I$16*periods_per_year)/'Rental Calculator'!$I$19,0)),MAX('Rental Calculator'!$I$18,start_rate+'Rental Calculator'!$I$20*ROUNDUP((A1000-'Rental Calculator'!$I$16*periods_per_year)/'Rental Calculator'!$I$19,0)))),start_rate))</f>
        <v/>
      </c>
      <c r="D1000" s="10" t="str">
        <f t="shared" si="95"/>
        <v/>
      </c>
      <c r="E1000" s="10" t="str">
        <f t="shared" si="92"/>
        <v/>
      </c>
      <c r="F1000" s="10" t="str">
        <f t="shared" si="93"/>
        <v/>
      </c>
      <c r="G1000" s="10" t="str">
        <f t="shared" si="94"/>
        <v/>
      </c>
    </row>
    <row r="1001" spans="1:7" x14ac:dyDescent="0.15">
      <c r="A1001" s="7" t="str">
        <f t="shared" si="90"/>
        <v/>
      </c>
      <c r="B1001" s="8" t="str">
        <f t="shared" si="91"/>
        <v/>
      </c>
      <c r="C1001" s="9" t="str">
        <f>IF(A1001="","",IF(variable,IF(A1001&lt;'Rental Calculator'!$I$16*periods_per_year,start_rate,IF('Rental Calculator'!$I$20&gt;=0,MIN('Rental Calculator'!$I$17,start_rate+'Rental Calculator'!$I$20*ROUNDUP((A1001-'Rental Calculator'!$I$16*periods_per_year)/'Rental Calculator'!$I$19,0)),MAX('Rental Calculator'!$I$18,start_rate+'Rental Calculator'!$I$20*ROUNDUP((A1001-'Rental Calculator'!$I$16*periods_per_year)/'Rental Calculator'!$I$19,0)))),start_rate))</f>
        <v/>
      </c>
      <c r="D1001" s="10" t="str">
        <f t="shared" si="95"/>
        <v/>
      </c>
      <c r="E1001" s="10" t="str">
        <f t="shared" si="92"/>
        <v/>
      </c>
      <c r="F1001" s="10" t="str">
        <f t="shared" si="93"/>
        <v/>
      </c>
      <c r="G1001" s="10" t="str">
        <f t="shared" si="94"/>
        <v/>
      </c>
    </row>
    <row r="1002" spans="1:7" x14ac:dyDescent="0.15">
      <c r="A1002" s="7" t="str">
        <f t="shared" si="90"/>
        <v/>
      </c>
      <c r="B1002" s="8" t="str">
        <f t="shared" si="91"/>
        <v/>
      </c>
      <c r="C1002" s="9" t="str">
        <f>IF(A1002="","",IF(variable,IF(A1002&lt;'Rental Calculator'!$I$16*periods_per_year,start_rate,IF('Rental Calculator'!$I$20&gt;=0,MIN('Rental Calculator'!$I$17,start_rate+'Rental Calculator'!$I$20*ROUNDUP((A1002-'Rental Calculator'!$I$16*periods_per_year)/'Rental Calculator'!$I$19,0)),MAX('Rental Calculator'!$I$18,start_rate+'Rental Calculator'!$I$20*ROUNDUP((A1002-'Rental Calculator'!$I$16*periods_per_year)/'Rental Calculator'!$I$19,0)))),start_rate))</f>
        <v/>
      </c>
      <c r="D1002" s="10" t="str">
        <f t="shared" si="95"/>
        <v/>
      </c>
      <c r="E1002" s="10" t="str">
        <f t="shared" si="92"/>
        <v/>
      </c>
      <c r="F1002" s="10" t="str">
        <f t="shared" si="93"/>
        <v/>
      </c>
      <c r="G1002" s="10" t="str">
        <f t="shared" si="94"/>
        <v/>
      </c>
    </row>
    <row r="1003" spans="1:7" x14ac:dyDescent="0.15">
      <c r="A1003" s="7" t="str">
        <f t="shared" si="90"/>
        <v/>
      </c>
      <c r="B1003" s="8" t="str">
        <f t="shared" si="91"/>
        <v/>
      </c>
      <c r="C1003" s="9" t="str">
        <f>IF(A1003="","",IF(variable,IF(A1003&lt;'Rental Calculator'!$I$16*periods_per_year,start_rate,IF('Rental Calculator'!$I$20&gt;=0,MIN('Rental Calculator'!$I$17,start_rate+'Rental Calculator'!$I$20*ROUNDUP((A1003-'Rental Calculator'!$I$16*periods_per_year)/'Rental Calculator'!$I$19,0)),MAX('Rental Calculator'!$I$18,start_rate+'Rental Calculator'!$I$20*ROUNDUP((A1003-'Rental Calculator'!$I$16*periods_per_year)/'Rental Calculator'!$I$19,0)))),start_rate))</f>
        <v/>
      </c>
      <c r="D1003" s="10" t="str">
        <f t="shared" si="95"/>
        <v/>
      </c>
      <c r="E1003" s="10" t="str">
        <f t="shared" si="92"/>
        <v/>
      </c>
      <c r="F1003" s="10" t="str">
        <f t="shared" si="93"/>
        <v/>
      </c>
      <c r="G1003" s="10" t="str">
        <f t="shared" si="94"/>
        <v/>
      </c>
    </row>
    <row r="1004" spans="1:7" x14ac:dyDescent="0.15">
      <c r="A1004" s="7" t="str">
        <f t="shared" si="90"/>
        <v/>
      </c>
      <c r="B1004" s="8" t="str">
        <f t="shared" si="91"/>
        <v/>
      </c>
      <c r="C1004" s="9" t="str">
        <f>IF(A1004="","",IF(variable,IF(A1004&lt;'Rental Calculator'!$I$16*periods_per_year,start_rate,IF('Rental Calculator'!$I$20&gt;=0,MIN('Rental Calculator'!$I$17,start_rate+'Rental Calculator'!$I$20*ROUNDUP((A1004-'Rental Calculator'!$I$16*periods_per_year)/'Rental Calculator'!$I$19,0)),MAX('Rental Calculator'!$I$18,start_rate+'Rental Calculator'!$I$20*ROUNDUP((A1004-'Rental Calculator'!$I$16*periods_per_year)/'Rental Calculator'!$I$19,0)))),start_rate))</f>
        <v/>
      </c>
      <c r="D1004" s="10" t="str">
        <f t="shared" si="95"/>
        <v/>
      </c>
      <c r="E1004" s="10" t="str">
        <f t="shared" si="92"/>
        <v/>
      </c>
      <c r="F1004" s="10" t="str">
        <f t="shared" si="93"/>
        <v/>
      </c>
      <c r="G1004" s="10" t="str">
        <f t="shared" si="94"/>
        <v/>
      </c>
    </row>
    <row r="1005" spans="1:7" x14ac:dyDescent="0.15">
      <c r="A1005" s="7" t="str">
        <f t="shared" si="90"/>
        <v/>
      </c>
      <c r="B1005" s="8" t="str">
        <f t="shared" si="91"/>
        <v/>
      </c>
      <c r="C1005" s="9" t="str">
        <f>IF(A1005="","",IF(variable,IF(A1005&lt;'Rental Calculator'!$I$16*periods_per_year,start_rate,IF('Rental Calculator'!$I$20&gt;=0,MIN('Rental Calculator'!$I$17,start_rate+'Rental Calculator'!$I$20*ROUNDUP((A1005-'Rental Calculator'!$I$16*periods_per_year)/'Rental Calculator'!$I$19,0)),MAX('Rental Calculator'!$I$18,start_rate+'Rental Calculator'!$I$20*ROUNDUP((A1005-'Rental Calculator'!$I$16*periods_per_year)/'Rental Calculator'!$I$19,0)))),start_rate))</f>
        <v/>
      </c>
      <c r="D1005" s="10" t="str">
        <f t="shared" si="95"/>
        <v/>
      </c>
      <c r="E1005" s="10" t="str">
        <f t="shared" si="92"/>
        <v/>
      </c>
      <c r="F1005" s="10" t="str">
        <f t="shared" si="93"/>
        <v/>
      </c>
      <c r="G1005" s="10" t="str">
        <f t="shared" si="94"/>
        <v/>
      </c>
    </row>
    <row r="1006" spans="1:7" x14ac:dyDescent="0.15">
      <c r="A1006" s="7" t="str">
        <f t="shared" si="90"/>
        <v/>
      </c>
      <c r="B1006" s="8" t="str">
        <f t="shared" si="91"/>
        <v/>
      </c>
      <c r="C1006" s="9" t="str">
        <f>IF(A1006="","",IF(variable,IF(A1006&lt;'Rental Calculator'!$I$16*periods_per_year,start_rate,IF('Rental Calculator'!$I$20&gt;=0,MIN('Rental Calculator'!$I$17,start_rate+'Rental Calculator'!$I$20*ROUNDUP((A1006-'Rental Calculator'!$I$16*periods_per_year)/'Rental Calculator'!$I$19,0)),MAX('Rental Calculator'!$I$18,start_rate+'Rental Calculator'!$I$20*ROUNDUP((A1006-'Rental Calculator'!$I$16*periods_per_year)/'Rental Calculator'!$I$19,0)))),start_rate))</f>
        <v/>
      </c>
      <c r="D1006" s="10" t="str">
        <f t="shared" si="95"/>
        <v/>
      </c>
      <c r="E1006" s="10" t="str">
        <f t="shared" si="92"/>
        <v/>
      </c>
      <c r="F1006" s="10" t="str">
        <f t="shared" si="93"/>
        <v/>
      </c>
      <c r="G1006" s="10" t="str">
        <f t="shared" si="94"/>
        <v/>
      </c>
    </row>
    <row r="1007" spans="1:7" x14ac:dyDescent="0.15">
      <c r="A1007" s="7" t="str">
        <f t="shared" si="90"/>
        <v/>
      </c>
      <c r="B1007" s="8" t="str">
        <f t="shared" si="91"/>
        <v/>
      </c>
      <c r="C1007" s="9" t="str">
        <f>IF(A1007="","",IF(variable,IF(A1007&lt;'Rental Calculator'!$I$16*periods_per_year,start_rate,IF('Rental Calculator'!$I$20&gt;=0,MIN('Rental Calculator'!$I$17,start_rate+'Rental Calculator'!$I$20*ROUNDUP((A1007-'Rental Calculator'!$I$16*periods_per_year)/'Rental Calculator'!$I$19,0)),MAX('Rental Calculator'!$I$18,start_rate+'Rental Calculator'!$I$20*ROUNDUP((A1007-'Rental Calculator'!$I$16*periods_per_year)/'Rental Calculator'!$I$19,0)))),start_rate))</f>
        <v/>
      </c>
      <c r="D1007" s="10" t="str">
        <f t="shared" si="95"/>
        <v/>
      </c>
      <c r="E1007" s="10" t="str">
        <f t="shared" si="92"/>
        <v/>
      </c>
      <c r="F1007" s="10" t="str">
        <f t="shared" si="93"/>
        <v/>
      </c>
      <c r="G1007" s="10" t="str">
        <f t="shared" si="94"/>
        <v/>
      </c>
    </row>
    <row r="1008" spans="1:7" x14ac:dyDescent="0.15">
      <c r="A1008" s="7" t="str">
        <f t="shared" si="90"/>
        <v/>
      </c>
      <c r="B1008" s="8" t="str">
        <f t="shared" si="91"/>
        <v/>
      </c>
      <c r="C1008" s="9" t="str">
        <f>IF(A1008="","",IF(variable,IF(A1008&lt;'Rental Calculator'!$I$16*periods_per_year,start_rate,IF('Rental Calculator'!$I$20&gt;=0,MIN('Rental Calculator'!$I$17,start_rate+'Rental Calculator'!$I$20*ROUNDUP((A1008-'Rental Calculator'!$I$16*periods_per_year)/'Rental Calculator'!$I$19,0)),MAX('Rental Calculator'!$I$18,start_rate+'Rental Calculator'!$I$20*ROUNDUP((A1008-'Rental Calculator'!$I$16*periods_per_year)/'Rental Calculator'!$I$19,0)))),start_rate))</f>
        <v/>
      </c>
      <c r="D1008" s="10" t="str">
        <f t="shared" si="95"/>
        <v/>
      </c>
      <c r="E1008" s="10" t="str">
        <f t="shared" si="92"/>
        <v/>
      </c>
      <c r="F1008" s="10" t="str">
        <f t="shared" si="93"/>
        <v/>
      </c>
      <c r="G1008" s="10" t="str">
        <f t="shared" si="94"/>
        <v/>
      </c>
    </row>
    <row r="1009" spans="1:7" x14ac:dyDescent="0.15">
      <c r="A1009" s="7" t="str">
        <f t="shared" si="90"/>
        <v/>
      </c>
      <c r="B1009" s="8" t="str">
        <f t="shared" si="91"/>
        <v/>
      </c>
      <c r="C1009" s="9" t="str">
        <f>IF(A1009="","",IF(variable,IF(A1009&lt;'Rental Calculator'!$I$16*periods_per_year,start_rate,IF('Rental Calculator'!$I$20&gt;=0,MIN('Rental Calculator'!$I$17,start_rate+'Rental Calculator'!$I$20*ROUNDUP((A1009-'Rental Calculator'!$I$16*periods_per_year)/'Rental Calculator'!$I$19,0)),MAX('Rental Calculator'!$I$18,start_rate+'Rental Calculator'!$I$20*ROUNDUP((A1009-'Rental Calculator'!$I$16*periods_per_year)/'Rental Calculator'!$I$19,0)))),start_rate))</f>
        <v/>
      </c>
      <c r="D1009" s="10" t="str">
        <f t="shared" si="95"/>
        <v/>
      </c>
      <c r="E1009" s="10" t="str">
        <f t="shared" si="92"/>
        <v/>
      </c>
      <c r="F1009" s="10" t="str">
        <f t="shared" si="93"/>
        <v/>
      </c>
      <c r="G1009" s="10" t="str">
        <f t="shared" si="94"/>
        <v/>
      </c>
    </row>
    <row r="1010" spans="1:7" x14ac:dyDescent="0.15">
      <c r="A1010" s="7" t="str">
        <f t="shared" si="90"/>
        <v/>
      </c>
      <c r="B1010" s="8" t="str">
        <f t="shared" si="91"/>
        <v/>
      </c>
      <c r="C1010" s="9" t="str">
        <f>IF(A1010="","",IF(variable,IF(A1010&lt;'Rental Calculator'!$I$16*periods_per_year,start_rate,IF('Rental Calculator'!$I$20&gt;=0,MIN('Rental Calculator'!$I$17,start_rate+'Rental Calculator'!$I$20*ROUNDUP((A1010-'Rental Calculator'!$I$16*periods_per_year)/'Rental Calculator'!$I$19,0)),MAX('Rental Calculator'!$I$18,start_rate+'Rental Calculator'!$I$20*ROUNDUP((A1010-'Rental Calculator'!$I$16*periods_per_year)/'Rental Calculator'!$I$19,0)))),start_rate))</f>
        <v/>
      </c>
      <c r="D1010" s="10" t="str">
        <f t="shared" si="95"/>
        <v/>
      </c>
      <c r="E1010" s="10" t="str">
        <f t="shared" si="92"/>
        <v/>
      </c>
      <c r="F1010" s="10" t="str">
        <f t="shared" si="93"/>
        <v/>
      </c>
      <c r="G1010" s="10" t="str">
        <f t="shared" si="94"/>
        <v/>
      </c>
    </row>
    <row r="1011" spans="1:7" x14ac:dyDescent="0.15">
      <c r="A1011" s="7" t="str">
        <f t="shared" si="90"/>
        <v/>
      </c>
      <c r="B1011" s="8" t="str">
        <f t="shared" si="91"/>
        <v/>
      </c>
      <c r="C1011" s="9" t="str">
        <f>IF(A1011="","",IF(variable,IF(A1011&lt;'Rental Calculator'!$I$16*periods_per_year,start_rate,IF('Rental Calculator'!$I$20&gt;=0,MIN('Rental Calculator'!$I$17,start_rate+'Rental Calculator'!$I$20*ROUNDUP((A1011-'Rental Calculator'!$I$16*periods_per_year)/'Rental Calculator'!$I$19,0)),MAX('Rental Calculator'!$I$18,start_rate+'Rental Calculator'!$I$20*ROUNDUP((A1011-'Rental Calculator'!$I$16*periods_per_year)/'Rental Calculator'!$I$19,0)))),start_rate))</f>
        <v/>
      </c>
      <c r="D1011" s="10" t="str">
        <f t="shared" si="95"/>
        <v/>
      </c>
      <c r="E1011" s="10" t="str">
        <f t="shared" si="92"/>
        <v/>
      </c>
      <c r="F1011" s="10" t="str">
        <f t="shared" si="93"/>
        <v/>
      </c>
      <c r="G1011" s="10" t="str">
        <f t="shared" si="94"/>
        <v/>
      </c>
    </row>
    <row r="1012" spans="1:7" x14ac:dyDescent="0.15">
      <c r="A1012" s="7" t="str">
        <f t="shared" si="90"/>
        <v/>
      </c>
      <c r="B1012" s="8" t="str">
        <f t="shared" si="91"/>
        <v/>
      </c>
      <c r="C1012" s="9" t="str">
        <f>IF(A1012="","",IF(variable,IF(A1012&lt;'Rental Calculator'!$I$16*periods_per_year,start_rate,IF('Rental Calculator'!$I$20&gt;=0,MIN('Rental Calculator'!$I$17,start_rate+'Rental Calculator'!$I$20*ROUNDUP((A1012-'Rental Calculator'!$I$16*periods_per_year)/'Rental Calculator'!$I$19,0)),MAX('Rental Calculator'!$I$18,start_rate+'Rental Calculator'!$I$20*ROUNDUP((A1012-'Rental Calculator'!$I$16*periods_per_year)/'Rental Calculator'!$I$19,0)))),start_rate))</f>
        <v/>
      </c>
      <c r="D1012" s="10" t="str">
        <f t="shared" si="95"/>
        <v/>
      </c>
      <c r="E1012" s="10" t="str">
        <f t="shared" si="92"/>
        <v/>
      </c>
      <c r="F1012" s="10" t="str">
        <f t="shared" si="93"/>
        <v/>
      </c>
      <c r="G1012" s="10" t="str">
        <f t="shared" si="94"/>
        <v/>
      </c>
    </row>
    <row r="1013" spans="1:7" x14ac:dyDescent="0.15">
      <c r="A1013" s="7" t="str">
        <f t="shared" si="90"/>
        <v/>
      </c>
      <c r="B1013" s="8" t="str">
        <f t="shared" si="91"/>
        <v/>
      </c>
      <c r="C1013" s="9" t="str">
        <f>IF(A1013="","",IF(variable,IF(A1013&lt;'Rental Calculator'!$I$16*periods_per_year,start_rate,IF('Rental Calculator'!$I$20&gt;=0,MIN('Rental Calculator'!$I$17,start_rate+'Rental Calculator'!$I$20*ROUNDUP((A1013-'Rental Calculator'!$I$16*periods_per_year)/'Rental Calculator'!$I$19,0)),MAX('Rental Calculator'!$I$18,start_rate+'Rental Calculator'!$I$20*ROUNDUP((A1013-'Rental Calculator'!$I$16*periods_per_year)/'Rental Calculator'!$I$19,0)))),start_rate))</f>
        <v/>
      </c>
      <c r="D1013" s="10" t="str">
        <f t="shared" si="95"/>
        <v/>
      </c>
      <c r="E1013" s="10" t="str">
        <f t="shared" si="92"/>
        <v/>
      </c>
      <c r="F1013" s="10" t="str">
        <f t="shared" si="93"/>
        <v/>
      </c>
      <c r="G1013" s="10" t="str">
        <f t="shared" si="94"/>
        <v/>
      </c>
    </row>
    <row r="1014" spans="1:7" x14ac:dyDescent="0.15">
      <c r="A1014" s="7" t="str">
        <f t="shared" si="90"/>
        <v/>
      </c>
      <c r="B1014" s="8" t="str">
        <f t="shared" si="91"/>
        <v/>
      </c>
      <c r="C1014" s="9" t="str">
        <f>IF(A1014="","",IF(variable,IF(A1014&lt;'Rental Calculator'!$I$16*periods_per_year,start_rate,IF('Rental Calculator'!$I$20&gt;=0,MIN('Rental Calculator'!$I$17,start_rate+'Rental Calculator'!$I$20*ROUNDUP((A1014-'Rental Calculator'!$I$16*periods_per_year)/'Rental Calculator'!$I$19,0)),MAX('Rental Calculator'!$I$18,start_rate+'Rental Calculator'!$I$20*ROUNDUP((A1014-'Rental Calculator'!$I$16*periods_per_year)/'Rental Calculator'!$I$19,0)))),start_rate))</f>
        <v/>
      </c>
      <c r="D1014" s="10" t="str">
        <f t="shared" si="95"/>
        <v/>
      </c>
      <c r="E1014" s="10" t="str">
        <f t="shared" si="92"/>
        <v/>
      </c>
      <c r="F1014" s="10" t="str">
        <f t="shared" si="93"/>
        <v/>
      </c>
      <c r="G1014" s="10" t="str">
        <f t="shared" si="94"/>
        <v/>
      </c>
    </row>
    <row r="1015" spans="1:7" x14ac:dyDescent="0.15">
      <c r="A1015" s="7" t="str">
        <f t="shared" si="90"/>
        <v/>
      </c>
      <c r="B1015" s="8" t="str">
        <f t="shared" si="91"/>
        <v/>
      </c>
      <c r="C1015" s="9" t="str">
        <f>IF(A1015="","",IF(variable,IF(A1015&lt;'Rental Calculator'!$I$16*periods_per_year,start_rate,IF('Rental Calculator'!$I$20&gt;=0,MIN('Rental Calculator'!$I$17,start_rate+'Rental Calculator'!$I$20*ROUNDUP((A1015-'Rental Calculator'!$I$16*periods_per_year)/'Rental Calculator'!$I$19,0)),MAX('Rental Calculator'!$I$18,start_rate+'Rental Calculator'!$I$20*ROUNDUP((A1015-'Rental Calculator'!$I$16*periods_per_year)/'Rental Calculator'!$I$19,0)))),start_rate))</f>
        <v/>
      </c>
      <c r="D1015" s="10" t="str">
        <f t="shared" si="95"/>
        <v/>
      </c>
      <c r="E1015" s="10" t="str">
        <f t="shared" si="92"/>
        <v/>
      </c>
      <c r="F1015" s="10" t="str">
        <f t="shared" si="93"/>
        <v/>
      </c>
      <c r="G1015" s="10" t="str">
        <f t="shared" si="94"/>
        <v/>
      </c>
    </row>
    <row r="1016" spans="1:7" x14ac:dyDescent="0.15">
      <c r="A1016" s="7" t="str">
        <f t="shared" si="90"/>
        <v/>
      </c>
      <c r="B1016" s="8" t="str">
        <f t="shared" si="91"/>
        <v/>
      </c>
      <c r="C1016" s="9" t="str">
        <f>IF(A1016="","",IF(variable,IF(A1016&lt;'Rental Calculator'!$I$16*periods_per_year,start_rate,IF('Rental Calculator'!$I$20&gt;=0,MIN('Rental Calculator'!$I$17,start_rate+'Rental Calculator'!$I$20*ROUNDUP((A1016-'Rental Calculator'!$I$16*periods_per_year)/'Rental Calculator'!$I$19,0)),MAX('Rental Calculator'!$I$18,start_rate+'Rental Calculator'!$I$20*ROUNDUP((A1016-'Rental Calculator'!$I$16*periods_per_year)/'Rental Calculator'!$I$19,0)))),start_rate))</f>
        <v/>
      </c>
      <c r="D1016" s="10" t="str">
        <f t="shared" si="95"/>
        <v/>
      </c>
      <c r="E1016" s="10" t="str">
        <f t="shared" si="92"/>
        <v/>
      </c>
      <c r="F1016" s="10" t="str">
        <f t="shared" si="93"/>
        <v/>
      </c>
      <c r="G1016" s="10" t="str">
        <f t="shared" si="94"/>
        <v/>
      </c>
    </row>
    <row r="1017" spans="1:7" x14ac:dyDescent="0.15">
      <c r="A1017" s="7" t="str">
        <f t="shared" si="90"/>
        <v/>
      </c>
      <c r="B1017" s="8" t="str">
        <f t="shared" si="91"/>
        <v/>
      </c>
      <c r="C1017" s="9" t="str">
        <f>IF(A1017="","",IF(variable,IF(A1017&lt;'Rental Calculator'!$I$16*periods_per_year,start_rate,IF('Rental Calculator'!$I$20&gt;=0,MIN('Rental Calculator'!$I$17,start_rate+'Rental Calculator'!$I$20*ROUNDUP((A1017-'Rental Calculator'!$I$16*periods_per_year)/'Rental Calculator'!$I$19,0)),MAX('Rental Calculator'!$I$18,start_rate+'Rental Calculator'!$I$20*ROUNDUP((A1017-'Rental Calculator'!$I$16*periods_per_year)/'Rental Calculator'!$I$19,0)))),start_rate))</f>
        <v/>
      </c>
      <c r="D1017" s="10" t="str">
        <f t="shared" si="95"/>
        <v/>
      </c>
      <c r="E1017" s="10" t="str">
        <f t="shared" si="92"/>
        <v/>
      </c>
      <c r="F1017" s="10" t="str">
        <f t="shared" si="93"/>
        <v/>
      </c>
      <c r="G1017" s="10" t="str">
        <f t="shared" si="94"/>
        <v/>
      </c>
    </row>
    <row r="1018" spans="1:7" x14ac:dyDescent="0.15">
      <c r="A1018" s="7" t="str">
        <f t="shared" si="90"/>
        <v/>
      </c>
      <c r="B1018" s="8" t="str">
        <f t="shared" si="91"/>
        <v/>
      </c>
      <c r="C1018" s="9" t="str">
        <f>IF(A1018="","",IF(variable,IF(A1018&lt;'Rental Calculator'!$I$16*periods_per_year,start_rate,IF('Rental Calculator'!$I$20&gt;=0,MIN('Rental Calculator'!$I$17,start_rate+'Rental Calculator'!$I$20*ROUNDUP((A1018-'Rental Calculator'!$I$16*periods_per_year)/'Rental Calculator'!$I$19,0)),MAX('Rental Calculator'!$I$18,start_rate+'Rental Calculator'!$I$20*ROUNDUP((A1018-'Rental Calculator'!$I$16*periods_per_year)/'Rental Calculator'!$I$19,0)))),start_rate))</f>
        <v/>
      </c>
      <c r="D1018" s="10" t="str">
        <f t="shared" si="95"/>
        <v/>
      </c>
      <c r="E1018" s="10" t="str">
        <f t="shared" si="92"/>
        <v/>
      </c>
      <c r="F1018" s="10" t="str">
        <f t="shared" si="93"/>
        <v/>
      </c>
      <c r="G1018" s="10" t="str">
        <f t="shared" si="94"/>
        <v/>
      </c>
    </row>
    <row r="1019" spans="1:7" x14ac:dyDescent="0.15">
      <c r="A1019" s="7" t="str">
        <f t="shared" si="90"/>
        <v/>
      </c>
      <c r="B1019" s="8" t="str">
        <f t="shared" si="91"/>
        <v/>
      </c>
      <c r="C1019" s="9" t="str">
        <f>IF(A1019="","",IF(variable,IF(A1019&lt;'Rental Calculator'!$I$16*periods_per_year,start_rate,IF('Rental Calculator'!$I$20&gt;=0,MIN('Rental Calculator'!$I$17,start_rate+'Rental Calculator'!$I$20*ROUNDUP((A1019-'Rental Calculator'!$I$16*periods_per_year)/'Rental Calculator'!$I$19,0)),MAX('Rental Calculator'!$I$18,start_rate+'Rental Calculator'!$I$20*ROUNDUP((A1019-'Rental Calculator'!$I$16*periods_per_year)/'Rental Calculator'!$I$19,0)))),start_rate))</f>
        <v/>
      </c>
      <c r="D1019" s="10" t="str">
        <f t="shared" si="95"/>
        <v/>
      </c>
      <c r="E1019" s="10" t="str">
        <f t="shared" si="92"/>
        <v/>
      </c>
      <c r="F1019" s="10" t="str">
        <f t="shared" si="93"/>
        <v/>
      </c>
      <c r="G1019" s="10" t="str">
        <f t="shared" si="94"/>
        <v/>
      </c>
    </row>
    <row r="1020" spans="1:7" x14ac:dyDescent="0.15">
      <c r="A1020" s="7" t="str">
        <f t="shared" si="90"/>
        <v/>
      </c>
      <c r="B1020" s="8" t="str">
        <f t="shared" si="91"/>
        <v/>
      </c>
      <c r="C1020" s="9" t="str">
        <f>IF(A1020="","",IF(variable,IF(A1020&lt;'Rental Calculator'!$I$16*periods_per_year,start_rate,IF('Rental Calculator'!$I$20&gt;=0,MIN('Rental Calculator'!$I$17,start_rate+'Rental Calculator'!$I$20*ROUNDUP((A1020-'Rental Calculator'!$I$16*periods_per_year)/'Rental Calculator'!$I$19,0)),MAX('Rental Calculator'!$I$18,start_rate+'Rental Calculator'!$I$20*ROUNDUP((A1020-'Rental Calculator'!$I$16*periods_per_year)/'Rental Calculator'!$I$19,0)))),start_rate))</f>
        <v/>
      </c>
      <c r="D1020" s="10" t="str">
        <f t="shared" si="95"/>
        <v/>
      </c>
      <c r="E1020" s="10" t="str">
        <f t="shared" si="92"/>
        <v/>
      </c>
      <c r="F1020" s="10" t="str">
        <f t="shared" si="93"/>
        <v/>
      </c>
      <c r="G1020" s="10" t="str">
        <f t="shared" si="94"/>
        <v/>
      </c>
    </row>
    <row r="1021" spans="1:7" x14ac:dyDescent="0.15">
      <c r="A1021" s="7" t="str">
        <f t="shared" si="90"/>
        <v/>
      </c>
      <c r="B1021" s="8" t="str">
        <f t="shared" si="91"/>
        <v/>
      </c>
      <c r="C1021" s="9" t="str">
        <f>IF(A1021="","",IF(variable,IF(A1021&lt;'Rental Calculator'!$I$16*periods_per_year,start_rate,IF('Rental Calculator'!$I$20&gt;=0,MIN('Rental Calculator'!$I$17,start_rate+'Rental Calculator'!$I$20*ROUNDUP((A1021-'Rental Calculator'!$I$16*periods_per_year)/'Rental Calculator'!$I$19,0)),MAX('Rental Calculator'!$I$18,start_rate+'Rental Calculator'!$I$20*ROUNDUP((A1021-'Rental Calculator'!$I$16*periods_per_year)/'Rental Calculator'!$I$19,0)))),start_rate))</f>
        <v/>
      </c>
      <c r="D1021" s="10" t="str">
        <f t="shared" si="95"/>
        <v/>
      </c>
      <c r="E1021" s="10" t="str">
        <f t="shared" si="92"/>
        <v/>
      </c>
      <c r="F1021" s="10" t="str">
        <f t="shared" si="93"/>
        <v/>
      </c>
      <c r="G1021" s="10" t="str">
        <f t="shared" si="94"/>
        <v/>
      </c>
    </row>
    <row r="1022" spans="1:7" x14ac:dyDescent="0.15">
      <c r="A1022" s="7" t="str">
        <f t="shared" si="90"/>
        <v/>
      </c>
      <c r="B1022" s="8" t="str">
        <f t="shared" si="91"/>
        <v/>
      </c>
      <c r="C1022" s="9" t="str">
        <f>IF(A1022="","",IF(variable,IF(A1022&lt;'Rental Calculator'!$I$16*periods_per_year,start_rate,IF('Rental Calculator'!$I$20&gt;=0,MIN('Rental Calculator'!$I$17,start_rate+'Rental Calculator'!$I$20*ROUNDUP((A1022-'Rental Calculator'!$I$16*periods_per_year)/'Rental Calculator'!$I$19,0)),MAX('Rental Calculator'!$I$18,start_rate+'Rental Calculator'!$I$20*ROUNDUP((A1022-'Rental Calculator'!$I$16*periods_per_year)/'Rental Calculator'!$I$19,0)))),start_rate))</f>
        <v/>
      </c>
      <c r="D1022" s="10" t="str">
        <f t="shared" si="95"/>
        <v/>
      </c>
      <c r="E1022" s="10" t="str">
        <f t="shared" si="92"/>
        <v/>
      </c>
      <c r="F1022" s="10" t="str">
        <f t="shared" si="93"/>
        <v/>
      </c>
      <c r="G1022" s="10" t="str">
        <f t="shared" si="94"/>
        <v/>
      </c>
    </row>
    <row r="1023" spans="1:7" x14ac:dyDescent="0.15">
      <c r="A1023" s="7" t="str">
        <f t="shared" si="90"/>
        <v/>
      </c>
      <c r="B1023" s="8" t="str">
        <f t="shared" si="91"/>
        <v/>
      </c>
      <c r="C1023" s="9" t="str">
        <f>IF(A1023="","",IF(variable,IF(A1023&lt;'Rental Calculator'!$I$16*periods_per_year,start_rate,IF('Rental Calculator'!$I$20&gt;=0,MIN('Rental Calculator'!$I$17,start_rate+'Rental Calculator'!$I$20*ROUNDUP((A1023-'Rental Calculator'!$I$16*periods_per_year)/'Rental Calculator'!$I$19,0)),MAX('Rental Calculator'!$I$18,start_rate+'Rental Calculator'!$I$20*ROUNDUP((A1023-'Rental Calculator'!$I$16*periods_per_year)/'Rental Calculator'!$I$19,0)))),start_rate))</f>
        <v/>
      </c>
      <c r="D1023" s="10" t="str">
        <f t="shared" si="95"/>
        <v/>
      </c>
      <c r="E1023" s="10" t="str">
        <f t="shared" si="92"/>
        <v/>
      </c>
      <c r="F1023" s="10" t="str">
        <f t="shared" si="93"/>
        <v/>
      </c>
      <c r="G1023" s="10" t="str">
        <f t="shared" si="94"/>
        <v/>
      </c>
    </row>
    <row r="1024" spans="1:7" x14ac:dyDescent="0.15">
      <c r="A1024" s="7" t="str">
        <f t="shared" si="90"/>
        <v/>
      </c>
      <c r="B1024" s="8" t="str">
        <f t="shared" si="91"/>
        <v/>
      </c>
      <c r="C1024" s="9" t="str">
        <f>IF(A1024="","",IF(variable,IF(A1024&lt;'Rental Calculator'!$I$16*periods_per_year,start_rate,IF('Rental Calculator'!$I$20&gt;=0,MIN('Rental Calculator'!$I$17,start_rate+'Rental Calculator'!$I$20*ROUNDUP((A1024-'Rental Calculator'!$I$16*periods_per_year)/'Rental Calculator'!$I$19,0)),MAX('Rental Calculator'!$I$18,start_rate+'Rental Calculator'!$I$20*ROUNDUP((A1024-'Rental Calculator'!$I$16*periods_per_year)/'Rental Calculator'!$I$19,0)))),start_rate))</f>
        <v/>
      </c>
      <c r="D1024" s="10" t="str">
        <f t="shared" si="95"/>
        <v/>
      </c>
      <c r="E1024" s="10" t="str">
        <f t="shared" si="92"/>
        <v/>
      </c>
      <c r="F1024" s="10" t="str">
        <f t="shared" si="93"/>
        <v/>
      </c>
      <c r="G1024" s="10" t="str">
        <f t="shared" si="94"/>
        <v/>
      </c>
    </row>
    <row r="1025" spans="1:7" x14ac:dyDescent="0.15">
      <c r="A1025" s="7" t="str">
        <f t="shared" si="90"/>
        <v/>
      </c>
      <c r="B1025" s="8" t="str">
        <f t="shared" si="91"/>
        <v/>
      </c>
      <c r="C1025" s="9" t="str">
        <f>IF(A1025="","",IF(variable,IF(A1025&lt;'Rental Calculator'!$I$16*periods_per_year,start_rate,IF('Rental Calculator'!$I$20&gt;=0,MIN('Rental Calculator'!$I$17,start_rate+'Rental Calculator'!$I$20*ROUNDUP((A1025-'Rental Calculator'!$I$16*periods_per_year)/'Rental Calculator'!$I$19,0)),MAX('Rental Calculator'!$I$18,start_rate+'Rental Calculator'!$I$20*ROUNDUP((A1025-'Rental Calculator'!$I$16*periods_per_year)/'Rental Calculator'!$I$19,0)))),start_rate))</f>
        <v/>
      </c>
      <c r="D1025" s="10" t="str">
        <f t="shared" si="95"/>
        <v/>
      </c>
      <c r="E1025" s="10" t="str">
        <f t="shared" si="92"/>
        <v/>
      </c>
      <c r="F1025" s="10" t="str">
        <f t="shared" si="93"/>
        <v/>
      </c>
      <c r="G1025" s="10" t="str">
        <f t="shared" si="94"/>
        <v/>
      </c>
    </row>
    <row r="1026" spans="1:7" x14ac:dyDescent="0.15">
      <c r="A1026" s="7" t="str">
        <f t="shared" si="90"/>
        <v/>
      </c>
      <c r="B1026" s="8" t="str">
        <f t="shared" si="91"/>
        <v/>
      </c>
      <c r="C1026" s="9" t="str">
        <f>IF(A1026="","",IF(variable,IF(A1026&lt;'Rental Calculator'!$I$16*periods_per_year,start_rate,IF('Rental Calculator'!$I$20&gt;=0,MIN('Rental Calculator'!$I$17,start_rate+'Rental Calculator'!$I$20*ROUNDUP((A1026-'Rental Calculator'!$I$16*periods_per_year)/'Rental Calculator'!$I$19,0)),MAX('Rental Calculator'!$I$18,start_rate+'Rental Calculator'!$I$20*ROUNDUP((A1026-'Rental Calculator'!$I$16*periods_per_year)/'Rental Calculator'!$I$19,0)))),start_rate))</f>
        <v/>
      </c>
      <c r="D1026" s="10" t="str">
        <f t="shared" si="95"/>
        <v/>
      </c>
      <c r="E1026" s="10" t="str">
        <f t="shared" si="92"/>
        <v/>
      </c>
      <c r="F1026" s="10" t="str">
        <f t="shared" si="93"/>
        <v/>
      </c>
      <c r="G1026" s="10" t="str">
        <f t="shared" si="94"/>
        <v/>
      </c>
    </row>
    <row r="1027" spans="1:7" x14ac:dyDescent="0.15">
      <c r="A1027" s="7" t="str">
        <f t="shared" si="90"/>
        <v/>
      </c>
      <c r="B1027" s="8" t="str">
        <f t="shared" si="91"/>
        <v/>
      </c>
      <c r="C1027" s="9" t="str">
        <f>IF(A1027="","",IF(variable,IF(A1027&lt;'Rental Calculator'!$I$16*periods_per_year,start_rate,IF('Rental Calculator'!$I$20&gt;=0,MIN('Rental Calculator'!$I$17,start_rate+'Rental Calculator'!$I$20*ROUNDUP((A1027-'Rental Calculator'!$I$16*periods_per_year)/'Rental Calculator'!$I$19,0)),MAX('Rental Calculator'!$I$18,start_rate+'Rental Calculator'!$I$20*ROUNDUP((A1027-'Rental Calculator'!$I$16*periods_per_year)/'Rental Calculator'!$I$19,0)))),start_rate))</f>
        <v/>
      </c>
      <c r="D1027" s="10" t="str">
        <f t="shared" si="95"/>
        <v/>
      </c>
      <c r="E1027" s="10" t="str">
        <f t="shared" si="92"/>
        <v/>
      </c>
      <c r="F1027" s="10" t="str">
        <f t="shared" si="93"/>
        <v/>
      </c>
      <c r="G1027" s="10" t="str">
        <f t="shared" si="94"/>
        <v/>
      </c>
    </row>
    <row r="1028" spans="1:7" x14ac:dyDescent="0.15">
      <c r="A1028" s="7" t="str">
        <f t="shared" ref="A1028:A1091" si="96">IF(G1027="","",IF(OR(A1027&gt;=nper,ROUND(G1027,2)&lt;=0),"",A1027+1))</f>
        <v/>
      </c>
      <c r="B1028" s="8" t="str">
        <f t="shared" ref="B1028:B1091" si="97">IF(A1028="","",IF(OR(periods_per_year=26,periods_per_year=52),IF(periods_per_year=26,IF(A1028=1,fpdate,B1027+14),IF(periods_per_year=52,IF(A1028=1,fpdate,B1027+7),"n/a")),IF(periods_per_year=24,DATE(YEAR(fpdate),MONTH(fpdate)+(A1028-1)/2+IF(AND(DAY(fpdate)&gt;=15,MOD(A1028,2)=0),1,0),IF(MOD(A1028,2)=0,IF(DAY(fpdate)&gt;=15,DAY(fpdate)-14,DAY(fpdate)+14),DAY(fpdate))),IF(DAY(DATE(YEAR(fpdate),MONTH(fpdate)+A1028-1,DAY(fpdate)))&lt;&gt;DAY(fpdate),DATE(YEAR(fpdate),MONTH(fpdate)+A1028,0),DATE(YEAR(fpdate),MONTH(fpdate)+A1028-1,DAY(fpdate))))))</f>
        <v/>
      </c>
      <c r="C1028" s="9" t="str">
        <f>IF(A1028="","",IF(variable,IF(A1028&lt;'Rental Calculator'!$I$16*periods_per_year,start_rate,IF('Rental Calculator'!$I$20&gt;=0,MIN('Rental Calculator'!$I$17,start_rate+'Rental Calculator'!$I$20*ROUNDUP((A1028-'Rental Calculator'!$I$16*periods_per_year)/'Rental Calculator'!$I$19,0)),MAX('Rental Calculator'!$I$18,start_rate+'Rental Calculator'!$I$20*ROUNDUP((A1028-'Rental Calculator'!$I$16*periods_per_year)/'Rental Calculator'!$I$19,0)))),start_rate))</f>
        <v/>
      </c>
      <c r="D1028" s="10" t="str">
        <f t="shared" si="95"/>
        <v/>
      </c>
      <c r="E1028" s="10" t="str">
        <f t="shared" ref="E1028:E1091" si="98">IF(A1028="","",IF(A1028=nper,G1027+D1028,MIN(G1027+D1028,IF(C1028=C1027,E1027,ROUND(-PMT(((1+C1028/CP)^(CP/periods_per_year))-1,nper-A1028+1,G1027),2)))))</f>
        <v/>
      </c>
      <c r="F1028" s="10" t="str">
        <f t="shared" ref="F1028:F1091" si="99">IF(A1028="","",E1028-D1028)</f>
        <v/>
      </c>
      <c r="G1028" s="10" t="str">
        <f t="shared" ref="G1028:G1091" si="100">IF(A1028="","",G1027-F1028)</f>
        <v/>
      </c>
    </row>
    <row r="1029" spans="1:7" x14ac:dyDescent="0.15">
      <c r="A1029" s="7" t="str">
        <f t="shared" si="96"/>
        <v/>
      </c>
      <c r="B1029" s="8" t="str">
        <f t="shared" si="97"/>
        <v/>
      </c>
      <c r="C1029" s="9" t="str">
        <f>IF(A1029="","",IF(variable,IF(A1029&lt;'Rental Calculator'!$I$16*periods_per_year,start_rate,IF('Rental Calculator'!$I$20&gt;=0,MIN('Rental Calculator'!$I$17,start_rate+'Rental Calculator'!$I$20*ROUNDUP((A1029-'Rental Calculator'!$I$16*periods_per_year)/'Rental Calculator'!$I$19,0)),MAX('Rental Calculator'!$I$18,start_rate+'Rental Calculator'!$I$20*ROUNDUP((A1029-'Rental Calculator'!$I$16*periods_per_year)/'Rental Calculator'!$I$19,0)))),start_rate))</f>
        <v/>
      </c>
      <c r="D1029" s="10" t="str">
        <f t="shared" ref="D1029:D1092" si="101">IF(A1029="","",ROUND((((1+C1029/CP)^(CP/periods_per_year))-1)*G1028,2))</f>
        <v/>
      </c>
      <c r="E1029" s="10" t="str">
        <f t="shared" si="98"/>
        <v/>
      </c>
      <c r="F1029" s="10" t="str">
        <f t="shared" si="99"/>
        <v/>
      </c>
      <c r="G1029" s="10" t="str">
        <f t="shared" si="100"/>
        <v/>
      </c>
    </row>
    <row r="1030" spans="1:7" x14ac:dyDescent="0.15">
      <c r="A1030" s="7" t="str">
        <f t="shared" si="96"/>
        <v/>
      </c>
      <c r="B1030" s="8" t="str">
        <f t="shared" si="97"/>
        <v/>
      </c>
      <c r="C1030" s="9" t="str">
        <f>IF(A1030="","",IF(variable,IF(A1030&lt;'Rental Calculator'!$I$16*periods_per_year,start_rate,IF('Rental Calculator'!$I$20&gt;=0,MIN('Rental Calculator'!$I$17,start_rate+'Rental Calculator'!$I$20*ROUNDUP((A1030-'Rental Calculator'!$I$16*periods_per_year)/'Rental Calculator'!$I$19,0)),MAX('Rental Calculator'!$I$18,start_rate+'Rental Calculator'!$I$20*ROUNDUP((A1030-'Rental Calculator'!$I$16*periods_per_year)/'Rental Calculator'!$I$19,0)))),start_rate))</f>
        <v/>
      </c>
      <c r="D1030" s="10" t="str">
        <f t="shared" si="101"/>
        <v/>
      </c>
      <c r="E1030" s="10" t="str">
        <f t="shared" si="98"/>
        <v/>
      </c>
      <c r="F1030" s="10" t="str">
        <f t="shared" si="99"/>
        <v/>
      </c>
      <c r="G1030" s="10" t="str">
        <f t="shared" si="100"/>
        <v/>
      </c>
    </row>
    <row r="1031" spans="1:7" x14ac:dyDescent="0.15">
      <c r="A1031" s="7" t="str">
        <f t="shared" si="96"/>
        <v/>
      </c>
      <c r="B1031" s="8" t="str">
        <f t="shared" si="97"/>
        <v/>
      </c>
      <c r="C1031" s="9" t="str">
        <f>IF(A1031="","",IF(variable,IF(A1031&lt;'Rental Calculator'!$I$16*periods_per_year,start_rate,IF('Rental Calculator'!$I$20&gt;=0,MIN('Rental Calculator'!$I$17,start_rate+'Rental Calculator'!$I$20*ROUNDUP((A1031-'Rental Calculator'!$I$16*periods_per_year)/'Rental Calculator'!$I$19,0)),MAX('Rental Calculator'!$I$18,start_rate+'Rental Calculator'!$I$20*ROUNDUP((A1031-'Rental Calculator'!$I$16*periods_per_year)/'Rental Calculator'!$I$19,0)))),start_rate))</f>
        <v/>
      </c>
      <c r="D1031" s="10" t="str">
        <f t="shared" si="101"/>
        <v/>
      </c>
      <c r="E1031" s="10" t="str">
        <f t="shared" si="98"/>
        <v/>
      </c>
      <c r="F1031" s="10" t="str">
        <f t="shared" si="99"/>
        <v/>
      </c>
      <c r="G1031" s="10" t="str">
        <f t="shared" si="100"/>
        <v/>
      </c>
    </row>
    <row r="1032" spans="1:7" x14ac:dyDescent="0.15">
      <c r="A1032" s="7" t="str">
        <f t="shared" si="96"/>
        <v/>
      </c>
      <c r="B1032" s="8" t="str">
        <f t="shared" si="97"/>
        <v/>
      </c>
      <c r="C1032" s="9" t="str">
        <f>IF(A1032="","",IF(variable,IF(A1032&lt;'Rental Calculator'!$I$16*periods_per_year,start_rate,IF('Rental Calculator'!$I$20&gt;=0,MIN('Rental Calculator'!$I$17,start_rate+'Rental Calculator'!$I$20*ROUNDUP((A1032-'Rental Calculator'!$I$16*periods_per_year)/'Rental Calculator'!$I$19,0)),MAX('Rental Calculator'!$I$18,start_rate+'Rental Calculator'!$I$20*ROUNDUP((A1032-'Rental Calculator'!$I$16*periods_per_year)/'Rental Calculator'!$I$19,0)))),start_rate))</f>
        <v/>
      </c>
      <c r="D1032" s="10" t="str">
        <f t="shared" si="101"/>
        <v/>
      </c>
      <c r="E1032" s="10" t="str">
        <f t="shared" si="98"/>
        <v/>
      </c>
      <c r="F1032" s="10" t="str">
        <f t="shared" si="99"/>
        <v/>
      </c>
      <c r="G1032" s="10" t="str">
        <f t="shared" si="100"/>
        <v/>
      </c>
    </row>
    <row r="1033" spans="1:7" x14ac:dyDescent="0.15">
      <c r="A1033" s="7" t="str">
        <f t="shared" si="96"/>
        <v/>
      </c>
      <c r="B1033" s="8" t="str">
        <f t="shared" si="97"/>
        <v/>
      </c>
      <c r="C1033" s="9" t="str">
        <f>IF(A1033="","",IF(variable,IF(A1033&lt;'Rental Calculator'!$I$16*periods_per_year,start_rate,IF('Rental Calculator'!$I$20&gt;=0,MIN('Rental Calculator'!$I$17,start_rate+'Rental Calculator'!$I$20*ROUNDUP((A1033-'Rental Calculator'!$I$16*periods_per_year)/'Rental Calculator'!$I$19,0)),MAX('Rental Calculator'!$I$18,start_rate+'Rental Calculator'!$I$20*ROUNDUP((A1033-'Rental Calculator'!$I$16*periods_per_year)/'Rental Calculator'!$I$19,0)))),start_rate))</f>
        <v/>
      </c>
      <c r="D1033" s="10" t="str">
        <f t="shared" si="101"/>
        <v/>
      </c>
      <c r="E1033" s="10" t="str">
        <f t="shared" si="98"/>
        <v/>
      </c>
      <c r="F1033" s="10" t="str">
        <f t="shared" si="99"/>
        <v/>
      </c>
      <c r="G1033" s="10" t="str">
        <f t="shared" si="100"/>
        <v/>
      </c>
    </row>
    <row r="1034" spans="1:7" x14ac:dyDescent="0.15">
      <c r="A1034" s="7" t="str">
        <f t="shared" si="96"/>
        <v/>
      </c>
      <c r="B1034" s="8" t="str">
        <f t="shared" si="97"/>
        <v/>
      </c>
      <c r="C1034" s="9" t="str">
        <f>IF(A1034="","",IF(variable,IF(A1034&lt;'Rental Calculator'!$I$16*periods_per_year,start_rate,IF('Rental Calculator'!$I$20&gt;=0,MIN('Rental Calculator'!$I$17,start_rate+'Rental Calculator'!$I$20*ROUNDUP((A1034-'Rental Calculator'!$I$16*periods_per_year)/'Rental Calculator'!$I$19,0)),MAX('Rental Calculator'!$I$18,start_rate+'Rental Calculator'!$I$20*ROUNDUP((A1034-'Rental Calculator'!$I$16*periods_per_year)/'Rental Calculator'!$I$19,0)))),start_rate))</f>
        <v/>
      </c>
      <c r="D1034" s="10" t="str">
        <f t="shared" si="101"/>
        <v/>
      </c>
      <c r="E1034" s="10" t="str">
        <f t="shared" si="98"/>
        <v/>
      </c>
      <c r="F1034" s="10" t="str">
        <f t="shared" si="99"/>
        <v/>
      </c>
      <c r="G1034" s="10" t="str">
        <f t="shared" si="100"/>
        <v/>
      </c>
    </row>
    <row r="1035" spans="1:7" x14ac:dyDescent="0.15">
      <c r="A1035" s="7" t="str">
        <f t="shared" si="96"/>
        <v/>
      </c>
      <c r="B1035" s="8" t="str">
        <f t="shared" si="97"/>
        <v/>
      </c>
      <c r="C1035" s="9" t="str">
        <f>IF(A1035="","",IF(variable,IF(A1035&lt;'Rental Calculator'!$I$16*periods_per_year,start_rate,IF('Rental Calculator'!$I$20&gt;=0,MIN('Rental Calculator'!$I$17,start_rate+'Rental Calculator'!$I$20*ROUNDUP((A1035-'Rental Calculator'!$I$16*periods_per_year)/'Rental Calculator'!$I$19,0)),MAX('Rental Calculator'!$I$18,start_rate+'Rental Calculator'!$I$20*ROUNDUP((A1035-'Rental Calculator'!$I$16*periods_per_year)/'Rental Calculator'!$I$19,0)))),start_rate))</f>
        <v/>
      </c>
      <c r="D1035" s="10" t="str">
        <f t="shared" si="101"/>
        <v/>
      </c>
      <c r="E1035" s="10" t="str">
        <f t="shared" si="98"/>
        <v/>
      </c>
      <c r="F1035" s="10" t="str">
        <f t="shared" si="99"/>
        <v/>
      </c>
      <c r="G1035" s="10" t="str">
        <f t="shared" si="100"/>
        <v/>
      </c>
    </row>
    <row r="1036" spans="1:7" x14ac:dyDescent="0.15">
      <c r="A1036" s="7" t="str">
        <f t="shared" si="96"/>
        <v/>
      </c>
      <c r="B1036" s="8" t="str">
        <f t="shared" si="97"/>
        <v/>
      </c>
      <c r="C1036" s="9" t="str">
        <f>IF(A1036="","",IF(variable,IF(A1036&lt;'Rental Calculator'!$I$16*periods_per_year,start_rate,IF('Rental Calculator'!$I$20&gt;=0,MIN('Rental Calculator'!$I$17,start_rate+'Rental Calculator'!$I$20*ROUNDUP((A1036-'Rental Calculator'!$I$16*periods_per_year)/'Rental Calculator'!$I$19,0)),MAX('Rental Calculator'!$I$18,start_rate+'Rental Calculator'!$I$20*ROUNDUP((A1036-'Rental Calculator'!$I$16*periods_per_year)/'Rental Calculator'!$I$19,0)))),start_rate))</f>
        <v/>
      </c>
      <c r="D1036" s="10" t="str">
        <f t="shared" si="101"/>
        <v/>
      </c>
      <c r="E1036" s="10" t="str">
        <f t="shared" si="98"/>
        <v/>
      </c>
      <c r="F1036" s="10" t="str">
        <f t="shared" si="99"/>
        <v/>
      </c>
      <c r="G1036" s="10" t="str">
        <f t="shared" si="100"/>
        <v/>
      </c>
    </row>
    <row r="1037" spans="1:7" x14ac:dyDescent="0.15">
      <c r="A1037" s="7" t="str">
        <f t="shared" si="96"/>
        <v/>
      </c>
      <c r="B1037" s="8" t="str">
        <f t="shared" si="97"/>
        <v/>
      </c>
      <c r="C1037" s="9" t="str">
        <f>IF(A1037="","",IF(variable,IF(A1037&lt;'Rental Calculator'!$I$16*periods_per_year,start_rate,IF('Rental Calculator'!$I$20&gt;=0,MIN('Rental Calculator'!$I$17,start_rate+'Rental Calculator'!$I$20*ROUNDUP((A1037-'Rental Calculator'!$I$16*periods_per_year)/'Rental Calculator'!$I$19,0)),MAX('Rental Calculator'!$I$18,start_rate+'Rental Calculator'!$I$20*ROUNDUP((A1037-'Rental Calculator'!$I$16*periods_per_year)/'Rental Calculator'!$I$19,0)))),start_rate))</f>
        <v/>
      </c>
      <c r="D1037" s="10" t="str">
        <f t="shared" si="101"/>
        <v/>
      </c>
      <c r="E1037" s="10" t="str">
        <f t="shared" si="98"/>
        <v/>
      </c>
      <c r="F1037" s="10" t="str">
        <f t="shared" si="99"/>
        <v/>
      </c>
      <c r="G1037" s="10" t="str">
        <f t="shared" si="100"/>
        <v/>
      </c>
    </row>
    <row r="1038" spans="1:7" x14ac:dyDescent="0.15">
      <c r="A1038" s="7" t="str">
        <f t="shared" si="96"/>
        <v/>
      </c>
      <c r="B1038" s="8" t="str">
        <f t="shared" si="97"/>
        <v/>
      </c>
      <c r="C1038" s="9" t="str">
        <f>IF(A1038="","",IF(variable,IF(A1038&lt;'Rental Calculator'!$I$16*periods_per_year,start_rate,IF('Rental Calculator'!$I$20&gt;=0,MIN('Rental Calculator'!$I$17,start_rate+'Rental Calculator'!$I$20*ROUNDUP((A1038-'Rental Calculator'!$I$16*periods_per_year)/'Rental Calculator'!$I$19,0)),MAX('Rental Calculator'!$I$18,start_rate+'Rental Calculator'!$I$20*ROUNDUP((A1038-'Rental Calculator'!$I$16*periods_per_year)/'Rental Calculator'!$I$19,0)))),start_rate))</f>
        <v/>
      </c>
      <c r="D1038" s="10" t="str">
        <f t="shared" si="101"/>
        <v/>
      </c>
      <c r="E1038" s="10" t="str">
        <f t="shared" si="98"/>
        <v/>
      </c>
      <c r="F1038" s="10" t="str">
        <f t="shared" si="99"/>
        <v/>
      </c>
      <c r="G1038" s="10" t="str">
        <f t="shared" si="100"/>
        <v/>
      </c>
    </row>
    <row r="1039" spans="1:7" x14ac:dyDescent="0.15">
      <c r="A1039" s="7" t="str">
        <f t="shared" si="96"/>
        <v/>
      </c>
      <c r="B1039" s="8" t="str">
        <f t="shared" si="97"/>
        <v/>
      </c>
      <c r="C1039" s="9" t="str">
        <f>IF(A1039="","",IF(variable,IF(A1039&lt;'Rental Calculator'!$I$16*periods_per_year,start_rate,IF('Rental Calculator'!$I$20&gt;=0,MIN('Rental Calculator'!$I$17,start_rate+'Rental Calculator'!$I$20*ROUNDUP((A1039-'Rental Calculator'!$I$16*periods_per_year)/'Rental Calculator'!$I$19,0)),MAX('Rental Calculator'!$I$18,start_rate+'Rental Calculator'!$I$20*ROUNDUP((A1039-'Rental Calculator'!$I$16*periods_per_year)/'Rental Calculator'!$I$19,0)))),start_rate))</f>
        <v/>
      </c>
      <c r="D1039" s="10" t="str">
        <f t="shared" si="101"/>
        <v/>
      </c>
      <c r="E1039" s="10" t="str">
        <f t="shared" si="98"/>
        <v/>
      </c>
      <c r="F1039" s="10" t="str">
        <f t="shared" si="99"/>
        <v/>
      </c>
      <c r="G1039" s="10" t="str">
        <f t="shared" si="100"/>
        <v/>
      </c>
    </row>
    <row r="1040" spans="1:7" x14ac:dyDescent="0.15">
      <c r="A1040" s="7" t="str">
        <f t="shared" si="96"/>
        <v/>
      </c>
      <c r="B1040" s="8" t="str">
        <f t="shared" si="97"/>
        <v/>
      </c>
      <c r="C1040" s="9" t="str">
        <f>IF(A1040="","",IF(variable,IF(A1040&lt;'Rental Calculator'!$I$16*periods_per_year,start_rate,IF('Rental Calculator'!$I$20&gt;=0,MIN('Rental Calculator'!$I$17,start_rate+'Rental Calculator'!$I$20*ROUNDUP((A1040-'Rental Calculator'!$I$16*periods_per_year)/'Rental Calculator'!$I$19,0)),MAX('Rental Calculator'!$I$18,start_rate+'Rental Calculator'!$I$20*ROUNDUP((A1040-'Rental Calculator'!$I$16*periods_per_year)/'Rental Calculator'!$I$19,0)))),start_rate))</f>
        <v/>
      </c>
      <c r="D1040" s="10" t="str">
        <f t="shared" si="101"/>
        <v/>
      </c>
      <c r="E1040" s="10" t="str">
        <f t="shared" si="98"/>
        <v/>
      </c>
      <c r="F1040" s="10" t="str">
        <f t="shared" si="99"/>
        <v/>
      </c>
      <c r="G1040" s="10" t="str">
        <f t="shared" si="100"/>
        <v/>
      </c>
    </row>
    <row r="1041" spans="1:7" x14ac:dyDescent="0.15">
      <c r="A1041" s="7" t="str">
        <f t="shared" si="96"/>
        <v/>
      </c>
      <c r="B1041" s="8" t="str">
        <f t="shared" si="97"/>
        <v/>
      </c>
      <c r="C1041" s="9" t="str">
        <f>IF(A1041="","",IF(variable,IF(A1041&lt;'Rental Calculator'!$I$16*periods_per_year,start_rate,IF('Rental Calculator'!$I$20&gt;=0,MIN('Rental Calculator'!$I$17,start_rate+'Rental Calculator'!$I$20*ROUNDUP((A1041-'Rental Calculator'!$I$16*periods_per_year)/'Rental Calculator'!$I$19,0)),MAX('Rental Calculator'!$I$18,start_rate+'Rental Calculator'!$I$20*ROUNDUP((A1041-'Rental Calculator'!$I$16*periods_per_year)/'Rental Calculator'!$I$19,0)))),start_rate))</f>
        <v/>
      </c>
      <c r="D1041" s="10" t="str">
        <f t="shared" si="101"/>
        <v/>
      </c>
      <c r="E1041" s="10" t="str">
        <f t="shared" si="98"/>
        <v/>
      </c>
      <c r="F1041" s="10" t="str">
        <f t="shared" si="99"/>
        <v/>
      </c>
      <c r="G1041" s="10" t="str">
        <f t="shared" si="100"/>
        <v/>
      </c>
    </row>
    <row r="1042" spans="1:7" x14ac:dyDescent="0.15">
      <c r="A1042" s="7" t="str">
        <f t="shared" si="96"/>
        <v/>
      </c>
      <c r="B1042" s="8" t="str">
        <f t="shared" si="97"/>
        <v/>
      </c>
      <c r="C1042" s="9" t="str">
        <f>IF(A1042="","",IF(variable,IF(A1042&lt;'Rental Calculator'!$I$16*periods_per_year,start_rate,IF('Rental Calculator'!$I$20&gt;=0,MIN('Rental Calculator'!$I$17,start_rate+'Rental Calculator'!$I$20*ROUNDUP((A1042-'Rental Calculator'!$I$16*periods_per_year)/'Rental Calculator'!$I$19,0)),MAX('Rental Calculator'!$I$18,start_rate+'Rental Calculator'!$I$20*ROUNDUP((A1042-'Rental Calculator'!$I$16*periods_per_year)/'Rental Calculator'!$I$19,0)))),start_rate))</f>
        <v/>
      </c>
      <c r="D1042" s="10" t="str">
        <f t="shared" si="101"/>
        <v/>
      </c>
      <c r="E1042" s="10" t="str">
        <f t="shared" si="98"/>
        <v/>
      </c>
      <c r="F1042" s="10" t="str">
        <f t="shared" si="99"/>
        <v/>
      </c>
      <c r="G1042" s="10" t="str">
        <f t="shared" si="100"/>
        <v/>
      </c>
    </row>
    <row r="1043" spans="1:7" x14ac:dyDescent="0.15">
      <c r="A1043" s="7" t="str">
        <f t="shared" si="96"/>
        <v/>
      </c>
      <c r="B1043" s="8" t="str">
        <f t="shared" si="97"/>
        <v/>
      </c>
      <c r="C1043" s="9" t="str">
        <f>IF(A1043="","",IF(variable,IF(A1043&lt;'Rental Calculator'!$I$16*periods_per_year,start_rate,IF('Rental Calculator'!$I$20&gt;=0,MIN('Rental Calculator'!$I$17,start_rate+'Rental Calculator'!$I$20*ROUNDUP((A1043-'Rental Calculator'!$I$16*periods_per_year)/'Rental Calculator'!$I$19,0)),MAX('Rental Calculator'!$I$18,start_rate+'Rental Calculator'!$I$20*ROUNDUP((A1043-'Rental Calculator'!$I$16*periods_per_year)/'Rental Calculator'!$I$19,0)))),start_rate))</f>
        <v/>
      </c>
      <c r="D1043" s="10" t="str">
        <f t="shared" si="101"/>
        <v/>
      </c>
      <c r="E1043" s="10" t="str">
        <f t="shared" si="98"/>
        <v/>
      </c>
      <c r="F1043" s="10" t="str">
        <f t="shared" si="99"/>
        <v/>
      </c>
      <c r="G1043" s="10" t="str">
        <f t="shared" si="100"/>
        <v/>
      </c>
    </row>
    <row r="1044" spans="1:7" x14ac:dyDescent="0.15">
      <c r="A1044" s="7" t="str">
        <f t="shared" si="96"/>
        <v/>
      </c>
      <c r="B1044" s="8" t="str">
        <f t="shared" si="97"/>
        <v/>
      </c>
      <c r="C1044" s="9" t="str">
        <f>IF(A1044="","",IF(variable,IF(A1044&lt;'Rental Calculator'!$I$16*periods_per_year,start_rate,IF('Rental Calculator'!$I$20&gt;=0,MIN('Rental Calculator'!$I$17,start_rate+'Rental Calculator'!$I$20*ROUNDUP((A1044-'Rental Calculator'!$I$16*periods_per_year)/'Rental Calculator'!$I$19,0)),MAX('Rental Calculator'!$I$18,start_rate+'Rental Calculator'!$I$20*ROUNDUP((A1044-'Rental Calculator'!$I$16*periods_per_year)/'Rental Calculator'!$I$19,0)))),start_rate))</f>
        <v/>
      </c>
      <c r="D1044" s="10" t="str">
        <f t="shared" si="101"/>
        <v/>
      </c>
      <c r="E1044" s="10" t="str">
        <f t="shared" si="98"/>
        <v/>
      </c>
      <c r="F1044" s="10" t="str">
        <f t="shared" si="99"/>
        <v/>
      </c>
      <c r="G1044" s="10" t="str">
        <f t="shared" si="100"/>
        <v/>
      </c>
    </row>
    <row r="1045" spans="1:7" x14ac:dyDescent="0.15">
      <c r="A1045" s="7" t="str">
        <f t="shared" si="96"/>
        <v/>
      </c>
      <c r="B1045" s="8" t="str">
        <f t="shared" si="97"/>
        <v/>
      </c>
      <c r="C1045" s="9" t="str">
        <f>IF(A1045="","",IF(variable,IF(A1045&lt;'Rental Calculator'!$I$16*periods_per_year,start_rate,IF('Rental Calculator'!$I$20&gt;=0,MIN('Rental Calculator'!$I$17,start_rate+'Rental Calculator'!$I$20*ROUNDUP((A1045-'Rental Calculator'!$I$16*periods_per_year)/'Rental Calculator'!$I$19,0)),MAX('Rental Calculator'!$I$18,start_rate+'Rental Calculator'!$I$20*ROUNDUP((A1045-'Rental Calculator'!$I$16*periods_per_year)/'Rental Calculator'!$I$19,0)))),start_rate))</f>
        <v/>
      </c>
      <c r="D1045" s="10" t="str">
        <f t="shared" si="101"/>
        <v/>
      </c>
      <c r="E1045" s="10" t="str">
        <f t="shared" si="98"/>
        <v/>
      </c>
      <c r="F1045" s="10" t="str">
        <f t="shared" si="99"/>
        <v/>
      </c>
      <c r="G1045" s="10" t="str">
        <f t="shared" si="100"/>
        <v/>
      </c>
    </row>
    <row r="1046" spans="1:7" x14ac:dyDescent="0.15">
      <c r="A1046" s="7" t="str">
        <f t="shared" si="96"/>
        <v/>
      </c>
      <c r="B1046" s="8" t="str">
        <f t="shared" si="97"/>
        <v/>
      </c>
      <c r="C1046" s="9" t="str">
        <f>IF(A1046="","",IF(variable,IF(A1046&lt;'Rental Calculator'!$I$16*periods_per_year,start_rate,IF('Rental Calculator'!$I$20&gt;=0,MIN('Rental Calculator'!$I$17,start_rate+'Rental Calculator'!$I$20*ROUNDUP((A1046-'Rental Calculator'!$I$16*periods_per_year)/'Rental Calculator'!$I$19,0)),MAX('Rental Calculator'!$I$18,start_rate+'Rental Calculator'!$I$20*ROUNDUP((A1046-'Rental Calculator'!$I$16*periods_per_year)/'Rental Calculator'!$I$19,0)))),start_rate))</f>
        <v/>
      </c>
      <c r="D1046" s="10" t="str">
        <f t="shared" si="101"/>
        <v/>
      </c>
      <c r="E1046" s="10" t="str">
        <f t="shared" si="98"/>
        <v/>
      </c>
      <c r="F1046" s="10" t="str">
        <f t="shared" si="99"/>
        <v/>
      </c>
      <c r="G1046" s="10" t="str">
        <f t="shared" si="100"/>
        <v/>
      </c>
    </row>
    <row r="1047" spans="1:7" x14ac:dyDescent="0.15">
      <c r="A1047" s="7" t="str">
        <f t="shared" si="96"/>
        <v/>
      </c>
      <c r="B1047" s="8" t="str">
        <f t="shared" si="97"/>
        <v/>
      </c>
      <c r="C1047" s="9" t="str">
        <f>IF(A1047="","",IF(variable,IF(A1047&lt;'Rental Calculator'!$I$16*periods_per_year,start_rate,IF('Rental Calculator'!$I$20&gt;=0,MIN('Rental Calculator'!$I$17,start_rate+'Rental Calculator'!$I$20*ROUNDUP((A1047-'Rental Calculator'!$I$16*periods_per_year)/'Rental Calculator'!$I$19,0)),MAX('Rental Calculator'!$I$18,start_rate+'Rental Calculator'!$I$20*ROUNDUP((A1047-'Rental Calculator'!$I$16*periods_per_year)/'Rental Calculator'!$I$19,0)))),start_rate))</f>
        <v/>
      </c>
      <c r="D1047" s="10" t="str">
        <f t="shared" si="101"/>
        <v/>
      </c>
      <c r="E1047" s="10" t="str">
        <f t="shared" si="98"/>
        <v/>
      </c>
      <c r="F1047" s="10" t="str">
        <f t="shared" si="99"/>
        <v/>
      </c>
      <c r="G1047" s="10" t="str">
        <f t="shared" si="100"/>
        <v/>
      </c>
    </row>
    <row r="1048" spans="1:7" x14ac:dyDescent="0.15">
      <c r="A1048" s="7" t="str">
        <f t="shared" si="96"/>
        <v/>
      </c>
      <c r="B1048" s="8" t="str">
        <f t="shared" si="97"/>
        <v/>
      </c>
      <c r="C1048" s="9" t="str">
        <f>IF(A1048="","",IF(variable,IF(A1048&lt;'Rental Calculator'!$I$16*periods_per_year,start_rate,IF('Rental Calculator'!$I$20&gt;=0,MIN('Rental Calculator'!$I$17,start_rate+'Rental Calculator'!$I$20*ROUNDUP((A1048-'Rental Calculator'!$I$16*periods_per_year)/'Rental Calculator'!$I$19,0)),MAX('Rental Calculator'!$I$18,start_rate+'Rental Calculator'!$I$20*ROUNDUP((A1048-'Rental Calculator'!$I$16*periods_per_year)/'Rental Calculator'!$I$19,0)))),start_rate))</f>
        <v/>
      </c>
      <c r="D1048" s="10" t="str">
        <f t="shared" si="101"/>
        <v/>
      </c>
      <c r="E1048" s="10" t="str">
        <f t="shared" si="98"/>
        <v/>
      </c>
      <c r="F1048" s="10" t="str">
        <f t="shared" si="99"/>
        <v/>
      </c>
      <c r="G1048" s="10" t="str">
        <f t="shared" si="100"/>
        <v/>
      </c>
    </row>
    <row r="1049" spans="1:7" x14ac:dyDescent="0.15">
      <c r="A1049" s="7" t="str">
        <f t="shared" si="96"/>
        <v/>
      </c>
      <c r="B1049" s="8" t="str">
        <f t="shared" si="97"/>
        <v/>
      </c>
      <c r="C1049" s="9" t="str">
        <f>IF(A1049="","",IF(variable,IF(A1049&lt;'Rental Calculator'!$I$16*periods_per_year,start_rate,IF('Rental Calculator'!$I$20&gt;=0,MIN('Rental Calculator'!$I$17,start_rate+'Rental Calculator'!$I$20*ROUNDUP((A1049-'Rental Calculator'!$I$16*periods_per_year)/'Rental Calculator'!$I$19,0)),MAX('Rental Calculator'!$I$18,start_rate+'Rental Calculator'!$I$20*ROUNDUP((A1049-'Rental Calculator'!$I$16*periods_per_year)/'Rental Calculator'!$I$19,0)))),start_rate))</f>
        <v/>
      </c>
      <c r="D1049" s="10" t="str">
        <f t="shared" si="101"/>
        <v/>
      </c>
      <c r="E1049" s="10" t="str">
        <f t="shared" si="98"/>
        <v/>
      </c>
      <c r="F1049" s="10" t="str">
        <f t="shared" si="99"/>
        <v/>
      </c>
      <c r="G1049" s="10" t="str">
        <f t="shared" si="100"/>
        <v/>
      </c>
    </row>
    <row r="1050" spans="1:7" x14ac:dyDescent="0.15">
      <c r="A1050" s="7" t="str">
        <f t="shared" si="96"/>
        <v/>
      </c>
      <c r="B1050" s="8" t="str">
        <f t="shared" si="97"/>
        <v/>
      </c>
      <c r="C1050" s="9" t="str">
        <f>IF(A1050="","",IF(variable,IF(A1050&lt;'Rental Calculator'!$I$16*periods_per_year,start_rate,IF('Rental Calculator'!$I$20&gt;=0,MIN('Rental Calculator'!$I$17,start_rate+'Rental Calculator'!$I$20*ROUNDUP((A1050-'Rental Calculator'!$I$16*periods_per_year)/'Rental Calculator'!$I$19,0)),MAX('Rental Calculator'!$I$18,start_rate+'Rental Calculator'!$I$20*ROUNDUP((A1050-'Rental Calculator'!$I$16*periods_per_year)/'Rental Calculator'!$I$19,0)))),start_rate))</f>
        <v/>
      </c>
      <c r="D1050" s="10" t="str">
        <f t="shared" si="101"/>
        <v/>
      </c>
      <c r="E1050" s="10" t="str">
        <f t="shared" si="98"/>
        <v/>
      </c>
      <c r="F1050" s="10" t="str">
        <f t="shared" si="99"/>
        <v/>
      </c>
      <c r="G1050" s="10" t="str">
        <f t="shared" si="100"/>
        <v/>
      </c>
    </row>
    <row r="1051" spans="1:7" x14ac:dyDescent="0.15">
      <c r="A1051" s="7" t="str">
        <f t="shared" si="96"/>
        <v/>
      </c>
      <c r="B1051" s="8" t="str">
        <f t="shared" si="97"/>
        <v/>
      </c>
      <c r="C1051" s="9" t="str">
        <f>IF(A1051="","",IF(variable,IF(A1051&lt;'Rental Calculator'!$I$16*periods_per_year,start_rate,IF('Rental Calculator'!$I$20&gt;=0,MIN('Rental Calculator'!$I$17,start_rate+'Rental Calculator'!$I$20*ROUNDUP((A1051-'Rental Calculator'!$I$16*periods_per_year)/'Rental Calculator'!$I$19,0)),MAX('Rental Calculator'!$I$18,start_rate+'Rental Calculator'!$I$20*ROUNDUP((A1051-'Rental Calculator'!$I$16*periods_per_year)/'Rental Calculator'!$I$19,0)))),start_rate))</f>
        <v/>
      </c>
      <c r="D1051" s="10" t="str">
        <f t="shared" si="101"/>
        <v/>
      </c>
      <c r="E1051" s="10" t="str">
        <f t="shared" si="98"/>
        <v/>
      </c>
      <c r="F1051" s="10" t="str">
        <f t="shared" si="99"/>
        <v/>
      </c>
      <c r="G1051" s="10" t="str">
        <f t="shared" si="100"/>
        <v/>
      </c>
    </row>
    <row r="1052" spans="1:7" x14ac:dyDescent="0.15">
      <c r="A1052" s="7" t="str">
        <f t="shared" si="96"/>
        <v/>
      </c>
      <c r="B1052" s="8" t="str">
        <f t="shared" si="97"/>
        <v/>
      </c>
      <c r="C1052" s="9" t="str">
        <f>IF(A1052="","",IF(variable,IF(A1052&lt;'Rental Calculator'!$I$16*periods_per_year,start_rate,IF('Rental Calculator'!$I$20&gt;=0,MIN('Rental Calculator'!$I$17,start_rate+'Rental Calculator'!$I$20*ROUNDUP((A1052-'Rental Calculator'!$I$16*periods_per_year)/'Rental Calculator'!$I$19,0)),MAX('Rental Calculator'!$I$18,start_rate+'Rental Calculator'!$I$20*ROUNDUP((A1052-'Rental Calculator'!$I$16*periods_per_year)/'Rental Calculator'!$I$19,0)))),start_rate))</f>
        <v/>
      </c>
      <c r="D1052" s="10" t="str">
        <f t="shared" si="101"/>
        <v/>
      </c>
      <c r="E1052" s="10" t="str">
        <f t="shared" si="98"/>
        <v/>
      </c>
      <c r="F1052" s="10" t="str">
        <f t="shared" si="99"/>
        <v/>
      </c>
      <c r="G1052" s="10" t="str">
        <f t="shared" si="100"/>
        <v/>
      </c>
    </row>
    <row r="1053" spans="1:7" x14ac:dyDescent="0.15">
      <c r="A1053" s="7" t="str">
        <f t="shared" si="96"/>
        <v/>
      </c>
      <c r="B1053" s="8" t="str">
        <f t="shared" si="97"/>
        <v/>
      </c>
      <c r="C1053" s="9" t="str">
        <f>IF(A1053="","",IF(variable,IF(A1053&lt;'Rental Calculator'!$I$16*periods_per_year,start_rate,IF('Rental Calculator'!$I$20&gt;=0,MIN('Rental Calculator'!$I$17,start_rate+'Rental Calculator'!$I$20*ROUNDUP((A1053-'Rental Calculator'!$I$16*periods_per_year)/'Rental Calculator'!$I$19,0)),MAX('Rental Calculator'!$I$18,start_rate+'Rental Calculator'!$I$20*ROUNDUP((A1053-'Rental Calculator'!$I$16*periods_per_year)/'Rental Calculator'!$I$19,0)))),start_rate))</f>
        <v/>
      </c>
      <c r="D1053" s="10" t="str">
        <f t="shared" si="101"/>
        <v/>
      </c>
      <c r="E1053" s="10" t="str">
        <f t="shared" si="98"/>
        <v/>
      </c>
      <c r="F1053" s="10" t="str">
        <f t="shared" si="99"/>
        <v/>
      </c>
      <c r="G1053" s="10" t="str">
        <f t="shared" si="100"/>
        <v/>
      </c>
    </row>
    <row r="1054" spans="1:7" x14ac:dyDescent="0.15">
      <c r="A1054" s="7" t="str">
        <f t="shared" si="96"/>
        <v/>
      </c>
      <c r="B1054" s="8" t="str">
        <f t="shared" si="97"/>
        <v/>
      </c>
      <c r="C1054" s="9" t="str">
        <f>IF(A1054="","",IF(variable,IF(A1054&lt;'Rental Calculator'!$I$16*periods_per_year,start_rate,IF('Rental Calculator'!$I$20&gt;=0,MIN('Rental Calculator'!$I$17,start_rate+'Rental Calculator'!$I$20*ROUNDUP((A1054-'Rental Calculator'!$I$16*periods_per_year)/'Rental Calculator'!$I$19,0)),MAX('Rental Calculator'!$I$18,start_rate+'Rental Calculator'!$I$20*ROUNDUP((A1054-'Rental Calculator'!$I$16*periods_per_year)/'Rental Calculator'!$I$19,0)))),start_rate))</f>
        <v/>
      </c>
      <c r="D1054" s="10" t="str">
        <f t="shared" si="101"/>
        <v/>
      </c>
      <c r="E1054" s="10" t="str">
        <f t="shared" si="98"/>
        <v/>
      </c>
      <c r="F1054" s="10" t="str">
        <f t="shared" si="99"/>
        <v/>
      </c>
      <c r="G1054" s="10" t="str">
        <f t="shared" si="100"/>
        <v/>
      </c>
    </row>
    <row r="1055" spans="1:7" x14ac:dyDescent="0.15">
      <c r="A1055" s="7" t="str">
        <f t="shared" si="96"/>
        <v/>
      </c>
      <c r="B1055" s="8" t="str">
        <f t="shared" si="97"/>
        <v/>
      </c>
      <c r="C1055" s="9" t="str">
        <f>IF(A1055="","",IF(variable,IF(A1055&lt;'Rental Calculator'!$I$16*periods_per_year,start_rate,IF('Rental Calculator'!$I$20&gt;=0,MIN('Rental Calculator'!$I$17,start_rate+'Rental Calculator'!$I$20*ROUNDUP((A1055-'Rental Calculator'!$I$16*periods_per_year)/'Rental Calculator'!$I$19,0)),MAX('Rental Calculator'!$I$18,start_rate+'Rental Calculator'!$I$20*ROUNDUP((A1055-'Rental Calculator'!$I$16*periods_per_year)/'Rental Calculator'!$I$19,0)))),start_rate))</f>
        <v/>
      </c>
      <c r="D1055" s="10" t="str">
        <f t="shared" si="101"/>
        <v/>
      </c>
      <c r="E1055" s="10" t="str">
        <f t="shared" si="98"/>
        <v/>
      </c>
      <c r="F1055" s="10" t="str">
        <f t="shared" si="99"/>
        <v/>
      </c>
      <c r="G1055" s="10" t="str">
        <f t="shared" si="100"/>
        <v/>
      </c>
    </row>
    <row r="1056" spans="1:7" x14ac:dyDescent="0.15">
      <c r="A1056" s="7" t="str">
        <f t="shared" si="96"/>
        <v/>
      </c>
      <c r="B1056" s="8" t="str">
        <f t="shared" si="97"/>
        <v/>
      </c>
      <c r="C1056" s="9" t="str">
        <f>IF(A1056="","",IF(variable,IF(A1056&lt;'Rental Calculator'!$I$16*periods_per_year,start_rate,IF('Rental Calculator'!$I$20&gt;=0,MIN('Rental Calculator'!$I$17,start_rate+'Rental Calculator'!$I$20*ROUNDUP((A1056-'Rental Calculator'!$I$16*periods_per_year)/'Rental Calculator'!$I$19,0)),MAX('Rental Calculator'!$I$18,start_rate+'Rental Calculator'!$I$20*ROUNDUP((A1056-'Rental Calculator'!$I$16*periods_per_year)/'Rental Calculator'!$I$19,0)))),start_rate))</f>
        <v/>
      </c>
      <c r="D1056" s="10" t="str">
        <f t="shared" si="101"/>
        <v/>
      </c>
      <c r="E1056" s="10" t="str">
        <f t="shared" si="98"/>
        <v/>
      </c>
      <c r="F1056" s="10" t="str">
        <f t="shared" si="99"/>
        <v/>
      </c>
      <c r="G1056" s="10" t="str">
        <f t="shared" si="100"/>
        <v/>
      </c>
    </row>
    <row r="1057" spans="1:7" x14ac:dyDescent="0.15">
      <c r="A1057" s="7" t="str">
        <f t="shared" si="96"/>
        <v/>
      </c>
      <c r="B1057" s="8" t="str">
        <f t="shared" si="97"/>
        <v/>
      </c>
      <c r="C1057" s="9" t="str">
        <f>IF(A1057="","",IF(variable,IF(A1057&lt;'Rental Calculator'!$I$16*periods_per_year,start_rate,IF('Rental Calculator'!$I$20&gt;=0,MIN('Rental Calculator'!$I$17,start_rate+'Rental Calculator'!$I$20*ROUNDUP((A1057-'Rental Calculator'!$I$16*periods_per_year)/'Rental Calculator'!$I$19,0)),MAX('Rental Calculator'!$I$18,start_rate+'Rental Calculator'!$I$20*ROUNDUP((A1057-'Rental Calculator'!$I$16*periods_per_year)/'Rental Calculator'!$I$19,0)))),start_rate))</f>
        <v/>
      </c>
      <c r="D1057" s="10" t="str">
        <f t="shared" si="101"/>
        <v/>
      </c>
      <c r="E1057" s="10" t="str">
        <f t="shared" si="98"/>
        <v/>
      </c>
      <c r="F1057" s="10" t="str">
        <f t="shared" si="99"/>
        <v/>
      </c>
      <c r="G1057" s="10" t="str">
        <f t="shared" si="100"/>
        <v/>
      </c>
    </row>
    <row r="1058" spans="1:7" x14ac:dyDescent="0.15">
      <c r="A1058" s="7" t="str">
        <f t="shared" si="96"/>
        <v/>
      </c>
      <c r="B1058" s="8" t="str">
        <f t="shared" si="97"/>
        <v/>
      </c>
      <c r="C1058" s="9" t="str">
        <f>IF(A1058="","",IF(variable,IF(A1058&lt;'Rental Calculator'!$I$16*periods_per_year,start_rate,IF('Rental Calculator'!$I$20&gt;=0,MIN('Rental Calculator'!$I$17,start_rate+'Rental Calculator'!$I$20*ROUNDUP((A1058-'Rental Calculator'!$I$16*periods_per_year)/'Rental Calculator'!$I$19,0)),MAX('Rental Calculator'!$I$18,start_rate+'Rental Calculator'!$I$20*ROUNDUP((A1058-'Rental Calculator'!$I$16*periods_per_year)/'Rental Calculator'!$I$19,0)))),start_rate))</f>
        <v/>
      </c>
      <c r="D1058" s="10" t="str">
        <f t="shared" si="101"/>
        <v/>
      </c>
      <c r="E1058" s="10" t="str">
        <f t="shared" si="98"/>
        <v/>
      </c>
      <c r="F1058" s="10" t="str">
        <f t="shared" si="99"/>
        <v/>
      </c>
      <c r="G1058" s="10" t="str">
        <f t="shared" si="100"/>
        <v/>
      </c>
    </row>
    <row r="1059" spans="1:7" x14ac:dyDescent="0.15">
      <c r="A1059" s="7" t="str">
        <f t="shared" si="96"/>
        <v/>
      </c>
      <c r="B1059" s="8" t="str">
        <f t="shared" si="97"/>
        <v/>
      </c>
      <c r="C1059" s="9" t="str">
        <f>IF(A1059="","",IF(variable,IF(A1059&lt;'Rental Calculator'!$I$16*periods_per_year,start_rate,IF('Rental Calculator'!$I$20&gt;=0,MIN('Rental Calculator'!$I$17,start_rate+'Rental Calculator'!$I$20*ROUNDUP((A1059-'Rental Calculator'!$I$16*periods_per_year)/'Rental Calculator'!$I$19,0)),MAX('Rental Calculator'!$I$18,start_rate+'Rental Calculator'!$I$20*ROUNDUP((A1059-'Rental Calculator'!$I$16*periods_per_year)/'Rental Calculator'!$I$19,0)))),start_rate))</f>
        <v/>
      </c>
      <c r="D1059" s="10" t="str">
        <f t="shared" si="101"/>
        <v/>
      </c>
      <c r="E1059" s="10" t="str">
        <f t="shared" si="98"/>
        <v/>
      </c>
      <c r="F1059" s="10" t="str">
        <f t="shared" si="99"/>
        <v/>
      </c>
      <c r="G1059" s="10" t="str">
        <f t="shared" si="100"/>
        <v/>
      </c>
    </row>
    <row r="1060" spans="1:7" x14ac:dyDescent="0.15">
      <c r="A1060" s="7" t="str">
        <f t="shared" si="96"/>
        <v/>
      </c>
      <c r="B1060" s="8" t="str">
        <f t="shared" si="97"/>
        <v/>
      </c>
      <c r="C1060" s="9" t="str">
        <f>IF(A1060="","",IF(variable,IF(A1060&lt;'Rental Calculator'!$I$16*periods_per_year,start_rate,IF('Rental Calculator'!$I$20&gt;=0,MIN('Rental Calculator'!$I$17,start_rate+'Rental Calculator'!$I$20*ROUNDUP((A1060-'Rental Calculator'!$I$16*periods_per_year)/'Rental Calculator'!$I$19,0)),MAX('Rental Calculator'!$I$18,start_rate+'Rental Calculator'!$I$20*ROUNDUP((A1060-'Rental Calculator'!$I$16*periods_per_year)/'Rental Calculator'!$I$19,0)))),start_rate))</f>
        <v/>
      </c>
      <c r="D1060" s="10" t="str">
        <f t="shared" si="101"/>
        <v/>
      </c>
      <c r="E1060" s="10" t="str">
        <f t="shared" si="98"/>
        <v/>
      </c>
      <c r="F1060" s="10" t="str">
        <f t="shared" si="99"/>
        <v/>
      </c>
      <c r="G1060" s="10" t="str">
        <f t="shared" si="100"/>
        <v/>
      </c>
    </row>
    <row r="1061" spans="1:7" x14ac:dyDescent="0.15">
      <c r="A1061" s="7" t="str">
        <f t="shared" si="96"/>
        <v/>
      </c>
      <c r="B1061" s="8" t="str">
        <f t="shared" si="97"/>
        <v/>
      </c>
      <c r="C1061" s="9" t="str">
        <f>IF(A1061="","",IF(variable,IF(A1061&lt;'Rental Calculator'!$I$16*periods_per_year,start_rate,IF('Rental Calculator'!$I$20&gt;=0,MIN('Rental Calculator'!$I$17,start_rate+'Rental Calculator'!$I$20*ROUNDUP((A1061-'Rental Calculator'!$I$16*periods_per_year)/'Rental Calculator'!$I$19,0)),MAX('Rental Calculator'!$I$18,start_rate+'Rental Calculator'!$I$20*ROUNDUP((A1061-'Rental Calculator'!$I$16*periods_per_year)/'Rental Calculator'!$I$19,0)))),start_rate))</f>
        <v/>
      </c>
      <c r="D1061" s="10" t="str">
        <f t="shared" si="101"/>
        <v/>
      </c>
      <c r="E1061" s="10" t="str">
        <f t="shared" si="98"/>
        <v/>
      </c>
      <c r="F1061" s="10" t="str">
        <f t="shared" si="99"/>
        <v/>
      </c>
      <c r="G1061" s="10" t="str">
        <f t="shared" si="100"/>
        <v/>
      </c>
    </row>
    <row r="1062" spans="1:7" x14ac:dyDescent="0.15">
      <c r="A1062" s="7" t="str">
        <f t="shared" si="96"/>
        <v/>
      </c>
      <c r="B1062" s="8" t="str">
        <f t="shared" si="97"/>
        <v/>
      </c>
      <c r="C1062" s="9" t="str">
        <f>IF(A1062="","",IF(variable,IF(A1062&lt;'Rental Calculator'!$I$16*periods_per_year,start_rate,IF('Rental Calculator'!$I$20&gt;=0,MIN('Rental Calculator'!$I$17,start_rate+'Rental Calculator'!$I$20*ROUNDUP((A1062-'Rental Calculator'!$I$16*periods_per_year)/'Rental Calculator'!$I$19,0)),MAX('Rental Calculator'!$I$18,start_rate+'Rental Calculator'!$I$20*ROUNDUP((A1062-'Rental Calculator'!$I$16*periods_per_year)/'Rental Calculator'!$I$19,0)))),start_rate))</f>
        <v/>
      </c>
      <c r="D1062" s="10" t="str">
        <f t="shared" si="101"/>
        <v/>
      </c>
      <c r="E1062" s="10" t="str">
        <f t="shared" si="98"/>
        <v/>
      </c>
      <c r="F1062" s="10" t="str">
        <f t="shared" si="99"/>
        <v/>
      </c>
      <c r="G1062" s="10" t="str">
        <f t="shared" si="100"/>
        <v/>
      </c>
    </row>
    <row r="1063" spans="1:7" x14ac:dyDescent="0.15">
      <c r="A1063" s="7" t="str">
        <f t="shared" si="96"/>
        <v/>
      </c>
      <c r="B1063" s="8" t="str">
        <f t="shared" si="97"/>
        <v/>
      </c>
      <c r="C1063" s="9" t="str">
        <f>IF(A1063="","",IF(variable,IF(A1063&lt;'Rental Calculator'!$I$16*periods_per_year,start_rate,IF('Rental Calculator'!$I$20&gt;=0,MIN('Rental Calculator'!$I$17,start_rate+'Rental Calculator'!$I$20*ROUNDUP((A1063-'Rental Calculator'!$I$16*periods_per_year)/'Rental Calculator'!$I$19,0)),MAX('Rental Calculator'!$I$18,start_rate+'Rental Calculator'!$I$20*ROUNDUP((A1063-'Rental Calculator'!$I$16*periods_per_year)/'Rental Calculator'!$I$19,0)))),start_rate))</f>
        <v/>
      </c>
      <c r="D1063" s="10" t="str">
        <f t="shared" si="101"/>
        <v/>
      </c>
      <c r="E1063" s="10" t="str">
        <f t="shared" si="98"/>
        <v/>
      </c>
      <c r="F1063" s="10" t="str">
        <f t="shared" si="99"/>
        <v/>
      </c>
      <c r="G1063" s="10" t="str">
        <f t="shared" si="100"/>
        <v/>
      </c>
    </row>
    <row r="1064" spans="1:7" x14ac:dyDescent="0.15">
      <c r="A1064" s="7" t="str">
        <f t="shared" si="96"/>
        <v/>
      </c>
      <c r="B1064" s="8" t="str">
        <f t="shared" si="97"/>
        <v/>
      </c>
      <c r="C1064" s="9" t="str">
        <f>IF(A1064="","",IF(variable,IF(A1064&lt;'Rental Calculator'!$I$16*periods_per_year,start_rate,IF('Rental Calculator'!$I$20&gt;=0,MIN('Rental Calculator'!$I$17,start_rate+'Rental Calculator'!$I$20*ROUNDUP((A1064-'Rental Calculator'!$I$16*periods_per_year)/'Rental Calculator'!$I$19,0)),MAX('Rental Calculator'!$I$18,start_rate+'Rental Calculator'!$I$20*ROUNDUP((A1064-'Rental Calculator'!$I$16*periods_per_year)/'Rental Calculator'!$I$19,0)))),start_rate))</f>
        <v/>
      </c>
      <c r="D1064" s="10" t="str">
        <f t="shared" si="101"/>
        <v/>
      </c>
      <c r="E1064" s="10" t="str">
        <f t="shared" si="98"/>
        <v/>
      </c>
      <c r="F1064" s="10" t="str">
        <f t="shared" si="99"/>
        <v/>
      </c>
      <c r="G1064" s="10" t="str">
        <f t="shared" si="100"/>
        <v/>
      </c>
    </row>
    <row r="1065" spans="1:7" x14ac:dyDescent="0.15">
      <c r="A1065" s="7" t="str">
        <f t="shared" si="96"/>
        <v/>
      </c>
      <c r="B1065" s="8" t="str">
        <f t="shared" si="97"/>
        <v/>
      </c>
      <c r="C1065" s="9" t="str">
        <f>IF(A1065="","",IF(variable,IF(A1065&lt;'Rental Calculator'!$I$16*periods_per_year,start_rate,IF('Rental Calculator'!$I$20&gt;=0,MIN('Rental Calculator'!$I$17,start_rate+'Rental Calculator'!$I$20*ROUNDUP((A1065-'Rental Calculator'!$I$16*periods_per_year)/'Rental Calculator'!$I$19,0)),MAX('Rental Calculator'!$I$18,start_rate+'Rental Calculator'!$I$20*ROUNDUP((A1065-'Rental Calculator'!$I$16*periods_per_year)/'Rental Calculator'!$I$19,0)))),start_rate))</f>
        <v/>
      </c>
      <c r="D1065" s="10" t="str">
        <f t="shared" si="101"/>
        <v/>
      </c>
      <c r="E1065" s="10" t="str">
        <f t="shared" si="98"/>
        <v/>
      </c>
      <c r="F1065" s="10" t="str">
        <f t="shared" si="99"/>
        <v/>
      </c>
      <c r="G1065" s="10" t="str">
        <f t="shared" si="100"/>
        <v/>
      </c>
    </row>
    <row r="1066" spans="1:7" x14ac:dyDescent="0.15">
      <c r="A1066" s="7" t="str">
        <f t="shared" si="96"/>
        <v/>
      </c>
      <c r="B1066" s="8" t="str">
        <f t="shared" si="97"/>
        <v/>
      </c>
      <c r="C1066" s="9" t="str">
        <f>IF(A1066="","",IF(variable,IF(A1066&lt;'Rental Calculator'!$I$16*periods_per_year,start_rate,IF('Rental Calculator'!$I$20&gt;=0,MIN('Rental Calculator'!$I$17,start_rate+'Rental Calculator'!$I$20*ROUNDUP((A1066-'Rental Calculator'!$I$16*periods_per_year)/'Rental Calculator'!$I$19,0)),MAX('Rental Calculator'!$I$18,start_rate+'Rental Calculator'!$I$20*ROUNDUP((A1066-'Rental Calculator'!$I$16*periods_per_year)/'Rental Calculator'!$I$19,0)))),start_rate))</f>
        <v/>
      </c>
      <c r="D1066" s="10" t="str">
        <f t="shared" si="101"/>
        <v/>
      </c>
      <c r="E1066" s="10" t="str">
        <f t="shared" si="98"/>
        <v/>
      </c>
      <c r="F1066" s="10" t="str">
        <f t="shared" si="99"/>
        <v/>
      </c>
      <c r="G1066" s="10" t="str">
        <f t="shared" si="100"/>
        <v/>
      </c>
    </row>
    <row r="1067" spans="1:7" x14ac:dyDescent="0.15">
      <c r="A1067" s="7" t="str">
        <f t="shared" si="96"/>
        <v/>
      </c>
      <c r="B1067" s="8" t="str">
        <f t="shared" si="97"/>
        <v/>
      </c>
      <c r="C1067" s="9" t="str">
        <f>IF(A1067="","",IF(variable,IF(A1067&lt;'Rental Calculator'!$I$16*periods_per_year,start_rate,IF('Rental Calculator'!$I$20&gt;=0,MIN('Rental Calculator'!$I$17,start_rate+'Rental Calculator'!$I$20*ROUNDUP((A1067-'Rental Calculator'!$I$16*periods_per_year)/'Rental Calculator'!$I$19,0)),MAX('Rental Calculator'!$I$18,start_rate+'Rental Calculator'!$I$20*ROUNDUP((A1067-'Rental Calculator'!$I$16*periods_per_year)/'Rental Calculator'!$I$19,0)))),start_rate))</f>
        <v/>
      </c>
      <c r="D1067" s="10" t="str">
        <f t="shared" si="101"/>
        <v/>
      </c>
      <c r="E1067" s="10" t="str">
        <f t="shared" si="98"/>
        <v/>
      </c>
      <c r="F1067" s="10" t="str">
        <f t="shared" si="99"/>
        <v/>
      </c>
      <c r="G1067" s="10" t="str">
        <f t="shared" si="100"/>
        <v/>
      </c>
    </row>
    <row r="1068" spans="1:7" x14ac:dyDescent="0.15">
      <c r="A1068" s="7" t="str">
        <f t="shared" si="96"/>
        <v/>
      </c>
      <c r="B1068" s="8" t="str">
        <f t="shared" si="97"/>
        <v/>
      </c>
      <c r="C1068" s="9" t="str">
        <f>IF(A1068="","",IF(variable,IF(A1068&lt;'Rental Calculator'!$I$16*periods_per_year,start_rate,IF('Rental Calculator'!$I$20&gt;=0,MIN('Rental Calculator'!$I$17,start_rate+'Rental Calculator'!$I$20*ROUNDUP((A1068-'Rental Calculator'!$I$16*periods_per_year)/'Rental Calculator'!$I$19,0)),MAX('Rental Calculator'!$I$18,start_rate+'Rental Calculator'!$I$20*ROUNDUP((A1068-'Rental Calculator'!$I$16*periods_per_year)/'Rental Calculator'!$I$19,0)))),start_rate))</f>
        <v/>
      </c>
      <c r="D1068" s="10" t="str">
        <f t="shared" si="101"/>
        <v/>
      </c>
      <c r="E1068" s="10" t="str">
        <f t="shared" si="98"/>
        <v/>
      </c>
      <c r="F1068" s="10" t="str">
        <f t="shared" si="99"/>
        <v/>
      </c>
      <c r="G1068" s="10" t="str">
        <f t="shared" si="100"/>
        <v/>
      </c>
    </row>
    <row r="1069" spans="1:7" x14ac:dyDescent="0.15">
      <c r="A1069" s="7" t="str">
        <f t="shared" si="96"/>
        <v/>
      </c>
      <c r="B1069" s="8" t="str">
        <f t="shared" si="97"/>
        <v/>
      </c>
      <c r="C1069" s="9" t="str">
        <f>IF(A1069="","",IF(variable,IF(A1069&lt;'Rental Calculator'!$I$16*periods_per_year,start_rate,IF('Rental Calculator'!$I$20&gt;=0,MIN('Rental Calculator'!$I$17,start_rate+'Rental Calculator'!$I$20*ROUNDUP((A1069-'Rental Calculator'!$I$16*periods_per_year)/'Rental Calculator'!$I$19,0)),MAX('Rental Calculator'!$I$18,start_rate+'Rental Calculator'!$I$20*ROUNDUP((A1069-'Rental Calculator'!$I$16*periods_per_year)/'Rental Calculator'!$I$19,0)))),start_rate))</f>
        <v/>
      </c>
      <c r="D1069" s="10" t="str">
        <f t="shared" si="101"/>
        <v/>
      </c>
      <c r="E1069" s="10" t="str">
        <f t="shared" si="98"/>
        <v/>
      </c>
      <c r="F1069" s="10" t="str">
        <f t="shared" si="99"/>
        <v/>
      </c>
      <c r="G1069" s="10" t="str">
        <f t="shared" si="100"/>
        <v/>
      </c>
    </row>
    <row r="1070" spans="1:7" x14ac:dyDescent="0.15">
      <c r="A1070" s="7" t="str">
        <f t="shared" si="96"/>
        <v/>
      </c>
      <c r="B1070" s="8" t="str">
        <f t="shared" si="97"/>
        <v/>
      </c>
      <c r="C1070" s="9" t="str">
        <f>IF(A1070="","",IF(variable,IF(A1070&lt;'Rental Calculator'!$I$16*periods_per_year,start_rate,IF('Rental Calculator'!$I$20&gt;=0,MIN('Rental Calculator'!$I$17,start_rate+'Rental Calculator'!$I$20*ROUNDUP((A1070-'Rental Calculator'!$I$16*periods_per_year)/'Rental Calculator'!$I$19,0)),MAX('Rental Calculator'!$I$18,start_rate+'Rental Calculator'!$I$20*ROUNDUP((A1070-'Rental Calculator'!$I$16*periods_per_year)/'Rental Calculator'!$I$19,0)))),start_rate))</f>
        <v/>
      </c>
      <c r="D1070" s="10" t="str">
        <f t="shared" si="101"/>
        <v/>
      </c>
      <c r="E1070" s="10" t="str">
        <f t="shared" si="98"/>
        <v/>
      </c>
      <c r="F1070" s="10" t="str">
        <f t="shared" si="99"/>
        <v/>
      </c>
      <c r="G1070" s="10" t="str">
        <f t="shared" si="100"/>
        <v/>
      </c>
    </row>
    <row r="1071" spans="1:7" x14ac:dyDescent="0.15">
      <c r="A1071" s="7" t="str">
        <f t="shared" si="96"/>
        <v/>
      </c>
      <c r="B1071" s="8" t="str">
        <f t="shared" si="97"/>
        <v/>
      </c>
      <c r="C1071" s="9" t="str">
        <f>IF(A1071="","",IF(variable,IF(A1071&lt;'Rental Calculator'!$I$16*periods_per_year,start_rate,IF('Rental Calculator'!$I$20&gt;=0,MIN('Rental Calculator'!$I$17,start_rate+'Rental Calculator'!$I$20*ROUNDUP((A1071-'Rental Calculator'!$I$16*periods_per_year)/'Rental Calculator'!$I$19,0)),MAX('Rental Calculator'!$I$18,start_rate+'Rental Calculator'!$I$20*ROUNDUP((A1071-'Rental Calculator'!$I$16*periods_per_year)/'Rental Calculator'!$I$19,0)))),start_rate))</f>
        <v/>
      </c>
      <c r="D1071" s="10" t="str">
        <f t="shared" si="101"/>
        <v/>
      </c>
      <c r="E1071" s="10" t="str">
        <f t="shared" si="98"/>
        <v/>
      </c>
      <c r="F1071" s="10" t="str">
        <f t="shared" si="99"/>
        <v/>
      </c>
      <c r="G1071" s="10" t="str">
        <f t="shared" si="100"/>
        <v/>
      </c>
    </row>
    <row r="1072" spans="1:7" x14ac:dyDescent="0.15">
      <c r="A1072" s="7" t="str">
        <f t="shared" si="96"/>
        <v/>
      </c>
      <c r="B1072" s="8" t="str">
        <f t="shared" si="97"/>
        <v/>
      </c>
      <c r="C1072" s="9" t="str">
        <f>IF(A1072="","",IF(variable,IF(A1072&lt;'Rental Calculator'!$I$16*periods_per_year,start_rate,IF('Rental Calculator'!$I$20&gt;=0,MIN('Rental Calculator'!$I$17,start_rate+'Rental Calculator'!$I$20*ROUNDUP((A1072-'Rental Calculator'!$I$16*periods_per_year)/'Rental Calculator'!$I$19,0)),MAX('Rental Calculator'!$I$18,start_rate+'Rental Calculator'!$I$20*ROUNDUP((A1072-'Rental Calculator'!$I$16*periods_per_year)/'Rental Calculator'!$I$19,0)))),start_rate))</f>
        <v/>
      </c>
      <c r="D1072" s="10" t="str">
        <f t="shared" si="101"/>
        <v/>
      </c>
      <c r="E1072" s="10" t="str">
        <f t="shared" si="98"/>
        <v/>
      </c>
      <c r="F1072" s="10" t="str">
        <f t="shared" si="99"/>
        <v/>
      </c>
      <c r="G1072" s="10" t="str">
        <f t="shared" si="100"/>
        <v/>
      </c>
    </row>
    <row r="1073" spans="1:7" x14ac:dyDescent="0.15">
      <c r="A1073" s="7" t="str">
        <f t="shared" si="96"/>
        <v/>
      </c>
      <c r="B1073" s="8" t="str">
        <f t="shared" si="97"/>
        <v/>
      </c>
      <c r="C1073" s="9" t="str">
        <f>IF(A1073="","",IF(variable,IF(A1073&lt;'Rental Calculator'!$I$16*periods_per_year,start_rate,IF('Rental Calculator'!$I$20&gt;=0,MIN('Rental Calculator'!$I$17,start_rate+'Rental Calculator'!$I$20*ROUNDUP((A1073-'Rental Calculator'!$I$16*periods_per_year)/'Rental Calculator'!$I$19,0)),MAX('Rental Calculator'!$I$18,start_rate+'Rental Calculator'!$I$20*ROUNDUP((A1073-'Rental Calculator'!$I$16*periods_per_year)/'Rental Calculator'!$I$19,0)))),start_rate))</f>
        <v/>
      </c>
      <c r="D1073" s="10" t="str">
        <f t="shared" si="101"/>
        <v/>
      </c>
      <c r="E1073" s="10" t="str">
        <f t="shared" si="98"/>
        <v/>
      </c>
      <c r="F1073" s="10" t="str">
        <f t="shared" si="99"/>
        <v/>
      </c>
      <c r="G1073" s="10" t="str">
        <f t="shared" si="100"/>
        <v/>
      </c>
    </row>
    <row r="1074" spans="1:7" x14ac:dyDescent="0.15">
      <c r="A1074" s="7" t="str">
        <f t="shared" si="96"/>
        <v/>
      </c>
      <c r="B1074" s="8" t="str">
        <f t="shared" si="97"/>
        <v/>
      </c>
      <c r="C1074" s="9" t="str">
        <f>IF(A1074="","",IF(variable,IF(A1074&lt;'Rental Calculator'!$I$16*periods_per_year,start_rate,IF('Rental Calculator'!$I$20&gt;=0,MIN('Rental Calculator'!$I$17,start_rate+'Rental Calculator'!$I$20*ROUNDUP((A1074-'Rental Calculator'!$I$16*periods_per_year)/'Rental Calculator'!$I$19,0)),MAX('Rental Calculator'!$I$18,start_rate+'Rental Calculator'!$I$20*ROUNDUP((A1074-'Rental Calculator'!$I$16*periods_per_year)/'Rental Calculator'!$I$19,0)))),start_rate))</f>
        <v/>
      </c>
      <c r="D1074" s="10" t="str">
        <f t="shared" si="101"/>
        <v/>
      </c>
      <c r="E1074" s="10" t="str">
        <f t="shared" si="98"/>
        <v/>
      </c>
      <c r="F1074" s="10" t="str">
        <f t="shared" si="99"/>
        <v/>
      </c>
      <c r="G1074" s="10" t="str">
        <f t="shared" si="100"/>
        <v/>
      </c>
    </row>
    <row r="1075" spans="1:7" x14ac:dyDescent="0.15">
      <c r="A1075" s="7" t="str">
        <f t="shared" si="96"/>
        <v/>
      </c>
      <c r="B1075" s="8" t="str">
        <f t="shared" si="97"/>
        <v/>
      </c>
      <c r="C1075" s="9" t="str">
        <f>IF(A1075="","",IF(variable,IF(A1075&lt;'Rental Calculator'!$I$16*periods_per_year,start_rate,IF('Rental Calculator'!$I$20&gt;=0,MIN('Rental Calculator'!$I$17,start_rate+'Rental Calculator'!$I$20*ROUNDUP((A1075-'Rental Calculator'!$I$16*periods_per_year)/'Rental Calculator'!$I$19,0)),MAX('Rental Calculator'!$I$18,start_rate+'Rental Calculator'!$I$20*ROUNDUP((A1075-'Rental Calculator'!$I$16*periods_per_year)/'Rental Calculator'!$I$19,0)))),start_rate))</f>
        <v/>
      </c>
      <c r="D1075" s="10" t="str">
        <f t="shared" si="101"/>
        <v/>
      </c>
      <c r="E1075" s="10" t="str">
        <f t="shared" si="98"/>
        <v/>
      </c>
      <c r="F1075" s="10" t="str">
        <f t="shared" si="99"/>
        <v/>
      </c>
      <c r="G1075" s="10" t="str">
        <f t="shared" si="100"/>
        <v/>
      </c>
    </row>
    <row r="1076" spans="1:7" x14ac:dyDescent="0.15">
      <c r="A1076" s="7" t="str">
        <f t="shared" si="96"/>
        <v/>
      </c>
      <c r="B1076" s="8" t="str">
        <f t="shared" si="97"/>
        <v/>
      </c>
      <c r="C1076" s="9" t="str">
        <f>IF(A1076="","",IF(variable,IF(A1076&lt;'Rental Calculator'!$I$16*periods_per_year,start_rate,IF('Rental Calculator'!$I$20&gt;=0,MIN('Rental Calculator'!$I$17,start_rate+'Rental Calculator'!$I$20*ROUNDUP((A1076-'Rental Calculator'!$I$16*periods_per_year)/'Rental Calculator'!$I$19,0)),MAX('Rental Calculator'!$I$18,start_rate+'Rental Calculator'!$I$20*ROUNDUP((A1076-'Rental Calculator'!$I$16*periods_per_year)/'Rental Calculator'!$I$19,0)))),start_rate))</f>
        <v/>
      </c>
      <c r="D1076" s="10" t="str">
        <f t="shared" si="101"/>
        <v/>
      </c>
      <c r="E1076" s="10" t="str">
        <f t="shared" si="98"/>
        <v/>
      </c>
      <c r="F1076" s="10" t="str">
        <f t="shared" si="99"/>
        <v/>
      </c>
      <c r="G1076" s="10" t="str">
        <f t="shared" si="100"/>
        <v/>
      </c>
    </row>
    <row r="1077" spans="1:7" x14ac:dyDescent="0.15">
      <c r="A1077" s="7" t="str">
        <f t="shared" si="96"/>
        <v/>
      </c>
      <c r="B1077" s="8" t="str">
        <f t="shared" si="97"/>
        <v/>
      </c>
      <c r="C1077" s="9" t="str">
        <f>IF(A1077="","",IF(variable,IF(A1077&lt;'Rental Calculator'!$I$16*periods_per_year,start_rate,IF('Rental Calculator'!$I$20&gt;=0,MIN('Rental Calculator'!$I$17,start_rate+'Rental Calculator'!$I$20*ROUNDUP((A1077-'Rental Calculator'!$I$16*periods_per_year)/'Rental Calculator'!$I$19,0)),MAX('Rental Calculator'!$I$18,start_rate+'Rental Calculator'!$I$20*ROUNDUP((A1077-'Rental Calculator'!$I$16*periods_per_year)/'Rental Calculator'!$I$19,0)))),start_rate))</f>
        <v/>
      </c>
      <c r="D1077" s="10" t="str">
        <f t="shared" si="101"/>
        <v/>
      </c>
      <c r="E1077" s="10" t="str">
        <f t="shared" si="98"/>
        <v/>
      </c>
      <c r="F1077" s="10" t="str">
        <f t="shared" si="99"/>
        <v/>
      </c>
      <c r="G1077" s="10" t="str">
        <f t="shared" si="100"/>
        <v/>
      </c>
    </row>
    <row r="1078" spans="1:7" x14ac:dyDescent="0.15">
      <c r="A1078" s="7" t="str">
        <f t="shared" si="96"/>
        <v/>
      </c>
      <c r="B1078" s="8" t="str">
        <f t="shared" si="97"/>
        <v/>
      </c>
      <c r="C1078" s="9" t="str">
        <f>IF(A1078="","",IF(variable,IF(A1078&lt;'Rental Calculator'!$I$16*periods_per_year,start_rate,IF('Rental Calculator'!$I$20&gt;=0,MIN('Rental Calculator'!$I$17,start_rate+'Rental Calculator'!$I$20*ROUNDUP((A1078-'Rental Calculator'!$I$16*periods_per_year)/'Rental Calculator'!$I$19,0)),MAX('Rental Calculator'!$I$18,start_rate+'Rental Calculator'!$I$20*ROUNDUP((A1078-'Rental Calculator'!$I$16*periods_per_year)/'Rental Calculator'!$I$19,0)))),start_rate))</f>
        <v/>
      </c>
      <c r="D1078" s="10" t="str">
        <f t="shared" si="101"/>
        <v/>
      </c>
      <c r="E1078" s="10" t="str">
        <f t="shared" si="98"/>
        <v/>
      </c>
      <c r="F1078" s="10" t="str">
        <f t="shared" si="99"/>
        <v/>
      </c>
      <c r="G1078" s="10" t="str">
        <f t="shared" si="100"/>
        <v/>
      </c>
    </row>
    <row r="1079" spans="1:7" x14ac:dyDescent="0.15">
      <c r="A1079" s="7" t="str">
        <f t="shared" si="96"/>
        <v/>
      </c>
      <c r="B1079" s="8" t="str">
        <f t="shared" si="97"/>
        <v/>
      </c>
      <c r="C1079" s="9" t="str">
        <f>IF(A1079="","",IF(variable,IF(A1079&lt;'Rental Calculator'!$I$16*periods_per_year,start_rate,IF('Rental Calculator'!$I$20&gt;=0,MIN('Rental Calculator'!$I$17,start_rate+'Rental Calculator'!$I$20*ROUNDUP((A1079-'Rental Calculator'!$I$16*periods_per_year)/'Rental Calculator'!$I$19,0)),MAX('Rental Calculator'!$I$18,start_rate+'Rental Calculator'!$I$20*ROUNDUP((A1079-'Rental Calculator'!$I$16*periods_per_year)/'Rental Calculator'!$I$19,0)))),start_rate))</f>
        <v/>
      </c>
      <c r="D1079" s="10" t="str">
        <f t="shared" si="101"/>
        <v/>
      </c>
      <c r="E1079" s="10" t="str">
        <f t="shared" si="98"/>
        <v/>
      </c>
      <c r="F1079" s="10" t="str">
        <f t="shared" si="99"/>
        <v/>
      </c>
      <c r="G1079" s="10" t="str">
        <f t="shared" si="100"/>
        <v/>
      </c>
    </row>
    <row r="1080" spans="1:7" x14ac:dyDescent="0.15">
      <c r="A1080" s="7" t="str">
        <f t="shared" si="96"/>
        <v/>
      </c>
      <c r="B1080" s="8" t="str">
        <f t="shared" si="97"/>
        <v/>
      </c>
      <c r="C1080" s="9" t="str">
        <f>IF(A1080="","",IF(variable,IF(A1080&lt;'Rental Calculator'!$I$16*periods_per_year,start_rate,IF('Rental Calculator'!$I$20&gt;=0,MIN('Rental Calculator'!$I$17,start_rate+'Rental Calculator'!$I$20*ROUNDUP((A1080-'Rental Calculator'!$I$16*periods_per_year)/'Rental Calculator'!$I$19,0)),MAX('Rental Calculator'!$I$18,start_rate+'Rental Calculator'!$I$20*ROUNDUP((A1080-'Rental Calculator'!$I$16*periods_per_year)/'Rental Calculator'!$I$19,0)))),start_rate))</f>
        <v/>
      </c>
      <c r="D1080" s="10" t="str">
        <f t="shared" si="101"/>
        <v/>
      </c>
      <c r="E1080" s="10" t="str">
        <f t="shared" si="98"/>
        <v/>
      </c>
      <c r="F1080" s="10" t="str">
        <f t="shared" si="99"/>
        <v/>
      </c>
      <c r="G1080" s="10" t="str">
        <f t="shared" si="100"/>
        <v/>
      </c>
    </row>
    <row r="1081" spans="1:7" x14ac:dyDescent="0.15">
      <c r="A1081" s="7" t="str">
        <f t="shared" si="96"/>
        <v/>
      </c>
      <c r="B1081" s="8" t="str">
        <f t="shared" si="97"/>
        <v/>
      </c>
      <c r="C1081" s="9" t="str">
        <f>IF(A1081="","",IF(variable,IF(A1081&lt;'Rental Calculator'!$I$16*periods_per_year,start_rate,IF('Rental Calculator'!$I$20&gt;=0,MIN('Rental Calculator'!$I$17,start_rate+'Rental Calculator'!$I$20*ROUNDUP((A1081-'Rental Calculator'!$I$16*periods_per_year)/'Rental Calculator'!$I$19,0)),MAX('Rental Calculator'!$I$18,start_rate+'Rental Calculator'!$I$20*ROUNDUP((A1081-'Rental Calculator'!$I$16*periods_per_year)/'Rental Calculator'!$I$19,0)))),start_rate))</f>
        <v/>
      </c>
      <c r="D1081" s="10" t="str">
        <f t="shared" si="101"/>
        <v/>
      </c>
      <c r="E1081" s="10" t="str">
        <f t="shared" si="98"/>
        <v/>
      </c>
      <c r="F1081" s="10" t="str">
        <f t="shared" si="99"/>
        <v/>
      </c>
      <c r="G1081" s="10" t="str">
        <f t="shared" si="100"/>
        <v/>
      </c>
    </row>
    <row r="1082" spans="1:7" x14ac:dyDescent="0.15">
      <c r="A1082" s="7" t="str">
        <f t="shared" si="96"/>
        <v/>
      </c>
      <c r="B1082" s="8" t="str">
        <f t="shared" si="97"/>
        <v/>
      </c>
      <c r="C1082" s="9" t="str">
        <f>IF(A1082="","",IF(variable,IF(A1082&lt;'Rental Calculator'!$I$16*periods_per_year,start_rate,IF('Rental Calculator'!$I$20&gt;=0,MIN('Rental Calculator'!$I$17,start_rate+'Rental Calculator'!$I$20*ROUNDUP((A1082-'Rental Calculator'!$I$16*periods_per_year)/'Rental Calculator'!$I$19,0)),MAX('Rental Calculator'!$I$18,start_rate+'Rental Calculator'!$I$20*ROUNDUP((A1082-'Rental Calculator'!$I$16*periods_per_year)/'Rental Calculator'!$I$19,0)))),start_rate))</f>
        <v/>
      </c>
      <c r="D1082" s="10" t="str">
        <f t="shared" si="101"/>
        <v/>
      </c>
      <c r="E1082" s="10" t="str">
        <f t="shared" si="98"/>
        <v/>
      </c>
      <c r="F1082" s="10" t="str">
        <f t="shared" si="99"/>
        <v/>
      </c>
      <c r="G1082" s="10" t="str">
        <f t="shared" si="100"/>
        <v/>
      </c>
    </row>
    <row r="1083" spans="1:7" x14ac:dyDescent="0.15">
      <c r="A1083" s="7" t="str">
        <f t="shared" si="96"/>
        <v/>
      </c>
      <c r="B1083" s="8" t="str">
        <f t="shared" si="97"/>
        <v/>
      </c>
      <c r="C1083" s="9" t="str">
        <f>IF(A1083="","",IF(variable,IF(A1083&lt;'Rental Calculator'!$I$16*periods_per_year,start_rate,IF('Rental Calculator'!$I$20&gt;=0,MIN('Rental Calculator'!$I$17,start_rate+'Rental Calculator'!$I$20*ROUNDUP((A1083-'Rental Calculator'!$I$16*periods_per_year)/'Rental Calculator'!$I$19,0)),MAX('Rental Calculator'!$I$18,start_rate+'Rental Calculator'!$I$20*ROUNDUP((A1083-'Rental Calculator'!$I$16*periods_per_year)/'Rental Calculator'!$I$19,0)))),start_rate))</f>
        <v/>
      </c>
      <c r="D1083" s="10" t="str">
        <f t="shared" si="101"/>
        <v/>
      </c>
      <c r="E1083" s="10" t="str">
        <f t="shared" si="98"/>
        <v/>
      </c>
      <c r="F1083" s="10" t="str">
        <f t="shared" si="99"/>
        <v/>
      </c>
      <c r="G1083" s="10" t="str">
        <f t="shared" si="100"/>
        <v/>
      </c>
    </row>
    <row r="1084" spans="1:7" x14ac:dyDescent="0.15">
      <c r="A1084" s="7" t="str">
        <f t="shared" si="96"/>
        <v/>
      </c>
      <c r="B1084" s="8" t="str">
        <f t="shared" si="97"/>
        <v/>
      </c>
      <c r="C1084" s="9" t="str">
        <f>IF(A1084="","",IF(variable,IF(A1084&lt;'Rental Calculator'!$I$16*periods_per_year,start_rate,IF('Rental Calculator'!$I$20&gt;=0,MIN('Rental Calculator'!$I$17,start_rate+'Rental Calculator'!$I$20*ROUNDUP((A1084-'Rental Calculator'!$I$16*periods_per_year)/'Rental Calculator'!$I$19,0)),MAX('Rental Calculator'!$I$18,start_rate+'Rental Calculator'!$I$20*ROUNDUP((A1084-'Rental Calculator'!$I$16*periods_per_year)/'Rental Calculator'!$I$19,0)))),start_rate))</f>
        <v/>
      </c>
      <c r="D1084" s="10" t="str">
        <f t="shared" si="101"/>
        <v/>
      </c>
      <c r="E1084" s="10" t="str">
        <f t="shared" si="98"/>
        <v/>
      </c>
      <c r="F1084" s="10" t="str">
        <f t="shared" si="99"/>
        <v/>
      </c>
      <c r="G1084" s="10" t="str">
        <f t="shared" si="100"/>
        <v/>
      </c>
    </row>
    <row r="1085" spans="1:7" x14ac:dyDescent="0.15">
      <c r="A1085" s="7" t="str">
        <f t="shared" si="96"/>
        <v/>
      </c>
      <c r="B1085" s="8" t="str">
        <f t="shared" si="97"/>
        <v/>
      </c>
      <c r="C1085" s="9" t="str">
        <f>IF(A1085="","",IF(variable,IF(A1085&lt;'Rental Calculator'!$I$16*periods_per_year,start_rate,IF('Rental Calculator'!$I$20&gt;=0,MIN('Rental Calculator'!$I$17,start_rate+'Rental Calculator'!$I$20*ROUNDUP((A1085-'Rental Calculator'!$I$16*periods_per_year)/'Rental Calculator'!$I$19,0)),MAX('Rental Calculator'!$I$18,start_rate+'Rental Calculator'!$I$20*ROUNDUP((A1085-'Rental Calculator'!$I$16*periods_per_year)/'Rental Calculator'!$I$19,0)))),start_rate))</f>
        <v/>
      </c>
      <c r="D1085" s="10" t="str">
        <f t="shared" si="101"/>
        <v/>
      </c>
      <c r="E1085" s="10" t="str">
        <f t="shared" si="98"/>
        <v/>
      </c>
      <c r="F1085" s="10" t="str">
        <f t="shared" si="99"/>
        <v/>
      </c>
      <c r="G1085" s="10" t="str">
        <f t="shared" si="100"/>
        <v/>
      </c>
    </row>
    <row r="1086" spans="1:7" x14ac:dyDescent="0.15">
      <c r="A1086" s="7" t="str">
        <f t="shared" si="96"/>
        <v/>
      </c>
      <c r="B1086" s="8" t="str">
        <f t="shared" si="97"/>
        <v/>
      </c>
      <c r="C1086" s="9" t="str">
        <f>IF(A1086="","",IF(variable,IF(A1086&lt;'Rental Calculator'!$I$16*periods_per_year,start_rate,IF('Rental Calculator'!$I$20&gt;=0,MIN('Rental Calculator'!$I$17,start_rate+'Rental Calculator'!$I$20*ROUNDUP((A1086-'Rental Calculator'!$I$16*periods_per_year)/'Rental Calculator'!$I$19,0)),MAX('Rental Calculator'!$I$18,start_rate+'Rental Calculator'!$I$20*ROUNDUP((A1086-'Rental Calculator'!$I$16*periods_per_year)/'Rental Calculator'!$I$19,0)))),start_rate))</f>
        <v/>
      </c>
      <c r="D1086" s="10" t="str">
        <f t="shared" si="101"/>
        <v/>
      </c>
      <c r="E1086" s="10" t="str">
        <f t="shared" si="98"/>
        <v/>
      </c>
      <c r="F1086" s="10" t="str">
        <f t="shared" si="99"/>
        <v/>
      </c>
      <c r="G1086" s="10" t="str">
        <f t="shared" si="100"/>
        <v/>
      </c>
    </row>
    <row r="1087" spans="1:7" x14ac:dyDescent="0.15">
      <c r="A1087" s="7" t="str">
        <f t="shared" si="96"/>
        <v/>
      </c>
      <c r="B1087" s="8" t="str">
        <f t="shared" si="97"/>
        <v/>
      </c>
      <c r="C1087" s="9" t="str">
        <f>IF(A1087="","",IF(variable,IF(A1087&lt;'Rental Calculator'!$I$16*periods_per_year,start_rate,IF('Rental Calculator'!$I$20&gt;=0,MIN('Rental Calculator'!$I$17,start_rate+'Rental Calculator'!$I$20*ROUNDUP((A1087-'Rental Calculator'!$I$16*periods_per_year)/'Rental Calculator'!$I$19,0)),MAX('Rental Calculator'!$I$18,start_rate+'Rental Calculator'!$I$20*ROUNDUP((A1087-'Rental Calculator'!$I$16*periods_per_year)/'Rental Calculator'!$I$19,0)))),start_rate))</f>
        <v/>
      </c>
      <c r="D1087" s="10" t="str">
        <f t="shared" si="101"/>
        <v/>
      </c>
      <c r="E1087" s="10" t="str">
        <f t="shared" si="98"/>
        <v/>
      </c>
      <c r="F1087" s="10" t="str">
        <f t="shared" si="99"/>
        <v/>
      </c>
      <c r="G1087" s="10" t="str">
        <f t="shared" si="100"/>
        <v/>
      </c>
    </row>
    <row r="1088" spans="1:7" x14ac:dyDescent="0.15">
      <c r="A1088" s="7" t="str">
        <f t="shared" si="96"/>
        <v/>
      </c>
      <c r="B1088" s="8" t="str">
        <f t="shared" si="97"/>
        <v/>
      </c>
      <c r="C1088" s="9" t="str">
        <f>IF(A1088="","",IF(variable,IF(A1088&lt;'Rental Calculator'!$I$16*periods_per_year,start_rate,IF('Rental Calculator'!$I$20&gt;=0,MIN('Rental Calculator'!$I$17,start_rate+'Rental Calculator'!$I$20*ROUNDUP((A1088-'Rental Calculator'!$I$16*periods_per_year)/'Rental Calculator'!$I$19,0)),MAX('Rental Calculator'!$I$18,start_rate+'Rental Calculator'!$I$20*ROUNDUP((A1088-'Rental Calculator'!$I$16*periods_per_year)/'Rental Calculator'!$I$19,0)))),start_rate))</f>
        <v/>
      </c>
      <c r="D1088" s="10" t="str">
        <f t="shared" si="101"/>
        <v/>
      </c>
      <c r="E1088" s="10" t="str">
        <f t="shared" si="98"/>
        <v/>
      </c>
      <c r="F1088" s="10" t="str">
        <f t="shared" si="99"/>
        <v/>
      </c>
      <c r="G1088" s="10" t="str">
        <f t="shared" si="100"/>
        <v/>
      </c>
    </row>
    <row r="1089" spans="1:7" x14ac:dyDescent="0.15">
      <c r="A1089" s="7" t="str">
        <f t="shared" si="96"/>
        <v/>
      </c>
      <c r="B1089" s="8" t="str">
        <f t="shared" si="97"/>
        <v/>
      </c>
      <c r="C1089" s="9" t="str">
        <f>IF(A1089="","",IF(variable,IF(A1089&lt;'Rental Calculator'!$I$16*periods_per_year,start_rate,IF('Rental Calculator'!$I$20&gt;=0,MIN('Rental Calculator'!$I$17,start_rate+'Rental Calculator'!$I$20*ROUNDUP((A1089-'Rental Calculator'!$I$16*periods_per_year)/'Rental Calculator'!$I$19,0)),MAX('Rental Calculator'!$I$18,start_rate+'Rental Calculator'!$I$20*ROUNDUP((A1089-'Rental Calculator'!$I$16*periods_per_year)/'Rental Calculator'!$I$19,0)))),start_rate))</f>
        <v/>
      </c>
      <c r="D1089" s="10" t="str">
        <f t="shared" si="101"/>
        <v/>
      </c>
      <c r="E1089" s="10" t="str">
        <f t="shared" si="98"/>
        <v/>
      </c>
      <c r="F1089" s="10" t="str">
        <f t="shared" si="99"/>
        <v/>
      </c>
      <c r="G1089" s="10" t="str">
        <f t="shared" si="100"/>
        <v/>
      </c>
    </row>
    <row r="1090" spans="1:7" x14ac:dyDescent="0.15">
      <c r="A1090" s="7" t="str">
        <f t="shared" si="96"/>
        <v/>
      </c>
      <c r="B1090" s="8" t="str">
        <f t="shared" si="97"/>
        <v/>
      </c>
      <c r="C1090" s="9" t="str">
        <f>IF(A1090="","",IF(variable,IF(A1090&lt;'Rental Calculator'!$I$16*periods_per_year,start_rate,IF('Rental Calculator'!$I$20&gt;=0,MIN('Rental Calculator'!$I$17,start_rate+'Rental Calculator'!$I$20*ROUNDUP((A1090-'Rental Calculator'!$I$16*periods_per_year)/'Rental Calculator'!$I$19,0)),MAX('Rental Calculator'!$I$18,start_rate+'Rental Calculator'!$I$20*ROUNDUP((A1090-'Rental Calculator'!$I$16*periods_per_year)/'Rental Calculator'!$I$19,0)))),start_rate))</f>
        <v/>
      </c>
      <c r="D1090" s="10" t="str">
        <f t="shared" si="101"/>
        <v/>
      </c>
      <c r="E1090" s="10" t="str">
        <f t="shared" si="98"/>
        <v/>
      </c>
      <c r="F1090" s="10" t="str">
        <f t="shared" si="99"/>
        <v/>
      </c>
      <c r="G1090" s="10" t="str">
        <f t="shared" si="100"/>
        <v/>
      </c>
    </row>
    <row r="1091" spans="1:7" x14ac:dyDescent="0.15">
      <c r="A1091" s="7" t="str">
        <f t="shared" si="96"/>
        <v/>
      </c>
      <c r="B1091" s="8" t="str">
        <f t="shared" si="97"/>
        <v/>
      </c>
      <c r="C1091" s="9" t="str">
        <f>IF(A1091="","",IF(variable,IF(A1091&lt;'Rental Calculator'!$I$16*periods_per_year,start_rate,IF('Rental Calculator'!$I$20&gt;=0,MIN('Rental Calculator'!$I$17,start_rate+'Rental Calculator'!$I$20*ROUNDUP((A1091-'Rental Calculator'!$I$16*periods_per_year)/'Rental Calculator'!$I$19,0)),MAX('Rental Calculator'!$I$18,start_rate+'Rental Calculator'!$I$20*ROUNDUP((A1091-'Rental Calculator'!$I$16*periods_per_year)/'Rental Calculator'!$I$19,0)))),start_rate))</f>
        <v/>
      </c>
      <c r="D1091" s="10" t="str">
        <f t="shared" si="101"/>
        <v/>
      </c>
      <c r="E1091" s="10" t="str">
        <f t="shared" si="98"/>
        <v/>
      </c>
      <c r="F1091" s="10" t="str">
        <f t="shared" si="99"/>
        <v/>
      </c>
      <c r="G1091" s="10" t="str">
        <f t="shared" si="100"/>
        <v/>
      </c>
    </row>
    <row r="1092" spans="1:7" x14ac:dyDescent="0.15">
      <c r="A1092" s="7" t="str">
        <f t="shared" ref="A1092:A1155" si="102">IF(G1091="","",IF(OR(A1091&gt;=nper,ROUND(G1091,2)&lt;=0),"",A1091+1))</f>
        <v/>
      </c>
      <c r="B1092" s="8" t="str">
        <f t="shared" ref="B1092:B1155" si="103">IF(A1092="","",IF(OR(periods_per_year=26,periods_per_year=52),IF(periods_per_year=26,IF(A1092=1,fpdate,B1091+14),IF(periods_per_year=52,IF(A1092=1,fpdate,B1091+7),"n/a")),IF(periods_per_year=24,DATE(YEAR(fpdate),MONTH(fpdate)+(A1092-1)/2+IF(AND(DAY(fpdate)&gt;=15,MOD(A1092,2)=0),1,0),IF(MOD(A1092,2)=0,IF(DAY(fpdate)&gt;=15,DAY(fpdate)-14,DAY(fpdate)+14),DAY(fpdate))),IF(DAY(DATE(YEAR(fpdate),MONTH(fpdate)+A1092-1,DAY(fpdate)))&lt;&gt;DAY(fpdate),DATE(YEAR(fpdate),MONTH(fpdate)+A1092,0),DATE(YEAR(fpdate),MONTH(fpdate)+A1092-1,DAY(fpdate))))))</f>
        <v/>
      </c>
      <c r="C1092" s="9" t="str">
        <f>IF(A1092="","",IF(variable,IF(A1092&lt;'Rental Calculator'!$I$16*periods_per_year,start_rate,IF('Rental Calculator'!$I$20&gt;=0,MIN('Rental Calculator'!$I$17,start_rate+'Rental Calculator'!$I$20*ROUNDUP((A1092-'Rental Calculator'!$I$16*periods_per_year)/'Rental Calculator'!$I$19,0)),MAX('Rental Calculator'!$I$18,start_rate+'Rental Calculator'!$I$20*ROUNDUP((A1092-'Rental Calculator'!$I$16*periods_per_year)/'Rental Calculator'!$I$19,0)))),start_rate))</f>
        <v/>
      </c>
      <c r="D1092" s="10" t="str">
        <f t="shared" si="101"/>
        <v/>
      </c>
      <c r="E1092" s="10" t="str">
        <f t="shared" ref="E1092:E1155" si="104">IF(A1092="","",IF(A1092=nper,G1091+D1092,MIN(G1091+D1092,IF(C1092=C1091,E1091,ROUND(-PMT(((1+C1092/CP)^(CP/periods_per_year))-1,nper-A1092+1,G1091),2)))))</f>
        <v/>
      </c>
      <c r="F1092" s="10" t="str">
        <f t="shared" ref="F1092:F1155" si="105">IF(A1092="","",E1092-D1092)</f>
        <v/>
      </c>
      <c r="G1092" s="10" t="str">
        <f t="shared" ref="G1092:G1155" si="106">IF(A1092="","",G1091-F1092)</f>
        <v/>
      </c>
    </row>
    <row r="1093" spans="1:7" x14ac:dyDescent="0.15">
      <c r="A1093" s="7" t="str">
        <f t="shared" si="102"/>
        <v/>
      </c>
      <c r="B1093" s="8" t="str">
        <f t="shared" si="103"/>
        <v/>
      </c>
      <c r="C1093" s="9" t="str">
        <f>IF(A1093="","",IF(variable,IF(A1093&lt;'Rental Calculator'!$I$16*periods_per_year,start_rate,IF('Rental Calculator'!$I$20&gt;=0,MIN('Rental Calculator'!$I$17,start_rate+'Rental Calculator'!$I$20*ROUNDUP((A1093-'Rental Calculator'!$I$16*periods_per_year)/'Rental Calculator'!$I$19,0)),MAX('Rental Calculator'!$I$18,start_rate+'Rental Calculator'!$I$20*ROUNDUP((A1093-'Rental Calculator'!$I$16*periods_per_year)/'Rental Calculator'!$I$19,0)))),start_rate))</f>
        <v/>
      </c>
      <c r="D1093" s="10" t="str">
        <f t="shared" ref="D1093:D1156" si="107">IF(A1093="","",ROUND((((1+C1093/CP)^(CP/periods_per_year))-1)*G1092,2))</f>
        <v/>
      </c>
      <c r="E1093" s="10" t="str">
        <f t="shared" si="104"/>
        <v/>
      </c>
      <c r="F1093" s="10" t="str">
        <f t="shared" si="105"/>
        <v/>
      </c>
      <c r="G1093" s="10" t="str">
        <f t="shared" si="106"/>
        <v/>
      </c>
    </row>
    <row r="1094" spans="1:7" x14ac:dyDescent="0.15">
      <c r="A1094" s="7" t="str">
        <f t="shared" si="102"/>
        <v/>
      </c>
      <c r="B1094" s="8" t="str">
        <f t="shared" si="103"/>
        <v/>
      </c>
      <c r="C1094" s="9" t="str">
        <f>IF(A1094="","",IF(variable,IF(A1094&lt;'Rental Calculator'!$I$16*periods_per_year,start_rate,IF('Rental Calculator'!$I$20&gt;=0,MIN('Rental Calculator'!$I$17,start_rate+'Rental Calculator'!$I$20*ROUNDUP((A1094-'Rental Calculator'!$I$16*periods_per_year)/'Rental Calculator'!$I$19,0)),MAX('Rental Calculator'!$I$18,start_rate+'Rental Calculator'!$I$20*ROUNDUP((A1094-'Rental Calculator'!$I$16*periods_per_year)/'Rental Calculator'!$I$19,0)))),start_rate))</f>
        <v/>
      </c>
      <c r="D1094" s="10" t="str">
        <f t="shared" si="107"/>
        <v/>
      </c>
      <c r="E1094" s="10" t="str">
        <f t="shared" si="104"/>
        <v/>
      </c>
      <c r="F1094" s="10" t="str">
        <f t="shared" si="105"/>
        <v/>
      </c>
      <c r="G1094" s="10" t="str">
        <f t="shared" si="106"/>
        <v/>
      </c>
    </row>
    <row r="1095" spans="1:7" x14ac:dyDescent="0.15">
      <c r="A1095" s="7" t="str">
        <f t="shared" si="102"/>
        <v/>
      </c>
      <c r="B1095" s="8" t="str">
        <f t="shared" si="103"/>
        <v/>
      </c>
      <c r="C1095" s="9" t="str">
        <f>IF(A1095="","",IF(variable,IF(A1095&lt;'Rental Calculator'!$I$16*periods_per_year,start_rate,IF('Rental Calculator'!$I$20&gt;=0,MIN('Rental Calculator'!$I$17,start_rate+'Rental Calculator'!$I$20*ROUNDUP((A1095-'Rental Calculator'!$I$16*periods_per_year)/'Rental Calculator'!$I$19,0)),MAX('Rental Calculator'!$I$18,start_rate+'Rental Calculator'!$I$20*ROUNDUP((A1095-'Rental Calculator'!$I$16*periods_per_year)/'Rental Calculator'!$I$19,0)))),start_rate))</f>
        <v/>
      </c>
      <c r="D1095" s="10" t="str">
        <f t="shared" si="107"/>
        <v/>
      </c>
      <c r="E1095" s="10" t="str">
        <f t="shared" si="104"/>
        <v/>
      </c>
      <c r="F1095" s="10" t="str">
        <f t="shared" si="105"/>
        <v/>
      </c>
      <c r="G1095" s="10" t="str">
        <f t="shared" si="106"/>
        <v/>
      </c>
    </row>
    <row r="1096" spans="1:7" x14ac:dyDescent="0.15">
      <c r="A1096" s="7" t="str">
        <f t="shared" si="102"/>
        <v/>
      </c>
      <c r="B1096" s="8" t="str">
        <f t="shared" si="103"/>
        <v/>
      </c>
      <c r="C1096" s="9" t="str">
        <f>IF(A1096="","",IF(variable,IF(A1096&lt;'Rental Calculator'!$I$16*periods_per_year,start_rate,IF('Rental Calculator'!$I$20&gt;=0,MIN('Rental Calculator'!$I$17,start_rate+'Rental Calculator'!$I$20*ROUNDUP((A1096-'Rental Calculator'!$I$16*periods_per_year)/'Rental Calculator'!$I$19,0)),MAX('Rental Calculator'!$I$18,start_rate+'Rental Calculator'!$I$20*ROUNDUP((A1096-'Rental Calculator'!$I$16*periods_per_year)/'Rental Calculator'!$I$19,0)))),start_rate))</f>
        <v/>
      </c>
      <c r="D1096" s="10" t="str">
        <f t="shared" si="107"/>
        <v/>
      </c>
      <c r="E1096" s="10" t="str">
        <f t="shared" si="104"/>
        <v/>
      </c>
      <c r="F1096" s="10" t="str">
        <f t="shared" si="105"/>
        <v/>
      </c>
      <c r="G1096" s="10" t="str">
        <f t="shared" si="106"/>
        <v/>
      </c>
    </row>
    <row r="1097" spans="1:7" x14ac:dyDescent="0.15">
      <c r="A1097" s="7" t="str">
        <f t="shared" si="102"/>
        <v/>
      </c>
      <c r="B1097" s="8" t="str">
        <f t="shared" si="103"/>
        <v/>
      </c>
      <c r="C1097" s="9" t="str">
        <f>IF(A1097="","",IF(variable,IF(A1097&lt;'Rental Calculator'!$I$16*periods_per_year,start_rate,IF('Rental Calculator'!$I$20&gt;=0,MIN('Rental Calculator'!$I$17,start_rate+'Rental Calculator'!$I$20*ROUNDUP((A1097-'Rental Calculator'!$I$16*periods_per_year)/'Rental Calculator'!$I$19,0)),MAX('Rental Calculator'!$I$18,start_rate+'Rental Calculator'!$I$20*ROUNDUP((A1097-'Rental Calculator'!$I$16*periods_per_year)/'Rental Calculator'!$I$19,0)))),start_rate))</f>
        <v/>
      </c>
      <c r="D1097" s="10" t="str">
        <f t="shared" si="107"/>
        <v/>
      </c>
      <c r="E1097" s="10" t="str">
        <f t="shared" si="104"/>
        <v/>
      </c>
      <c r="F1097" s="10" t="str">
        <f t="shared" si="105"/>
        <v/>
      </c>
      <c r="G1097" s="10" t="str">
        <f t="shared" si="106"/>
        <v/>
      </c>
    </row>
    <row r="1098" spans="1:7" x14ac:dyDescent="0.15">
      <c r="A1098" s="7" t="str">
        <f t="shared" si="102"/>
        <v/>
      </c>
      <c r="B1098" s="8" t="str">
        <f t="shared" si="103"/>
        <v/>
      </c>
      <c r="C1098" s="9" t="str">
        <f>IF(A1098="","",IF(variable,IF(A1098&lt;'Rental Calculator'!$I$16*periods_per_year,start_rate,IF('Rental Calculator'!$I$20&gt;=0,MIN('Rental Calculator'!$I$17,start_rate+'Rental Calculator'!$I$20*ROUNDUP((A1098-'Rental Calculator'!$I$16*periods_per_year)/'Rental Calculator'!$I$19,0)),MAX('Rental Calculator'!$I$18,start_rate+'Rental Calculator'!$I$20*ROUNDUP((A1098-'Rental Calculator'!$I$16*periods_per_year)/'Rental Calculator'!$I$19,0)))),start_rate))</f>
        <v/>
      </c>
      <c r="D1098" s="10" t="str">
        <f t="shared" si="107"/>
        <v/>
      </c>
      <c r="E1098" s="10" t="str">
        <f t="shared" si="104"/>
        <v/>
      </c>
      <c r="F1098" s="10" t="str">
        <f t="shared" si="105"/>
        <v/>
      </c>
      <c r="G1098" s="10" t="str">
        <f t="shared" si="106"/>
        <v/>
      </c>
    </row>
    <row r="1099" spans="1:7" x14ac:dyDescent="0.15">
      <c r="A1099" s="7" t="str">
        <f t="shared" si="102"/>
        <v/>
      </c>
      <c r="B1099" s="8" t="str">
        <f t="shared" si="103"/>
        <v/>
      </c>
      <c r="C1099" s="9" t="str">
        <f>IF(A1099="","",IF(variable,IF(A1099&lt;'Rental Calculator'!$I$16*periods_per_year,start_rate,IF('Rental Calculator'!$I$20&gt;=0,MIN('Rental Calculator'!$I$17,start_rate+'Rental Calculator'!$I$20*ROUNDUP((A1099-'Rental Calculator'!$I$16*periods_per_year)/'Rental Calculator'!$I$19,0)),MAX('Rental Calculator'!$I$18,start_rate+'Rental Calculator'!$I$20*ROUNDUP((A1099-'Rental Calculator'!$I$16*periods_per_year)/'Rental Calculator'!$I$19,0)))),start_rate))</f>
        <v/>
      </c>
      <c r="D1099" s="10" t="str">
        <f t="shared" si="107"/>
        <v/>
      </c>
      <c r="E1099" s="10" t="str">
        <f t="shared" si="104"/>
        <v/>
      </c>
      <c r="F1099" s="10" t="str">
        <f t="shared" si="105"/>
        <v/>
      </c>
      <c r="G1099" s="10" t="str">
        <f t="shared" si="106"/>
        <v/>
      </c>
    </row>
    <row r="1100" spans="1:7" x14ac:dyDescent="0.15">
      <c r="A1100" s="7" t="str">
        <f t="shared" si="102"/>
        <v/>
      </c>
      <c r="B1100" s="8" t="str">
        <f t="shared" si="103"/>
        <v/>
      </c>
      <c r="C1100" s="9" t="str">
        <f>IF(A1100="","",IF(variable,IF(A1100&lt;'Rental Calculator'!$I$16*periods_per_year,start_rate,IF('Rental Calculator'!$I$20&gt;=0,MIN('Rental Calculator'!$I$17,start_rate+'Rental Calculator'!$I$20*ROUNDUP((A1100-'Rental Calculator'!$I$16*periods_per_year)/'Rental Calculator'!$I$19,0)),MAX('Rental Calculator'!$I$18,start_rate+'Rental Calculator'!$I$20*ROUNDUP((A1100-'Rental Calculator'!$I$16*periods_per_year)/'Rental Calculator'!$I$19,0)))),start_rate))</f>
        <v/>
      </c>
      <c r="D1100" s="10" t="str">
        <f t="shared" si="107"/>
        <v/>
      </c>
      <c r="E1100" s="10" t="str">
        <f t="shared" si="104"/>
        <v/>
      </c>
      <c r="F1100" s="10" t="str">
        <f t="shared" si="105"/>
        <v/>
      </c>
      <c r="G1100" s="10" t="str">
        <f t="shared" si="106"/>
        <v/>
      </c>
    </row>
    <row r="1101" spans="1:7" x14ac:dyDescent="0.15">
      <c r="A1101" s="7" t="str">
        <f t="shared" si="102"/>
        <v/>
      </c>
      <c r="B1101" s="8" t="str">
        <f t="shared" si="103"/>
        <v/>
      </c>
      <c r="C1101" s="9" t="str">
        <f>IF(A1101="","",IF(variable,IF(A1101&lt;'Rental Calculator'!$I$16*periods_per_year,start_rate,IF('Rental Calculator'!$I$20&gt;=0,MIN('Rental Calculator'!$I$17,start_rate+'Rental Calculator'!$I$20*ROUNDUP((A1101-'Rental Calculator'!$I$16*periods_per_year)/'Rental Calculator'!$I$19,0)),MAX('Rental Calculator'!$I$18,start_rate+'Rental Calculator'!$I$20*ROUNDUP((A1101-'Rental Calculator'!$I$16*periods_per_year)/'Rental Calculator'!$I$19,0)))),start_rate))</f>
        <v/>
      </c>
      <c r="D1101" s="10" t="str">
        <f t="shared" si="107"/>
        <v/>
      </c>
      <c r="E1101" s="10" t="str">
        <f t="shared" si="104"/>
        <v/>
      </c>
      <c r="F1101" s="10" t="str">
        <f t="shared" si="105"/>
        <v/>
      </c>
      <c r="G1101" s="10" t="str">
        <f t="shared" si="106"/>
        <v/>
      </c>
    </row>
    <row r="1102" spans="1:7" x14ac:dyDescent="0.15">
      <c r="A1102" s="7" t="str">
        <f t="shared" si="102"/>
        <v/>
      </c>
      <c r="B1102" s="8" t="str">
        <f t="shared" si="103"/>
        <v/>
      </c>
      <c r="C1102" s="9" t="str">
        <f>IF(A1102="","",IF(variable,IF(A1102&lt;'Rental Calculator'!$I$16*periods_per_year,start_rate,IF('Rental Calculator'!$I$20&gt;=0,MIN('Rental Calculator'!$I$17,start_rate+'Rental Calculator'!$I$20*ROUNDUP((A1102-'Rental Calculator'!$I$16*periods_per_year)/'Rental Calculator'!$I$19,0)),MAX('Rental Calculator'!$I$18,start_rate+'Rental Calculator'!$I$20*ROUNDUP((A1102-'Rental Calculator'!$I$16*periods_per_year)/'Rental Calculator'!$I$19,0)))),start_rate))</f>
        <v/>
      </c>
      <c r="D1102" s="10" t="str">
        <f t="shared" si="107"/>
        <v/>
      </c>
      <c r="E1102" s="10" t="str">
        <f t="shared" si="104"/>
        <v/>
      </c>
      <c r="F1102" s="10" t="str">
        <f t="shared" si="105"/>
        <v/>
      </c>
      <c r="G1102" s="10" t="str">
        <f t="shared" si="106"/>
        <v/>
      </c>
    </row>
    <row r="1103" spans="1:7" x14ac:dyDescent="0.15">
      <c r="A1103" s="7" t="str">
        <f t="shared" si="102"/>
        <v/>
      </c>
      <c r="B1103" s="8" t="str">
        <f t="shared" si="103"/>
        <v/>
      </c>
      <c r="C1103" s="9" t="str">
        <f>IF(A1103="","",IF(variable,IF(A1103&lt;'Rental Calculator'!$I$16*periods_per_year,start_rate,IF('Rental Calculator'!$I$20&gt;=0,MIN('Rental Calculator'!$I$17,start_rate+'Rental Calculator'!$I$20*ROUNDUP((A1103-'Rental Calculator'!$I$16*periods_per_year)/'Rental Calculator'!$I$19,0)),MAX('Rental Calculator'!$I$18,start_rate+'Rental Calculator'!$I$20*ROUNDUP((A1103-'Rental Calculator'!$I$16*periods_per_year)/'Rental Calculator'!$I$19,0)))),start_rate))</f>
        <v/>
      </c>
      <c r="D1103" s="10" t="str">
        <f t="shared" si="107"/>
        <v/>
      </c>
      <c r="E1103" s="10" t="str">
        <f t="shared" si="104"/>
        <v/>
      </c>
      <c r="F1103" s="10" t="str">
        <f t="shared" si="105"/>
        <v/>
      </c>
      <c r="G1103" s="10" t="str">
        <f t="shared" si="106"/>
        <v/>
      </c>
    </row>
    <row r="1104" spans="1:7" x14ac:dyDescent="0.15">
      <c r="A1104" s="7" t="str">
        <f t="shared" si="102"/>
        <v/>
      </c>
      <c r="B1104" s="8" t="str">
        <f t="shared" si="103"/>
        <v/>
      </c>
      <c r="C1104" s="9" t="str">
        <f>IF(A1104="","",IF(variable,IF(A1104&lt;'Rental Calculator'!$I$16*periods_per_year,start_rate,IF('Rental Calculator'!$I$20&gt;=0,MIN('Rental Calculator'!$I$17,start_rate+'Rental Calculator'!$I$20*ROUNDUP((A1104-'Rental Calculator'!$I$16*periods_per_year)/'Rental Calculator'!$I$19,0)),MAX('Rental Calculator'!$I$18,start_rate+'Rental Calculator'!$I$20*ROUNDUP((A1104-'Rental Calculator'!$I$16*periods_per_year)/'Rental Calculator'!$I$19,0)))),start_rate))</f>
        <v/>
      </c>
      <c r="D1104" s="10" t="str">
        <f t="shared" si="107"/>
        <v/>
      </c>
      <c r="E1104" s="10" t="str">
        <f t="shared" si="104"/>
        <v/>
      </c>
      <c r="F1104" s="10" t="str">
        <f t="shared" si="105"/>
        <v/>
      </c>
      <c r="G1104" s="10" t="str">
        <f t="shared" si="106"/>
        <v/>
      </c>
    </row>
    <row r="1105" spans="1:7" x14ac:dyDescent="0.15">
      <c r="A1105" s="7" t="str">
        <f t="shared" si="102"/>
        <v/>
      </c>
      <c r="B1105" s="8" t="str">
        <f t="shared" si="103"/>
        <v/>
      </c>
      <c r="C1105" s="9" t="str">
        <f>IF(A1105="","",IF(variable,IF(A1105&lt;'Rental Calculator'!$I$16*periods_per_year,start_rate,IF('Rental Calculator'!$I$20&gt;=0,MIN('Rental Calculator'!$I$17,start_rate+'Rental Calculator'!$I$20*ROUNDUP((A1105-'Rental Calculator'!$I$16*periods_per_year)/'Rental Calculator'!$I$19,0)),MAX('Rental Calculator'!$I$18,start_rate+'Rental Calculator'!$I$20*ROUNDUP((A1105-'Rental Calculator'!$I$16*periods_per_year)/'Rental Calculator'!$I$19,0)))),start_rate))</f>
        <v/>
      </c>
      <c r="D1105" s="10" t="str">
        <f t="shared" si="107"/>
        <v/>
      </c>
      <c r="E1105" s="10" t="str">
        <f t="shared" si="104"/>
        <v/>
      </c>
      <c r="F1105" s="10" t="str">
        <f t="shared" si="105"/>
        <v/>
      </c>
      <c r="G1105" s="10" t="str">
        <f t="shared" si="106"/>
        <v/>
      </c>
    </row>
    <row r="1106" spans="1:7" x14ac:dyDescent="0.15">
      <c r="A1106" s="7" t="str">
        <f t="shared" si="102"/>
        <v/>
      </c>
      <c r="B1106" s="8" t="str">
        <f t="shared" si="103"/>
        <v/>
      </c>
      <c r="C1106" s="9" t="str">
        <f>IF(A1106="","",IF(variable,IF(A1106&lt;'Rental Calculator'!$I$16*periods_per_year,start_rate,IF('Rental Calculator'!$I$20&gt;=0,MIN('Rental Calculator'!$I$17,start_rate+'Rental Calculator'!$I$20*ROUNDUP((A1106-'Rental Calculator'!$I$16*periods_per_year)/'Rental Calculator'!$I$19,0)),MAX('Rental Calculator'!$I$18,start_rate+'Rental Calculator'!$I$20*ROUNDUP((A1106-'Rental Calculator'!$I$16*periods_per_year)/'Rental Calculator'!$I$19,0)))),start_rate))</f>
        <v/>
      </c>
      <c r="D1106" s="10" t="str">
        <f t="shared" si="107"/>
        <v/>
      </c>
      <c r="E1106" s="10" t="str">
        <f t="shared" si="104"/>
        <v/>
      </c>
      <c r="F1106" s="10" t="str">
        <f t="shared" si="105"/>
        <v/>
      </c>
      <c r="G1106" s="10" t="str">
        <f t="shared" si="106"/>
        <v/>
      </c>
    </row>
    <row r="1107" spans="1:7" x14ac:dyDescent="0.15">
      <c r="A1107" s="7" t="str">
        <f t="shared" si="102"/>
        <v/>
      </c>
      <c r="B1107" s="8" t="str">
        <f t="shared" si="103"/>
        <v/>
      </c>
      <c r="C1107" s="9" t="str">
        <f>IF(A1107="","",IF(variable,IF(A1107&lt;'Rental Calculator'!$I$16*periods_per_year,start_rate,IF('Rental Calculator'!$I$20&gt;=0,MIN('Rental Calculator'!$I$17,start_rate+'Rental Calculator'!$I$20*ROUNDUP((A1107-'Rental Calculator'!$I$16*periods_per_year)/'Rental Calculator'!$I$19,0)),MAX('Rental Calculator'!$I$18,start_rate+'Rental Calculator'!$I$20*ROUNDUP((A1107-'Rental Calculator'!$I$16*periods_per_year)/'Rental Calculator'!$I$19,0)))),start_rate))</f>
        <v/>
      </c>
      <c r="D1107" s="10" t="str">
        <f t="shared" si="107"/>
        <v/>
      </c>
      <c r="E1107" s="10" t="str">
        <f t="shared" si="104"/>
        <v/>
      </c>
      <c r="F1107" s="10" t="str">
        <f t="shared" si="105"/>
        <v/>
      </c>
      <c r="G1107" s="10" t="str">
        <f t="shared" si="106"/>
        <v/>
      </c>
    </row>
    <row r="1108" spans="1:7" x14ac:dyDescent="0.15">
      <c r="A1108" s="7" t="str">
        <f t="shared" si="102"/>
        <v/>
      </c>
      <c r="B1108" s="8" t="str">
        <f t="shared" si="103"/>
        <v/>
      </c>
      <c r="C1108" s="9" t="str">
        <f>IF(A1108="","",IF(variable,IF(A1108&lt;'Rental Calculator'!$I$16*periods_per_year,start_rate,IF('Rental Calculator'!$I$20&gt;=0,MIN('Rental Calculator'!$I$17,start_rate+'Rental Calculator'!$I$20*ROUNDUP((A1108-'Rental Calculator'!$I$16*periods_per_year)/'Rental Calculator'!$I$19,0)),MAX('Rental Calculator'!$I$18,start_rate+'Rental Calculator'!$I$20*ROUNDUP((A1108-'Rental Calculator'!$I$16*periods_per_year)/'Rental Calculator'!$I$19,0)))),start_rate))</f>
        <v/>
      </c>
      <c r="D1108" s="10" t="str">
        <f t="shared" si="107"/>
        <v/>
      </c>
      <c r="E1108" s="10" t="str">
        <f t="shared" si="104"/>
        <v/>
      </c>
      <c r="F1108" s="10" t="str">
        <f t="shared" si="105"/>
        <v/>
      </c>
      <c r="G1108" s="10" t="str">
        <f t="shared" si="106"/>
        <v/>
      </c>
    </row>
    <row r="1109" spans="1:7" x14ac:dyDescent="0.15">
      <c r="A1109" s="7" t="str">
        <f t="shared" si="102"/>
        <v/>
      </c>
      <c r="B1109" s="8" t="str">
        <f t="shared" si="103"/>
        <v/>
      </c>
      <c r="C1109" s="9" t="str">
        <f>IF(A1109="","",IF(variable,IF(A1109&lt;'Rental Calculator'!$I$16*periods_per_year,start_rate,IF('Rental Calculator'!$I$20&gt;=0,MIN('Rental Calculator'!$I$17,start_rate+'Rental Calculator'!$I$20*ROUNDUP((A1109-'Rental Calculator'!$I$16*periods_per_year)/'Rental Calculator'!$I$19,0)),MAX('Rental Calculator'!$I$18,start_rate+'Rental Calculator'!$I$20*ROUNDUP((A1109-'Rental Calculator'!$I$16*periods_per_year)/'Rental Calculator'!$I$19,0)))),start_rate))</f>
        <v/>
      </c>
      <c r="D1109" s="10" t="str">
        <f t="shared" si="107"/>
        <v/>
      </c>
      <c r="E1109" s="10" t="str">
        <f t="shared" si="104"/>
        <v/>
      </c>
      <c r="F1109" s="10" t="str">
        <f t="shared" si="105"/>
        <v/>
      </c>
      <c r="G1109" s="10" t="str">
        <f t="shared" si="106"/>
        <v/>
      </c>
    </row>
    <row r="1110" spans="1:7" x14ac:dyDescent="0.15">
      <c r="A1110" s="7" t="str">
        <f t="shared" si="102"/>
        <v/>
      </c>
      <c r="B1110" s="8" t="str">
        <f t="shared" si="103"/>
        <v/>
      </c>
      <c r="C1110" s="9" t="str">
        <f>IF(A1110="","",IF(variable,IF(A1110&lt;'Rental Calculator'!$I$16*periods_per_year,start_rate,IF('Rental Calculator'!$I$20&gt;=0,MIN('Rental Calculator'!$I$17,start_rate+'Rental Calculator'!$I$20*ROUNDUP((A1110-'Rental Calculator'!$I$16*periods_per_year)/'Rental Calculator'!$I$19,0)),MAX('Rental Calculator'!$I$18,start_rate+'Rental Calculator'!$I$20*ROUNDUP((A1110-'Rental Calculator'!$I$16*periods_per_year)/'Rental Calculator'!$I$19,0)))),start_rate))</f>
        <v/>
      </c>
      <c r="D1110" s="10" t="str">
        <f t="shared" si="107"/>
        <v/>
      </c>
      <c r="E1110" s="10" t="str">
        <f t="shared" si="104"/>
        <v/>
      </c>
      <c r="F1110" s="10" t="str">
        <f t="shared" si="105"/>
        <v/>
      </c>
      <c r="G1110" s="10" t="str">
        <f t="shared" si="106"/>
        <v/>
      </c>
    </row>
    <row r="1111" spans="1:7" x14ac:dyDescent="0.15">
      <c r="A1111" s="7" t="str">
        <f t="shared" si="102"/>
        <v/>
      </c>
      <c r="B1111" s="8" t="str">
        <f t="shared" si="103"/>
        <v/>
      </c>
      <c r="C1111" s="9" t="str">
        <f>IF(A1111="","",IF(variable,IF(A1111&lt;'Rental Calculator'!$I$16*periods_per_year,start_rate,IF('Rental Calculator'!$I$20&gt;=0,MIN('Rental Calculator'!$I$17,start_rate+'Rental Calculator'!$I$20*ROUNDUP((A1111-'Rental Calculator'!$I$16*periods_per_year)/'Rental Calculator'!$I$19,0)),MAX('Rental Calculator'!$I$18,start_rate+'Rental Calculator'!$I$20*ROUNDUP((A1111-'Rental Calculator'!$I$16*periods_per_year)/'Rental Calculator'!$I$19,0)))),start_rate))</f>
        <v/>
      </c>
      <c r="D1111" s="10" t="str">
        <f t="shared" si="107"/>
        <v/>
      </c>
      <c r="E1111" s="10" t="str">
        <f t="shared" si="104"/>
        <v/>
      </c>
      <c r="F1111" s="10" t="str">
        <f t="shared" si="105"/>
        <v/>
      </c>
      <c r="G1111" s="10" t="str">
        <f t="shared" si="106"/>
        <v/>
      </c>
    </row>
    <row r="1112" spans="1:7" x14ac:dyDescent="0.15">
      <c r="A1112" s="7" t="str">
        <f t="shared" si="102"/>
        <v/>
      </c>
      <c r="B1112" s="8" t="str">
        <f t="shared" si="103"/>
        <v/>
      </c>
      <c r="C1112" s="9" t="str">
        <f>IF(A1112="","",IF(variable,IF(A1112&lt;'Rental Calculator'!$I$16*periods_per_year,start_rate,IF('Rental Calculator'!$I$20&gt;=0,MIN('Rental Calculator'!$I$17,start_rate+'Rental Calculator'!$I$20*ROUNDUP((A1112-'Rental Calculator'!$I$16*periods_per_year)/'Rental Calculator'!$I$19,0)),MAX('Rental Calculator'!$I$18,start_rate+'Rental Calculator'!$I$20*ROUNDUP((A1112-'Rental Calculator'!$I$16*periods_per_year)/'Rental Calculator'!$I$19,0)))),start_rate))</f>
        <v/>
      </c>
      <c r="D1112" s="10" t="str">
        <f t="shared" si="107"/>
        <v/>
      </c>
      <c r="E1112" s="10" t="str">
        <f t="shared" si="104"/>
        <v/>
      </c>
      <c r="F1112" s="10" t="str">
        <f t="shared" si="105"/>
        <v/>
      </c>
      <c r="G1112" s="10" t="str">
        <f t="shared" si="106"/>
        <v/>
      </c>
    </row>
    <row r="1113" spans="1:7" x14ac:dyDescent="0.15">
      <c r="A1113" s="7" t="str">
        <f t="shared" si="102"/>
        <v/>
      </c>
      <c r="B1113" s="8" t="str">
        <f t="shared" si="103"/>
        <v/>
      </c>
      <c r="C1113" s="9" t="str">
        <f>IF(A1113="","",IF(variable,IF(A1113&lt;'Rental Calculator'!$I$16*periods_per_year,start_rate,IF('Rental Calculator'!$I$20&gt;=0,MIN('Rental Calculator'!$I$17,start_rate+'Rental Calculator'!$I$20*ROUNDUP((A1113-'Rental Calculator'!$I$16*periods_per_year)/'Rental Calculator'!$I$19,0)),MAX('Rental Calculator'!$I$18,start_rate+'Rental Calculator'!$I$20*ROUNDUP((A1113-'Rental Calculator'!$I$16*periods_per_year)/'Rental Calculator'!$I$19,0)))),start_rate))</f>
        <v/>
      </c>
      <c r="D1113" s="10" t="str">
        <f t="shared" si="107"/>
        <v/>
      </c>
      <c r="E1113" s="10" t="str">
        <f t="shared" si="104"/>
        <v/>
      </c>
      <c r="F1113" s="10" t="str">
        <f t="shared" si="105"/>
        <v/>
      </c>
      <c r="G1113" s="10" t="str">
        <f t="shared" si="106"/>
        <v/>
      </c>
    </row>
    <row r="1114" spans="1:7" x14ac:dyDescent="0.15">
      <c r="A1114" s="7" t="str">
        <f t="shared" si="102"/>
        <v/>
      </c>
      <c r="B1114" s="8" t="str">
        <f t="shared" si="103"/>
        <v/>
      </c>
      <c r="C1114" s="9" t="str">
        <f>IF(A1114="","",IF(variable,IF(A1114&lt;'Rental Calculator'!$I$16*periods_per_year,start_rate,IF('Rental Calculator'!$I$20&gt;=0,MIN('Rental Calculator'!$I$17,start_rate+'Rental Calculator'!$I$20*ROUNDUP((A1114-'Rental Calculator'!$I$16*periods_per_year)/'Rental Calculator'!$I$19,0)),MAX('Rental Calculator'!$I$18,start_rate+'Rental Calculator'!$I$20*ROUNDUP((A1114-'Rental Calculator'!$I$16*periods_per_year)/'Rental Calculator'!$I$19,0)))),start_rate))</f>
        <v/>
      </c>
      <c r="D1114" s="10" t="str">
        <f t="shared" si="107"/>
        <v/>
      </c>
      <c r="E1114" s="10" t="str">
        <f t="shared" si="104"/>
        <v/>
      </c>
      <c r="F1114" s="10" t="str">
        <f t="shared" si="105"/>
        <v/>
      </c>
      <c r="G1114" s="10" t="str">
        <f t="shared" si="106"/>
        <v/>
      </c>
    </row>
    <row r="1115" spans="1:7" x14ac:dyDescent="0.15">
      <c r="A1115" s="7" t="str">
        <f t="shared" si="102"/>
        <v/>
      </c>
      <c r="B1115" s="8" t="str">
        <f t="shared" si="103"/>
        <v/>
      </c>
      <c r="C1115" s="9" t="str">
        <f>IF(A1115="","",IF(variable,IF(A1115&lt;'Rental Calculator'!$I$16*periods_per_year,start_rate,IF('Rental Calculator'!$I$20&gt;=0,MIN('Rental Calculator'!$I$17,start_rate+'Rental Calculator'!$I$20*ROUNDUP((A1115-'Rental Calculator'!$I$16*periods_per_year)/'Rental Calculator'!$I$19,0)),MAX('Rental Calculator'!$I$18,start_rate+'Rental Calculator'!$I$20*ROUNDUP((A1115-'Rental Calculator'!$I$16*periods_per_year)/'Rental Calculator'!$I$19,0)))),start_rate))</f>
        <v/>
      </c>
      <c r="D1115" s="10" t="str">
        <f t="shared" si="107"/>
        <v/>
      </c>
      <c r="E1115" s="10" t="str">
        <f t="shared" si="104"/>
        <v/>
      </c>
      <c r="F1115" s="10" t="str">
        <f t="shared" si="105"/>
        <v/>
      </c>
      <c r="G1115" s="10" t="str">
        <f t="shared" si="106"/>
        <v/>
      </c>
    </row>
    <row r="1116" spans="1:7" x14ac:dyDescent="0.15">
      <c r="A1116" s="7" t="str">
        <f t="shared" si="102"/>
        <v/>
      </c>
      <c r="B1116" s="8" t="str">
        <f t="shared" si="103"/>
        <v/>
      </c>
      <c r="C1116" s="9" t="str">
        <f>IF(A1116="","",IF(variable,IF(A1116&lt;'Rental Calculator'!$I$16*periods_per_year,start_rate,IF('Rental Calculator'!$I$20&gt;=0,MIN('Rental Calculator'!$I$17,start_rate+'Rental Calculator'!$I$20*ROUNDUP((A1116-'Rental Calculator'!$I$16*periods_per_year)/'Rental Calculator'!$I$19,0)),MAX('Rental Calculator'!$I$18,start_rate+'Rental Calculator'!$I$20*ROUNDUP((A1116-'Rental Calculator'!$I$16*periods_per_year)/'Rental Calculator'!$I$19,0)))),start_rate))</f>
        <v/>
      </c>
      <c r="D1116" s="10" t="str">
        <f t="shared" si="107"/>
        <v/>
      </c>
      <c r="E1116" s="10" t="str">
        <f t="shared" si="104"/>
        <v/>
      </c>
      <c r="F1116" s="10" t="str">
        <f t="shared" si="105"/>
        <v/>
      </c>
      <c r="G1116" s="10" t="str">
        <f t="shared" si="106"/>
        <v/>
      </c>
    </row>
    <row r="1117" spans="1:7" x14ac:dyDescent="0.15">
      <c r="A1117" s="7" t="str">
        <f t="shared" si="102"/>
        <v/>
      </c>
      <c r="B1117" s="8" t="str">
        <f t="shared" si="103"/>
        <v/>
      </c>
      <c r="C1117" s="9" t="str">
        <f>IF(A1117="","",IF(variable,IF(A1117&lt;'Rental Calculator'!$I$16*periods_per_year,start_rate,IF('Rental Calculator'!$I$20&gt;=0,MIN('Rental Calculator'!$I$17,start_rate+'Rental Calculator'!$I$20*ROUNDUP((A1117-'Rental Calculator'!$I$16*periods_per_year)/'Rental Calculator'!$I$19,0)),MAX('Rental Calculator'!$I$18,start_rate+'Rental Calculator'!$I$20*ROUNDUP((A1117-'Rental Calculator'!$I$16*periods_per_year)/'Rental Calculator'!$I$19,0)))),start_rate))</f>
        <v/>
      </c>
      <c r="D1117" s="10" t="str">
        <f t="shared" si="107"/>
        <v/>
      </c>
      <c r="E1117" s="10" t="str">
        <f t="shared" si="104"/>
        <v/>
      </c>
      <c r="F1117" s="10" t="str">
        <f t="shared" si="105"/>
        <v/>
      </c>
      <c r="G1117" s="10" t="str">
        <f t="shared" si="106"/>
        <v/>
      </c>
    </row>
    <row r="1118" spans="1:7" x14ac:dyDescent="0.15">
      <c r="A1118" s="7" t="str">
        <f t="shared" si="102"/>
        <v/>
      </c>
      <c r="B1118" s="8" t="str">
        <f t="shared" si="103"/>
        <v/>
      </c>
      <c r="C1118" s="9" t="str">
        <f>IF(A1118="","",IF(variable,IF(A1118&lt;'Rental Calculator'!$I$16*periods_per_year,start_rate,IF('Rental Calculator'!$I$20&gt;=0,MIN('Rental Calculator'!$I$17,start_rate+'Rental Calculator'!$I$20*ROUNDUP((A1118-'Rental Calculator'!$I$16*periods_per_year)/'Rental Calculator'!$I$19,0)),MAX('Rental Calculator'!$I$18,start_rate+'Rental Calculator'!$I$20*ROUNDUP((A1118-'Rental Calculator'!$I$16*periods_per_year)/'Rental Calculator'!$I$19,0)))),start_rate))</f>
        <v/>
      </c>
      <c r="D1118" s="10" t="str">
        <f t="shared" si="107"/>
        <v/>
      </c>
      <c r="E1118" s="10" t="str">
        <f t="shared" si="104"/>
        <v/>
      </c>
      <c r="F1118" s="10" t="str">
        <f t="shared" si="105"/>
        <v/>
      </c>
      <c r="G1118" s="10" t="str">
        <f t="shared" si="106"/>
        <v/>
      </c>
    </row>
    <row r="1119" spans="1:7" x14ac:dyDescent="0.15">
      <c r="A1119" s="7" t="str">
        <f t="shared" si="102"/>
        <v/>
      </c>
      <c r="B1119" s="8" t="str">
        <f t="shared" si="103"/>
        <v/>
      </c>
      <c r="C1119" s="9" t="str">
        <f>IF(A1119="","",IF(variable,IF(A1119&lt;'Rental Calculator'!$I$16*periods_per_year,start_rate,IF('Rental Calculator'!$I$20&gt;=0,MIN('Rental Calculator'!$I$17,start_rate+'Rental Calculator'!$I$20*ROUNDUP((A1119-'Rental Calculator'!$I$16*periods_per_year)/'Rental Calculator'!$I$19,0)),MAX('Rental Calculator'!$I$18,start_rate+'Rental Calculator'!$I$20*ROUNDUP((A1119-'Rental Calculator'!$I$16*periods_per_year)/'Rental Calculator'!$I$19,0)))),start_rate))</f>
        <v/>
      </c>
      <c r="D1119" s="10" t="str">
        <f t="shared" si="107"/>
        <v/>
      </c>
      <c r="E1119" s="10" t="str">
        <f t="shared" si="104"/>
        <v/>
      </c>
      <c r="F1119" s="10" t="str">
        <f t="shared" si="105"/>
        <v/>
      </c>
      <c r="G1119" s="10" t="str">
        <f t="shared" si="106"/>
        <v/>
      </c>
    </row>
    <row r="1120" spans="1:7" x14ac:dyDescent="0.15">
      <c r="A1120" s="7" t="str">
        <f t="shared" si="102"/>
        <v/>
      </c>
      <c r="B1120" s="8" t="str">
        <f t="shared" si="103"/>
        <v/>
      </c>
      <c r="C1120" s="9" t="str">
        <f>IF(A1120="","",IF(variable,IF(A1120&lt;'Rental Calculator'!$I$16*periods_per_year,start_rate,IF('Rental Calculator'!$I$20&gt;=0,MIN('Rental Calculator'!$I$17,start_rate+'Rental Calculator'!$I$20*ROUNDUP((A1120-'Rental Calculator'!$I$16*periods_per_year)/'Rental Calculator'!$I$19,0)),MAX('Rental Calculator'!$I$18,start_rate+'Rental Calculator'!$I$20*ROUNDUP((A1120-'Rental Calculator'!$I$16*periods_per_year)/'Rental Calculator'!$I$19,0)))),start_rate))</f>
        <v/>
      </c>
      <c r="D1120" s="10" t="str">
        <f t="shared" si="107"/>
        <v/>
      </c>
      <c r="E1120" s="10" t="str">
        <f t="shared" si="104"/>
        <v/>
      </c>
      <c r="F1120" s="10" t="str">
        <f t="shared" si="105"/>
        <v/>
      </c>
      <c r="G1120" s="10" t="str">
        <f t="shared" si="106"/>
        <v/>
      </c>
    </row>
    <row r="1121" spans="1:7" x14ac:dyDescent="0.15">
      <c r="A1121" s="7" t="str">
        <f t="shared" si="102"/>
        <v/>
      </c>
      <c r="B1121" s="8" t="str">
        <f t="shared" si="103"/>
        <v/>
      </c>
      <c r="C1121" s="9" t="str">
        <f>IF(A1121="","",IF(variable,IF(A1121&lt;'Rental Calculator'!$I$16*periods_per_year,start_rate,IF('Rental Calculator'!$I$20&gt;=0,MIN('Rental Calculator'!$I$17,start_rate+'Rental Calculator'!$I$20*ROUNDUP((A1121-'Rental Calculator'!$I$16*periods_per_year)/'Rental Calculator'!$I$19,0)),MAX('Rental Calculator'!$I$18,start_rate+'Rental Calculator'!$I$20*ROUNDUP((A1121-'Rental Calculator'!$I$16*periods_per_year)/'Rental Calculator'!$I$19,0)))),start_rate))</f>
        <v/>
      </c>
      <c r="D1121" s="10" t="str">
        <f t="shared" si="107"/>
        <v/>
      </c>
      <c r="E1121" s="10" t="str">
        <f t="shared" si="104"/>
        <v/>
      </c>
      <c r="F1121" s="10" t="str">
        <f t="shared" si="105"/>
        <v/>
      </c>
      <c r="G1121" s="10" t="str">
        <f t="shared" si="106"/>
        <v/>
      </c>
    </row>
    <row r="1122" spans="1:7" x14ac:dyDescent="0.15">
      <c r="A1122" s="7" t="str">
        <f t="shared" si="102"/>
        <v/>
      </c>
      <c r="B1122" s="8" t="str">
        <f t="shared" si="103"/>
        <v/>
      </c>
      <c r="C1122" s="9" t="str">
        <f>IF(A1122="","",IF(variable,IF(A1122&lt;'Rental Calculator'!$I$16*periods_per_year,start_rate,IF('Rental Calculator'!$I$20&gt;=0,MIN('Rental Calculator'!$I$17,start_rate+'Rental Calculator'!$I$20*ROUNDUP((A1122-'Rental Calculator'!$I$16*periods_per_year)/'Rental Calculator'!$I$19,0)),MAX('Rental Calculator'!$I$18,start_rate+'Rental Calculator'!$I$20*ROUNDUP((A1122-'Rental Calculator'!$I$16*periods_per_year)/'Rental Calculator'!$I$19,0)))),start_rate))</f>
        <v/>
      </c>
      <c r="D1122" s="10" t="str">
        <f t="shared" si="107"/>
        <v/>
      </c>
      <c r="E1122" s="10" t="str">
        <f t="shared" si="104"/>
        <v/>
      </c>
      <c r="F1122" s="10" t="str">
        <f t="shared" si="105"/>
        <v/>
      </c>
      <c r="G1122" s="10" t="str">
        <f t="shared" si="106"/>
        <v/>
      </c>
    </row>
    <row r="1123" spans="1:7" x14ac:dyDescent="0.15">
      <c r="A1123" s="7" t="str">
        <f t="shared" si="102"/>
        <v/>
      </c>
      <c r="B1123" s="8" t="str">
        <f t="shared" si="103"/>
        <v/>
      </c>
      <c r="C1123" s="9" t="str">
        <f>IF(A1123="","",IF(variable,IF(A1123&lt;'Rental Calculator'!$I$16*periods_per_year,start_rate,IF('Rental Calculator'!$I$20&gt;=0,MIN('Rental Calculator'!$I$17,start_rate+'Rental Calculator'!$I$20*ROUNDUP((A1123-'Rental Calculator'!$I$16*periods_per_year)/'Rental Calculator'!$I$19,0)),MAX('Rental Calculator'!$I$18,start_rate+'Rental Calculator'!$I$20*ROUNDUP((A1123-'Rental Calculator'!$I$16*periods_per_year)/'Rental Calculator'!$I$19,0)))),start_rate))</f>
        <v/>
      </c>
      <c r="D1123" s="10" t="str">
        <f t="shared" si="107"/>
        <v/>
      </c>
      <c r="E1123" s="10" t="str">
        <f t="shared" si="104"/>
        <v/>
      </c>
      <c r="F1123" s="10" t="str">
        <f t="shared" si="105"/>
        <v/>
      </c>
      <c r="G1123" s="10" t="str">
        <f t="shared" si="106"/>
        <v/>
      </c>
    </row>
    <row r="1124" spans="1:7" x14ac:dyDescent="0.15">
      <c r="A1124" s="7" t="str">
        <f t="shared" si="102"/>
        <v/>
      </c>
      <c r="B1124" s="8" t="str">
        <f t="shared" si="103"/>
        <v/>
      </c>
      <c r="C1124" s="9" t="str">
        <f>IF(A1124="","",IF(variable,IF(A1124&lt;'Rental Calculator'!$I$16*periods_per_year,start_rate,IF('Rental Calculator'!$I$20&gt;=0,MIN('Rental Calculator'!$I$17,start_rate+'Rental Calculator'!$I$20*ROUNDUP((A1124-'Rental Calculator'!$I$16*periods_per_year)/'Rental Calculator'!$I$19,0)),MAX('Rental Calculator'!$I$18,start_rate+'Rental Calculator'!$I$20*ROUNDUP((A1124-'Rental Calculator'!$I$16*periods_per_year)/'Rental Calculator'!$I$19,0)))),start_rate))</f>
        <v/>
      </c>
      <c r="D1124" s="10" t="str">
        <f t="shared" si="107"/>
        <v/>
      </c>
      <c r="E1124" s="10" t="str">
        <f t="shared" si="104"/>
        <v/>
      </c>
      <c r="F1124" s="10" t="str">
        <f t="shared" si="105"/>
        <v/>
      </c>
      <c r="G1124" s="10" t="str">
        <f t="shared" si="106"/>
        <v/>
      </c>
    </row>
    <row r="1125" spans="1:7" x14ac:dyDescent="0.15">
      <c r="A1125" s="7" t="str">
        <f t="shared" si="102"/>
        <v/>
      </c>
      <c r="B1125" s="8" t="str">
        <f t="shared" si="103"/>
        <v/>
      </c>
      <c r="C1125" s="9" t="str">
        <f>IF(A1125="","",IF(variable,IF(A1125&lt;'Rental Calculator'!$I$16*periods_per_year,start_rate,IF('Rental Calculator'!$I$20&gt;=0,MIN('Rental Calculator'!$I$17,start_rate+'Rental Calculator'!$I$20*ROUNDUP((A1125-'Rental Calculator'!$I$16*periods_per_year)/'Rental Calculator'!$I$19,0)),MAX('Rental Calculator'!$I$18,start_rate+'Rental Calculator'!$I$20*ROUNDUP((A1125-'Rental Calculator'!$I$16*periods_per_year)/'Rental Calculator'!$I$19,0)))),start_rate))</f>
        <v/>
      </c>
      <c r="D1125" s="10" t="str">
        <f t="shared" si="107"/>
        <v/>
      </c>
      <c r="E1125" s="10" t="str">
        <f t="shared" si="104"/>
        <v/>
      </c>
      <c r="F1125" s="10" t="str">
        <f t="shared" si="105"/>
        <v/>
      </c>
      <c r="G1125" s="10" t="str">
        <f t="shared" si="106"/>
        <v/>
      </c>
    </row>
    <row r="1126" spans="1:7" x14ac:dyDescent="0.15">
      <c r="A1126" s="7" t="str">
        <f t="shared" si="102"/>
        <v/>
      </c>
      <c r="B1126" s="8" t="str">
        <f t="shared" si="103"/>
        <v/>
      </c>
      <c r="C1126" s="9" t="str">
        <f>IF(A1126="","",IF(variable,IF(A1126&lt;'Rental Calculator'!$I$16*periods_per_year,start_rate,IF('Rental Calculator'!$I$20&gt;=0,MIN('Rental Calculator'!$I$17,start_rate+'Rental Calculator'!$I$20*ROUNDUP((A1126-'Rental Calculator'!$I$16*periods_per_year)/'Rental Calculator'!$I$19,0)),MAX('Rental Calculator'!$I$18,start_rate+'Rental Calculator'!$I$20*ROUNDUP((A1126-'Rental Calculator'!$I$16*periods_per_year)/'Rental Calculator'!$I$19,0)))),start_rate))</f>
        <v/>
      </c>
      <c r="D1126" s="10" t="str">
        <f t="shared" si="107"/>
        <v/>
      </c>
      <c r="E1126" s="10" t="str">
        <f t="shared" si="104"/>
        <v/>
      </c>
      <c r="F1126" s="10" t="str">
        <f t="shared" si="105"/>
        <v/>
      </c>
      <c r="G1126" s="10" t="str">
        <f t="shared" si="106"/>
        <v/>
      </c>
    </row>
    <row r="1127" spans="1:7" x14ac:dyDescent="0.15">
      <c r="A1127" s="7" t="str">
        <f t="shared" si="102"/>
        <v/>
      </c>
      <c r="B1127" s="8" t="str">
        <f t="shared" si="103"/>
        <v/>
      </c>
      <c r="C1127" s="9" t="str">
        <f>IF(A1127="","",IF(variable,IF(A1127&lt;'Rental Calculator'!$I$16*periods_per_year,start_rate,IF('Rental Calculator'!$I$20&gt;=0,MIN('Rental Calculator'!$I$17,start_rate+'Rental Calculator'!$I$20*ROUNDUP((A1127-'Rental Calculator'!$I$16*periods_per_year)/'Rental Calculator'!$I$19,0)),MAX('Rental Calculator'!$I$18,start_rate+'Rental Calculator'!$I$20*ROUNDUP((A1127-'Rental Calculator'!$I$16*periods_per_year)/'Rental Calculator'!$I$19,0)))),start_rate))</f>
        <v/>
      </c>
      <c r="D1127" s="10" t="str">
        <f t="shared" si="107"/>
        <v/>
      </c>
      <c r="E1127" s="10" t="str">
        <f t="shared" si="104"/>
        <v/>
      </c>
      <c r="F1127" s="10" t="str">
        <f t="shared" si="105"/>
        <v/>
      </c>
      <c r="G1127" s="10" t="str">
        <f t="shared" si="106"/>
        <v/>
      </c>
    </row>
    <row r="1128" spans="1:7" x14ac:dyDescent="0.15">
      <c r="A1128" s="7" t="str">
        <f t="shared" si="102"/>
        <v/>
      </c>
      <c r="B1128" s="8" t="str">
        <f t="shared" si="103"/>
        <v/>
      </c>
      <c r="C1128" s="9" t="str">
        <f>IF(A1128="","",IF(variable,IF(A1128&lt;'Rental Calculator'!$I$16*periods_per_year,start_rate,IF('Rental Calculator'!$I$20&gt;=0,MIN('Rental Calculator'!$I$17,start_rate+'Rental Calculator'!$I$20*ROUNDUP((A1128-'Rental Calculator'!$I$16*periods_per_year)/'Rental Calculator'!$I$19,0)),MAX('Rental Calculator'!$I$18,start_rate+'Rental Calculator'!$I$20*ROUNDUP((A1128-'Rental Calculator'!$I$16*periods_per_year)/'Rental Calculator'!$I$19,0)))),start_rate))</f>
        <v/>
      </c>
      <c r="D1128" s="10" t="str">
        <f t="shared" si="107"/>
        <v/>
      </c>
      <c r="E1128" s="10" t="str">
        <f t="shared" si="104"/>
        <v/>
      </c>
      <c r="F1128" s="10" t="str">
        <f t="shared" si="105"/>
        <v/>
      </c>
      <c r="G1128" s="10" t="str">
        <f t="shared" si="106"/>
        <v/>
      </c>
    </row>
    <row r="1129" spans="1:7" x14ac:dyDescent="0.15">
      <c r="A1129" s="7" t="str">
        <f t="shared" si="102"/>
        <v/>
      </c>
      <c r="B1129" s="8" t="str">
        <f t="shared" si="103"/>
        <v/>
      </c>
      <c r="C1129" s="9" t="str">
        <f>IF(A1129="","",IF(variable,IF(A1129&lt;'Rental Calculator'!$I$16*periods_per_year,start_rate,IF('Rental Calculator'!$I$20&gt;=0,MIN('Rental Calculator'!$I$17,start_rate+'Rental Calculator'!$I$20*ROUNDUP((A1129-'Rental Calculator'!$I$16*periods_per_year)/'Rental Calculator'!$I$19,0)),MAX('Rental Calculator'!$I$18,start_rate+'Rental Calculator'!$I$20*ROUNDUP((A1129-'Rental Calculator'!$I$16*periods_per_year)/'Rental Calculator'!$I$19,0)))),start_rate))</f>
        <v/>
      </c>
      <c r="D1129" s="10" t="str">
        <f t="shared" si="107"/>
        <v/>
      </c>
      <c r="E1129" s="10" t="str">
        <f t="shared" si="104"/>
        <v/>
      </c>
      <c r="F1129" s="10" t="str">
        <f t="shared" si="105"/>
        <v/>
      </c>
      <c r="G1129" s="10" t="str">
        <f t="shared" si="106"/>
        <v/>
      </c>
    </row>
    <row r="1130" spans="1:7" x14ac:dyDescent="0.15">
      <c r="A1130" s="7" t="str">
        <f t="shared" si="102"/>
        <v/>
      </c>
      <c r="B1130" s="8" t="str">
        <f t="shared" si="103"/>
        <v/>
      </c>
      <c r="C1130" s="9" t="str">
        <f>IF(A1130="","",IF(variable,IF(A1130&lt;'Rental Calculator'!$I$16*periods_per_year,start_rate,IF('Rental Calculator'!$I$20&gt;=0,MIN('Rental Calculator'!$I$17,start_rate+'Rental Calculator'!$I$20*ROUNDUP((A1130-'Rental Calculator'!$I$16*periods_per_year)/'Rental Calculator'!$I$19,0)),MAX('Rental Calculator'!$I$18,start_rate+'Rental Calculator'!$I$20*ROUNDUP((A1130-'Rental Calculator'!$I$16*periods_per_year)/'Rental Calculator'!$I$19,0)))),start_rate))</f>
        <v/>
      </c>
      <c r="D1130" s="10" t="str">
        <f t="shared" si="107"/>
        <v/>
      </c>
      <c r="E1130" s="10" t="str">
        <f t="shared" si="104"/>
        <v/>
      </c>
      <c r="F1130" s="10" t="str">
        <f t="shared" si="105"/>
        <v/>
      </c>
      <c r="G1130" s="10" t="str">
        <f t="shared" si="106"/>
        <v/>
      </c>
    </row>
    <row r="1131" spans="1:7" x14ac:dyDescent="0.15">
      <c r="A1131" s="7" t="str">
        <f t="shared" si="102"/>
        <v/>
      </c>
      <c r="B1131" s="8" t="str">
        <f t="shared" si="103"/>
        <v/>
      </c>
      <c r="C1131" s="9" t="str">
        <f>IF(A1131="","",IF(variable,IF(A1131&lt;'Rental Calculator'!$I$16*periods_per_year,start_rate,IF('Rental Calculator'!$I$20&gt;=0,MIN('Rental Calculator'!$I$17,start_rate+'Rental Calculator'!$I$20*ROUNDUP((A1131-'Rental Calculator'!$I$16*periods_per_year)/'Rental Calculator'!$I$19,0)),MAX('Rental Calculator'!$I$18,start_rate+'Rental Calculator'!$I$20*ROUNDUP((A1131-'Rental Calculator'!$I$16*periods_per_year)/'Rental Calculator'!$I$19,0)))),start_rate))</f>
        <v/>
      </c>
      <c r="D1131" s="10" t="str">
        <f t="shared" si="107"/>
        <v/>
      </c>
      <c r="E1131" s="10" t="str">
        <f t="shared" si="104"/>
        <v/>
      </c>
      <c r="F1131" s="10" t="str">
        <f t="shared" si="105"/>
        <v/>
      </c>
      <c r="G1131" s="10" t="str">
        <f t="shared" si="106"/>
        <v/>
      </c>
    </row>
    <row r="1132" spans="1:7" x14ac:dyDescent="0.15">
      <c r="A1132" s="7" t="str">
        <f t="shared" si="102"/>
        <v/>
      </c>
      <c r="B1132" s="8" t="str">
        <f t="shared" si="103"/>
        <v/>
      </c>
      <c r="C1132" s="9" t="str">
        <f>IF(A1132="","",IF(variable,IF(A1132&lt;'Rental Calculator'!$I$16*periods_per_year,start_rate,IF('Rental Calculator'!$I$20&gt;=0,MIN('Rental Calculator'!$I$17,start_rate+'Rental Calculator'!$I$20*ROUNDUP((A1132-'Rental Calculator'!$I$16*periods_per_year)/'Rental Calculator'!$I$19,0)),MAX('Rental Calculator'!$I$18,start_rate+'Rental Calculator'!$I$20*ROUNDUP((A1132-'Rental Calculator'!$I$16*periods_per_year)/'Rental Calculator'!$I$19,0)))),start_rate))</f>
        <v/>
      </c>
      <c r="D1132" s="10" t="str">
        <f t="shared" si="107"/>
        <v/>
      </c>
      <c r="E1132" s="10" t="str">
        <f t="shared" si="104"/>
        <v/>
      </c>
      <c r="F1132" s="10" t="str">
        <f t="shared" si="105"/>
        <v/>
      </c>
      <c r="G1132" s="10" t="str">
        <f t="shared" si="106"/>
        <v/>
      </c>
    </row>
    <row r="1133" spans="1:7" x14ac:dyDescent="0.15">
      <c r="A1133" s="7" t="str">
        <f t="shared" si="102"/>
        <v/>
      </c>
      <c r="B1133" s="8" t="str">
        <f t="shared" si="103"/>
        <v/>
      </c>
      <c r="C1133" s="9" t="str">
        <f>IF(A1133="","",IF(variable,IF(A1133&lt;'Rental Calculator'!$I$16*periods_per_year,start_rate,IF('Rental Calculator'!$I$20&gt;=0,MIN('Rental Calculator'!$I$17,start_rate+'Rental Calculator'!$I$20*ROUNDUP((A1133-'Rental Calculator'!$I$16*periods_per_year)/'Rental Calculator'!$I$19,0)),MAX('Rental Calculator'!$I$18,start_rate+'Rental Calculator'!$I$20*ROUNDUP((A1133-'Rental Calculator'!$I$16*periods_per_year)/'Rental Calculator'!$I$19,0)))),start_rate))</f>
        <v/>
      </c>
      <c r="D1133" s="10" t="str">
        <f t="shared" si="107"/>
        <v/>
      </c>
      <c r="E1133" s="10" t="str">
        <f t="shared" si="104"/>
        <v/>
      </c>
      <c r="F1133" s="10" t="str">
        <f t="shared" si="105"/>
        <v/>
      </c>
      <c r="G1133" s="10" t="str">
        <f t="shared" si="106"/>
        <v/>
      </c>
    </row>
    <row r="1134" spans="1:7" x14ac:dyDescent="0.15">
      <c r="A1134" s="7" t="str">
        <f t="shared" si="102"/>
        <v/>
      </c>
      <c r="B1134" s="8" t="str">
        <f t="shared" si="103"/>
        <v/>
      </c>
      <c r="C1134" s="9" t="str">
        <f>IF(A1134="","",IF(variable,IF(A1134&lt;'Rental Calculator'!$I$16*periods_per_year,start_rate,IF('Rental Calculator'!$I$20&gt;=0,MIN('Rental Calculator'!$I$17,start_rate+'Rental Calculator'!$I$20*ROUNDUP((A1134-'Rental Calculator'!$I$16*periods_per_year)/'Rental Calculator'!$I$19,0)),MAX('Rental Calculator'!$I$18,start_rate+'Rental Calculator'!$I$20*ROUNDUP((A1134-'Rental Calculator'!$I$16*periods_per_year)/'Rental Calculator'!$I$19,0)))),start_rate))</f>
        <v/>
      </c>
      <c r="D1134" s="10" t="str">
        <f t="shared" si="107"/>
        <v/>
      </c>
      <c r="E1134" s="10" t="str">
        <f t="shared" si="104"/>
        <v/>
      </c>
      <c r="F1134" s="10" t="str">
        <f t="shared" si="105"/>
        <v/>
      </c>
      <c r="G1134" s="10" t="str">
        <f t="shared" si="106"/>
        <v/>
      </c>
    </row>
    <row r="1135" spans="1:7" x14ac:dyDescent="0.15">
      <c r="A1135" s="7" t="str">
        <f t="shared" si="102"/>
        <v/>
      </c>
      <c r="B1135" s="8" t="str">
        <f t="shared" si="103"/>
        <v/>
      </c>
      <c r="C1135" s="9" t="str">
        <f>IF(A1135="","",IF(variable,IF(A1135&lt;'Rental Calculator'!$I$16*periods_per_year,start_rate,IF('Rental Calculator'!$I$20&gt;=0,MIN('Rental Calculator'!$I$17,start_rate+'Rental Calculator'!$I$20*ROUNDUP((A1135-'Rental Calculator'!$I$16*periods_per_year)/'Rental Calculator'!$I$19,0)),MAX('Rental Calculator'!$I$18,start_rate+'Rental Calculator'!$I$20*ROUNDUP((A1135-'Rental Calculator'!$I$16*periods_per_year)/'Rental Calculator'!$I$19,0)))),start_rate))</f>
        <v/>
      </c>
      <c r="D1135" s="10" t="str">
        <f t="shared" si="107"/>
        <v/>
      </c>
      <c r="E1135" s="10" t="str">
        <f t="shared" si="104"/>
        <v/>
      </c>
      <c r="F1135" s="10" t="str">
        <f t="shared" si="105"/>
        <v/>
      </c>
      <c r="G1135" s="10" t="str">
        <f t="shared" si="106"/>
        <v/>
      </c>
    </row>
    <row r="1136" spans="1:7" x14ac:dyDescent="0.15">
      <c r="A1136" s="7" t="str">
        <f t="shared" si="102"/>
        <v/>
      </c>
      <c r="B1136" s="8" t="str">
        <f t="shared" si="103"/>
        <v/>
      </c>
      <c r="C1136" s="9" t="str">
        <f>IF(A1136="","",IF(variable,IF(A1136&lt;'Rental Calculator'!$I$16*periods_per_year,start_rate,IF('Rental Calculator'!$I$20&gt;=0,MIN('Rental Calculator'!$I$17,start_rate+'Rental Calculator'!$I$20*ROUNDUP((A1136-'Rental Calculator'!$I$16*periods_per_year)/'Rental Calculator'!$I$19,0)),MAX('Rental Calculator'!$I$18,start_rate+'Rental Calculator'!$I$20*ROUNDUP((A1136-'Rental Calculator'!$I$16*periods_per_year)/'Rental Calculator'!$I$19,0)))),start_rate))</f>
        <v/>
      </c>
      <c r="D1136" s="10" t="str">
        <f t="shared" si="107"/>
        <v/>
      </c>
      <c r="E1136" s="10" t="str">
        <f t="shared" si="104"/>
        <v/>
      </c>
      <c r="F1136" s="10" t="str">
        <f t="shared" si="105"/>
        <v/>
      </c>
      <c r="G1136" s="10" t="str">
        <f t="shared" si="106"/>
        <v/>
      </c>
    </row>
    <row r="1137" spans="1:7" x14ac:dyDescent="0.15">
      <c r="A1137" s="7" t="str">
        <f t="shared" si="102"/>
        <v/>
      </c>
      <c r="B1137" s="8" t="str">
        <f t="shared" si="103"/>
        <v/>
      </c>
      <c r="C1137" s="9" t="str">
        <f>IF(A1137="","",IF(variable,IF(A1137&lt;'Rental Calculator'!$I$16*periods_per_year,start_rate,IF('Rental Calculator'!$I$20&gt;=0,MIN('Rental Calculator'!$I$17,start_rate+'Rental Calculator'!$I$20*ROUNDUP((A1137-'Rental Calculator'!$I$16*periods_per_year)/'Rental Calculator'!$I$19,0)),MAX('Rental Calculator'!$I$18,start_rate+'Rental Calculator'!$I$20*ROUNDUP((A1137-'Rental Calculator'!$I$16*periods_per_year)/'Rental Calculator'!$I$19,0)))),start_rate))</f>
        <v/>
      </c>
      <c r="D1137" s="10" t="str">
        <f t="shared" si="107"/>
        <v/>
      </c>
      <c r="E1137" s="10" t="str">
        <f t="shared" si="104"/>
        <v/>
      </c>
      <c r="F1137" s="10" t="str">
        <f t="shared" si="105"/>
        <v/>
      </c>
      <c r="G1137" s="10" t="str">
        <f t="shared" si="106"/>
        <v/>
      </c>
    </row>
    <row r="1138" spans="1:7" x14ac:dyDescent="0.15">
      <c r="A1138" s="7" t="str">
        <f t="shared" si="102"/>
        <v/>
      </c>
      <c r="B1138" s="8" t="str">
        <f t="shared" si="103"/>
        <v/>
      </c>
      <c r="C1138" s="9" t="str">
        <f>IF(A1138="","",IF(variable,IF(A1138&lt;'Rental Calculator'!$I$16*periods_per_year,start_rate,IF('Rental Calculator'!$I$20&gt;=0,MIN('Rental Calculator'!$I$17,start_rate+'Rental Calculator'!$I$20*ROUNDUP((A1138-'Rental Calculator'!$I$16*periods_per_year)/'Rental Calculator'!$I$19,0)),MAX('Rental Calculator'!$I$18,start_rate+'Rental Calculator'!$I$20*ROUNDUP((A1138-'Rental Calculator'!$I$16*periods_per_year)/'Rental Calculator'!$I$19,0)))),start_rate))</f>
        <v/>
      </c>
      <c r="D1138" s="10" t="str">
        <f t="shared" si="107"/>
        <v/>
      </c>
      <c r="E1138" s="10" t="str">
        <f t="shared" si="104"/>
        <v/>
      </c>
      <c r="F1138" s="10" t="str">
        <f t="shared" si="105"/>
        <v/>
      </c>
      <c r="G1138" s="10" t="str">
        <f t="shared" si="106"/>
        <v/>
      </c>
    </row>
    <row r="1139" spans="1:7" x14ac:dyDescent="0.15">
      <c r="A1139" s="7" t="str">
        <f t="shared" si="102"/>
        <v/>
      </c>
      <c r="B1139" s="8" t="str">
        <f t="shared" si="103"/>
        <v/>
      </c>
      <c r="C1139" s="9" t="str">
        <f>IF(A1139="","",IF(variable,IF(A1139&lt;'Rental Calculator'!$I$16*periods_per_year,start_rate,IF('Rental Calculator'!$I$20&gt;=0,MIN('Rental Calculator'!$I$17,start_rate+'Rental Calculator'!$I$20*ROUNDUP((A1139-'Rental Calculator'!$I$16*periods_per_year)/'Rental Calculator'!$I$19,0)),MAX('Rental Calculator'!$I$18,start_rate+'Rental Calculator'!$I$20*ROUNDUP((A1139-'Rental Calculator'!$I$16*periods_per_year)/'Rental Calculator'!$I$19,0)))),start_rate))</f>
        <v/>
      </c>
      <c r="D1139" s="10" t="str">
        <f t="shared" si="107"/>
        <v/>
      </c>
      <c r="E1139" s="10" t="str">
        <f t="shared" si="104"/>
        <v/>
      </c>
      <c r="F1139" s="10" t="str">
        <f t="shared" si="105"/>
        <v/>
      </c>
      <c r="G1139" s="10" t="str">
        <f t="shared" si="106"/>
        <v/>
      </c>
    </row>
    <row r="1140" spans="1:7" x14ac:dyDescent="0.15">
      <c r="A1140" s="7" t="str">
        <f t="shared" si="102"/>
        <v/>
      </c>
      <c r="B1140" s="8" t="str">
        <f t="shared" si="103"/>
        <v/>
      </c>
      <c r="C1140" s="9" t="str">
        <f>IF(A1140="","",IF(variable,IF(A1140&lt;'Rental Calculator'!$I$16*periods_per_year,start_rate,IF('Rental Calculator'!$I$20&gt;=0,MIN('Rental Calculator'!$I$17,start_rate+'Rental Calculator'!$I$20*ROUNDUP((A1140-'Rental Calculator'!$I$16*periods_per_year)/'Rental Calculator'!$I$19,0)),MAX('Rental Calculator'!$I$18,start_rate+'Rental Calculator'!$I$20*ROUNDUP((A1140-'Rental Calculator'!$I$16*periods_per_year)/'Rental Calculator'!$I$19,0)))),start_rate))</f>
        <v/>
      </c>
      <c r="D1140" s="10" t="str">
        <f t="shared" si="107"/>
        <v/>
      </c>
      <c r="E1140" s="10" t="str">
        <f t="shared" si="104"/>
        <v/>
      </c>
      <c r="F1140" s="10" t="str">
        <f t="shared" si="105"/>
        <v/>
      </c>
      <c r="G1140" s="10" t="str">
        <f t="shared" si="106"/>
        <v/>
      </c>
    </row>
    <row r="1141" spans="1:7" x14ac:dyDescent="0.15">
      <c r="A1141" s="7" t="str">
        <f t="shared" si="102"/>
        <v/>
      </c>
      <c r="B1141" s="8" t="str">
        <f t="shared" si="103"/>
        <v/>
      </c>
      <c r="C1141" s="9" t="str">
        <f>IF(A1141="","",IF(variable,IF(A1141&lt;'Rental Calculator'!$I$16*periods_per_year,start_rate,IF('Rental Calculator'!$I$20&gt;=0,MIN('Rental Calculator'!$I$17,start_rate+'Rental Calculator'!$I$20*ROUNDUP((A1141-'Rental Calculator'!$I$16*periods_per_year)/'Rental Calculator'!$I$19,0)),MAX('Rental Calculator'!$I$18,start_rate+'Rental Calculator'!$I$20*ROUNDUP((A1141-'Rental Calculator'!$I$16*periods_per_year)/'Rental Calculator'!$I$19,0)))),start_rate))</f>
        <v/>
      </c>
      <c r="D1141" s="10" t="str">
        <f t="shared" si="107"/>
        <v/>
      </c>
      <c r="E1141" s="10" t="str">
        <f t="shared" si="104"/>
        <v/>
      </c>
      <c r="F1141" s="10" t="str">
        <f t="shared" si="105"/>
        <v/>
      </c>
      <c r="G1141" s="10" t="str">
        <f t="shared" si="106"/>
        <v/>
      </c>
    </row>
    <row r="1142" spans="1:7" x14ac:dyDescent="0.15">
      <c r="A1142" s="7" t="str">
        <f t="shared" si="102"/>
        <v/>
      </c>
      <c r="B1142" s="8" t="str">
        <f t="shared" si="103"/>
        <v/>
      </c>
      <c r="C1142" s="9" t="str">
        <f>IF(A1142="","",IF(variable,IF(A1142&lt;'Rental Calculator'!$I$16*periods_per_year,start_rate,IF('Rental Calculator'!$I$20&gt;=0,MIN('Rental Calculator'!$I$17,start_rate+'Rental Calculator'!$I$20*ROUNDUP((A1142-'Rental Calculator'!$I$16*periods_per_year)/'Rental Calculator'!$I$19,0)),MAX('Rental Calculator'!$I$18,start_rate+'Rental Calculator'!$I$20*ROUNDUP((A1142-'Rental Calculator'!$I$16*periods_per_year)/'Rental Calculator'!$I$19,0)))),start_rate))</f>
        <v/>
      </c>
      <c r="D1142" s="10" t="str">
        <f t="shared" si="107"/>
        <v/>
      </c>
      <c r="E1142" s="10" t="str">
        <f t="shared" si="104"/>
        <v/>
      </c>
      <c r="F1142" s="10" t="str">
        <f t="shared" si="105"/>
        <v/>
      </c>
      <c r="G1142" s="10" t="str">
        <f t="shared" si="106"/>
        <v/>
      </c>
    </row>
    <row r="1143" spans="1:7" x14ac:dyDescent="0.15">
      <c r="A1143" s="7" t="str">
        <f t="shared" si="102"/>
        <v/>
      </c>
      <c r="B1143" s="8" t="str">
        <f t="shared" si="103"/>
        <v/>
      </c>
      <c r="C1143" s="9" t="str">
        <f>IF(A1143="","",IF(variable,IF(A1143&lt;'Rental Calculator'!$I$16*periods_per_year,start_rate,IF('Rental Calculator'!$I$20&gt;=0,MIN('Rental Calculator'!$I$17,start_rate+'Rental Calculator'!$I$20*ROUNDUP((A1143-'Rental Calculator'!$I$16*periods_per_year)/'Rental Calculator'!$I$19,0)),MAX('Rental Calculator'!$I$18,start_rate+'Rental Calculator'!$I$20*ROUNDUP((A1143-'Rental Calculator'!$I$16*periods_per_year)/'Rental Calculator'!$I$19,0)))),start_rate))</f>
        <v/>
      </c>
      <c r="D1143" s="10" t="str">
        <f t="shared" si="107"/>
        <v/>
      </c>
      <c r="E1143" s="10" t="str">
        <f t="shared" si="104"/>
        <v/>
      </c>
      <c r="F1143" s="10" t="str">
        <f t="shared" si="105"/>
        <v/>
      </c>
      <c r="G1143" s="10" t="str">
        <f t="shared" si="106"/>
        <v/>
      </c>
    </row>
    <row r="1144" spans="1:7" x14ac:dyDescent="0.15">
      <c r="A1144" s="7" t="str">
        <f t="shared" si="102"/>
        <v/>
      </c>
      <c r="B1144" s="8" t="str">
        <f t="shared" si="103"/>
        <v/>
      </c>
      <c r="C1144" s="9" t="str">
        <f>IF(A1144="","",IF(variable,IF(A1144&lt;'Rental Calculator'!$I$16*periods_per_year,start_rate,IF('Rental Calculator'!$I$20&gt;=0,MIN('Rental Calculator'!$I$17,start_rate+'Rental Calculator'!$I$20*ROUNDUP((A1144-'Rental Calculator'!$I$16*periods_per_year)/'Rental Calculator'!$I$19,0)),MAX('Rental Calculator'!$I$18,start_rate+'Rental Calculator'!$I$20*ROUNDUP((A1144-'Rental Calculator'!$I$16*periods_per_year)/'Rental Calculator'!$I$19,0)))),start_rate))</f>
        <v/>
      </c>
      <c r="D1144" s="10" t="str">
        <f t="shared" si="107"/>
        <v/>
      </c>
      <c r="E1144" s="10" t="str">
        <f t="shared" si="104"/>
        <v/>
      </c>
      <c r="F1144" s="10" t="str">
        <f t="shared" si="105"/>
        <v/>
      </c>
      <c r="G1144" s="10" t="str">
        <f t="shared" si="106"/>
        <v/>
      </c>
    </row>
    <row r="1145" spans="1:7" x14ac:dyDescent="0.15">
      <c r="A1145" s="7" t="str">
        <f t="shared" si="102"/>
        <v/>
      </c>
      <c r="B1145" s="8" t="str">
        <f t="shared" si="103"/>
        <v/>
      </c>
      <c r="C1145" s="9" t="str">
        <f>IF(A1145="","",IF(variable,IF(A1145&lt;'Rental Calculator'!$I$16*periods_per_year,start_rate,IF('Rental Calculator'!$I$20&gt;=0,MIN('Rental Calculator'!$I$17,start_rate+'Rental Calculator'!$I$20*ROUNDUP((A1145-'Rental Calculator'!$I$16*periods_per_year)/'Rental Calculator'!$I$19,0)),MAX('Rental Calculator'!$I$18,start_rate+'Rental Calculator'!$I$20*ROUNDUP((A1145-'Rental Calculator'!$I$16*periods_per_year)/'Rental Calculator'!$I$19,0)))),start_rate))</f>
        <v/>
      </c>
      <c r="D1145" s="10" t="str">
        <f t="shared" si="107"/>
        <v/>
      </c>
      <c r="E1145" s="10" t="str">
        <f t="shared" si="104"/>
        <v/>
      </c>
      <c r="F1145" s="10" t="str">
        <f t="shared" si="105"/>
        <v/>
      </c>
      <c r="G1145" s="10" t="str">
        <f t="shared" si="106"/>
        <v/>
      </c>
    </row>
    <row r="1146" spans="1:7" x14ac:dyDescent="0.15">
      <c r="A1146" s="7" t="str">
        <f t="shared" si="102"/>
        <v/>
      </c>
      <c r="B1146" s="8" t="str">
        <f t="shared" si="103"/>
        <v/>
      </c>
      <c r="C1146" s="9" t="str">
        <f>IF(A1146="","",IF(variable,IF(A1146&lt;'Rental Calculator'!$I$16*periods_per_year,start_rate,IF('Rental Calculator'!$I$20&gt;=0,MIN('Rental Calculator'!$I$17,start_rate+'Rental Calculator'!$I$20*ROUNDUP((A1146-'Rental Calculator'!$I$16*periods_per_year)/'Rental Calculator'!$I$19,0)),MAX('Rental Calculator'!$I$18,start_rate+'Rental Calculator'!$I$20*ROUNDUP((A1146-'Rental Calculator'!$I$16*periods_per_year)/'Rental Calculator'!$I$19,0)))),start_rate))</f>
        <v/>
      </c>
      <c r="D1146" s="10" t="str">
        <f t="shared" si="107"/>
        <v/>
      </c>
      <c r="E1146" s="10" t="str">
        <f t="shared" si="104"/>
        <v/>
      </c>
      <c r="F1146" s="10" t="str">
        <f t="shared" si="105"/>
        <v/>
      </c>
      <c r="G1146" s="10" t="str">
        <f t="shared" si="106"/>
        <v/>
      </c>
    </row>
    <row r="1147" spans="1:7" x14ac:dyDescent="0.15">
      <c r="A1147" s="7" t="str">
        <f t="shared" si="102"/>
        <v/>
      </c>
      <c r="B1147" s="8" t="str">
        <f t="shared" si="103"/>
        <v/>
      </c>
      <c r="C1147" s="9" t="str">
        <f>IF(A1147="","",IF(variable,IF(A1147&lt;'Rental Calculator'!$I$16*periods_per_year,start_rate,IF('Rental Calculator'!$I$20&gt;=0,MIN('Rental Calculator'!$I$17,start_rate+'Rental Calculator'!$I$20*ROUNDUP((A1147-'Rental Calculator'!$I$16*periods_per_year)/'Rental Calculator'!$I$19,0)),MAX('Rental Calculator'!$I$18,start_rate+'Rental Calculator'!$I$20*ROUNDUP((A1147-'Rental Calculator'!$I$16*periods_per_year)/'Rental Calculator'!$I$19,0)))),start_rate))</f>
        <v/>
      </c>
      <c r="D1147" s="10" t="str">
        <f t="shared" si="107"/>
        <v/>
      </c>
      <c r="E1147" s="10" t="str">
        <f t="shared" si="104"/>
        <v/>
      </c>
      <c r="F1147" s="10" t="str">
        <f t="shared" si="105"/>
        <v/>
      </c>
      <c r="G1147" s="10" t="str">
        <f t="shared" si="106"/>
        <v/>
      </c>
    </row>
    <row r="1148" spans="1:7" x14ac:dyDescent="0.15">
      <c r="A1148" s="7" t="str">
        <f t="shared" si="102"/>
        <v/>
      </c>
      <c r="B1148" s="8" t="str">
        <f t="shared" si="103"/>
        <v/>
      </c>
      <c r="C1148" s="9" t="str">
        <f>IF(A1148="","",IF(variable,IF(A1148&lt;'Rental Calculator'!$I$16*periods_per_year,start_rate,IF('Rental Calculator'!$I$20&gt;=0,MIN('Rental Calculator'!$I$17,start_rate+'Rental Calculator'!$I$20*ROUNDUP((A1148-'Rental Calculator'!$I$16*periods_per_year)/'Rental Calculator'!$I$19,0)),MAX('Rental Calculator'!$I$18,start_rate+'Rental Calculator'!$I$20*ROUNDUP((A1148-'Rental Calculator'!$I$16*periods_per_year)/'Rental Calculator'!$I$19,0)))),start_rate))</f>
        <v/>
      </c>
      <c r="D1148" s="10" t="str">
        <f t="shared" si="107"/>
        <v/>
      </c>
      <c r="E1148" s="10" t="str">
        <f t="shared" si="104"/>
        <v/>
      </c>
      <c r="F1148" s="10" t="str">
        <f t="shared" si="105"/>
        <v/>
      </c>
      <c r="G1148" s="10" t="str">
        <f t="shared" si="106"/>
        <v/>
      </c>
    </row>
    <row r="1149" spans="1:7" x14ac:dyDescent="0.15">
      <c r="A1149" s="7" t="str">
        <f t="shared" si="102"/>
        <v/>
      </c>
      <c r="B1149" s="8" t="str">
        <f t="shared" si="103"/>
        <v/>
      </c>
      <c r="C1149" s="9" t="str">
        <f>IF(A1149="","",IF(variable,IF(A1149&lt;'Rental Calculator'!$I$16*periods_per_year,start_rate,IF('Rental Calculator'!$I$20&gt;=0,MIN('Rental Calculator'!$I$17,start_rate+'Rental Calculator'!$I$20*ROUNDUP((A1149-'Rental Calculator'!$I$16*periods_per_year)/'Rental Calculator'!$I$19,0)),MAX('Rental Calculator'!$I$18,start_rate+'Rental Calculator'!$I$20*ROUNDUP((A1149-'Rental Calculator'!$I$16*periods_per_year)/'Rental Calculator'!$I$19,0)))),start_rate))</f>
        <v/>
      </c>
      <c r="D1149" s="10" t="str">
        <f t="shared" si="107"/>
        <v/>
      </c>
      <c r="E1149" s="10" t="str">
        <f t="shared" si="104"/>
        <v/>
      </c>
      <c r="F1149" s="10" t="str">
        <f t="shared" si="105"/>
        <v/>
      </c>
      <c r="G1149" s="10" t="str">
        <f t="shared" si="106"/>
        <v/>
      </c>
    </row>
    <row r="1150" spans="1:7" x14ac:dyDescent="0.15">
      <c r="A1150" s="7" t="str">
        <f t="shared" si="102"/>
        <v/>
      </c>
      <c r="B1150" s="8" t="str">
        <f t="shared" si="103"/>
        <v/>
      </c>
      <c r="C1150" s="9" t="str">
        <f>IF(A1150="","",IF(variable,IF(A1150&lt;'Rental Calculator'!$I$16*periods_per_year,start_rate,IF('Rental Calculator'!$I$20&gt;=0,MIN('Rental Calculator'!$I$17,start_rate+'Rental Calculator'!$I$20*ROUNDUP((A1150-'Rental Calculator'!$I$16*periods_per_year)/'Rental Calculator'!$I$19,0)),MAX('Rental Calculator'!$I$18,start_rate+'Rental Calculator'!$I$20*ROUNDUP((A1150-'Rental Calculator'!$I$16*periods_per_year)/'Rental Calculator'!$I$19,0)))),start_rate))</f>
        <v/>
      </c>
      <c r="D1150" s="10" t="str">
        <f t="shared" si="107"/>
        <v/>
      </c>
      <c r="E1150" s="10" t="str">
        <f t="shared" si="104"/>
        <v/>
      </c>
      <c r="F1150" s="10" t="str">
        <f t="shared" si="105"/>
        <v/>
      </c>
      <c r="G1150" s="10" t="str">
        <f t="shared" si="106"/>
        <v/>
      </c>
    </row>
    <row r="1151" spans="1:7" x14ac:dyDescent="0.15">
      <c r="A1151" s="7" t="str">
        <f t="shared" si="102"/>
        <v/>
      </c>
      <c r="B1151" s="8" t="str">
        <f t="shared" si="103"/>
        <v/>
      </c>
      <c r="C1151" s="9" t="str">
        <f>IF(A1151="","",IF(variable,IF(A1151&lt;'Rental Calculator'!$I$16*periods_per_year,start_rate,IF('Rental Calculator'!$I$20&gt;=0,MIN('Rental Calculator'!$I$17,start_rate+'Rental Calculator'!$I$20*ROUNDUP((A1151-'Rental Calculator'!$I$16*periods_per_year)/'Rental Calculator'!$I$19,0)),MAX('Rental Calculator'!$I$18,start_rate+'Rental Calculator'!$I$20*ROUNDUP((A1151-'Rental Calculator'!$I$16*periods_per_year)/'Rental Calculator'!$I$19,0)))),start_rate))</f>
        <v/>
      </c>
      <c r="D1151" s="10" t="str">
        <f t="shared" si="107"/>
        <v/>
      </c>
      <c r="E1151" s="10" t="str">
        <f t="shared" si="104"/>
        <v/>
      </c>
      <c r="F1151" s="10" t="str">
        <f t="shared" si="105"/>
        <v/>
      </c>
      <c r="G1151" s="10" t="str">
        <f t="shared" si="106"/>
        <v/>
      </c>
    </row>
    <row r="1152" spans="1:7" x14ac:dyDescent="0.15">
      <c r="A1152" s="7" t="str">
        <f t="shared" si="102"/>
        <v/>
      </c>
      <c r="B1152" s="8" t="str">
        <f t="shared" si="103"/>
        <v/>
      </c>
      <c r="C1152" s="9" t="str">
        <f>IF(A1152="","",IF(variable,IF(A1152&lt;'Rental Calculator'!$I$16*periods_per_year,start_rate,IF('Rental Calculator'!$I$20&gt;=0,MIN('Rental Calculator'!$I$17,start_rate+'Rental Calculator'!$I$20*ROUNDUP((A1152-'Rental Calculator'!$I$16*periods_per_year)/'Rental Calculator'!$I$19,0)),MAX('Rental Calculator'!$I$18,start_rate+'Rental Calculator'!$I$20*ROUNDUP((A1152-'Rental Calculator'!$I$16*periods_per_year)/'Rental Calculator'!$I$19,0)))),start_rate))</f>
        <v/>
      </c>
      <c r="D1152" s="10" t="str">
        <f t="shared" si="107"/>
        <v/>
      </c>
      <c r="E1152" s="10" t="str">
        <f t="shared" si="104"/>
        <v/>
      </c>
      <c r="F1152" s="10" t="str">
        <f t="shared" si="105"/>
        <v/>
      </c>
      <c r="G1152" s="10" t="str">
        <f t="shared" si="106"/>
        <v/>
      </c>
    </row>
    <row r="1153" spans="1:7" x14ac:dyDescent="0.15">
      <c r="A1153" s="7" t="str">
        <f t="shared" si="102"/>
        <v/>
      </c>
      <c r="B1153" s="8" t="str">
        <f t="shared" si="103"/>
        <v/>
      </c>
      <c r="C1153" s="9" t="str">
        <f>IF(A1153="","",IF(variable,IF(A1153&lt;'Rental Calculator'!$I$16*periods_per_year,start_rate,IF('Rental Calculator'!$I$20&gt;=0,MIN('Rental Calculator'!$I$17,start_rate+'Rental Calculator'!$I$20*ROUNDUP((A1153-'Rental Calculator'!$I$16*periods_per_year)/'Rental Calculator'!$I$19,0)),MAX('Rental Calculator'!$I$18,start_rate+'Rental Calculator'!$I$20*ROUNDUP((A1153-'Rental Calculator'!$I$16*periods_per_year)/'Rental Calculator'!$I$19,0)))),start_rate))</f>
        <v/>
      </c>
      <c r="D1153" s="10" t="str">
        <f t="shared" si="107"/>
        <v/>
      </c>
      <c r="E1153" s="10" t="str">
        <f t="shared" si="104"/>
        <v/>
      </c>
      <c r="F1153" s="10" t="str">
        <f t="shared" si="105"/>
        <v/>
      </c>
      <c r="G1153" s="10" t="str">
        <f t="shared" si="106"/>
        <v/>
      </c>
    </row>
    <row r="1154" spans="1:7" x14ac:dyDescent="0.15">
      <c r="A1154" s="7" t="str">
        <f t="shared" si="102"/>
        <v/>
      </c>
      <c r="B1154" s="8" t="str">
        <f t="shared" si="103"/>
        <v/>
      </c>
      <c r="C1154" s="9" t="str">
        <f>IF(A1154="","",IF(variable,IF(A1154&lt;'Rental Calculator'!$I$16*periods_per_year,start_rate,IF('Rental Calculator'!$I$20&gt;=0,MIN('Rental Calculator'!$I$17,start_rate+'Rental Calculator'!$I$20*ROUNDUP((A1154-'Rental Calculator'!$I$16*periods_per_year)/'Rental Calculator'!$I$19,0)),MAX('Rental Calculator'!$I$18,start_rate+'Rental Calculator'!$I$20*ROUNDUP((A1154-'Rental Calculator'!$I$16*periods_per_year)/'Rental Calculator'!$I$19,0)))),start_rate))</f>
        <v/>
      </c>
      <c r="D1154" s="10" t="str">
        <f t="shared" si="107"/>
        <v/>
      </c>
      <c r="E1154" s="10" t="str">
        <f t="shared" si="104"/>
        <v/>
      </c>
      <c r="F1154" s="10" t="str">
        <f t="shared" si="105"/>
        <v/>
      </c>
      <c r="G1154" s="10" t="str">
        <f t="shared" si="106"/>
        <v/>
      </c>
    </row>
    <row r="1155" spans="1:7" x14ac:dyDescent="0.15">
      <c r="A1155" s="7" t="str">
        <f t="shared" si="102"/>
        <v/>
      </c>
      <c r="B1155" s="8" t="str">
        <f t="shared" si="103"/>
        <v/>
      </c>
      <c r="C1155" s="9" t="str">
        <f>IF(A1155="","",IF(variable,IF(A1155&lt;'Rental Calculator'!$I$16*periods_per_year,start_rate,IF('Rental Calculator'!$I$20&gt;=0,MIN('Rental Calculator'!$I$17,start_rate+'Rental Calculator'!$I$20*ROUNDUP((A1155-'Rental Calculator'!$I$16*periods_per_year)/'Rental Calculator'!$I$19,0)),MAX('Rental Calculator'!$I$18,start_rate+'Rental Calculator'!$I$20*ROUNDUP((A1155-'Rental Calculator'!$I$16*periods_per_year)/'Rental Calculator'!$I$19,0)))),start_rate))</f>
        <v/>
      </c>
      <c r="D1155" s="10" t="str">
        <f t="shared" si="107"/>
        <v/>
      </c>
      <c r="E1155" s="10" t="str">
        <f t="shared" si="104"/>
        <v/>
      </c>
      <c r="F1155" s="10" t="str">
        <f t="shared" si="105"/>
        <v/>
      </c>
      <c r="G1155" s="10" t="str">
        <f t="shared" si="106"/>
        <v/>
      </c>
    </row>
    <row r="1156" spans="1:7" x14ac:dyDescent="0.15">
      <c r="A1156" s="7" t="str">
        <f t="shared" ref="A1156:A1219" si="108">IF(G1155="","",IF(OR(A1155&gt;=nper,ROUND(G1155,2)&lt;=0),"",A1155+1))</f>
        <v/>
      </c>
      <c r="B1156" s="8" t="str">
        <f t="shared" ref="B1156:B1219" si="109">IF(A1156="","",IF(OR(periods_per_year=26,periods_per_year=52),IF(periods_per_year=26,IF(A1156=1,fpdate,B1155+14),IF(periods_per_year=52,IF(A1156=1,fpdate,B1155+7),"n/a")),IF(periods_per_year=24,DATE(YEAR(fpdate),MONTH(fpdate)+(A1156-1)/2+IF(AND(DAY(fpdate)&gt;=15,MOD(A1156,2)=0),1,0),IF(MOD(A1156,2)=0,IF(DAY(fpdate)&gt;=15,DAY(fpdate)-14,DAY(fpdate)+14),DAY(fpdate))),IF(DAY(DATE(YEAR(fpdate),MONTH(fpdate)+A1156-1,DAY(fpdate)))&lt;&gt;DAY(fpdate),DATE(YEAR(fpdate),MONTH(fpdate)+A1156,0),DATE(YEAR(fpdate),MONTH(fpdate)+A1156-1,DAY(fpdate))))))</f>
        <v/>
      </c>
      <c r="C1156" s="9" t="str">
        <f>IF(A1156="","",IF(variable,IF(A1156&lt;'Rental Calculator'!$I$16*periods_per_year,start_rate,IF('Rental Calculator'!$I$20&gt;=0,MIN('Rental Calculator'!$I$17,start_rate+'Rental Calculator'!$I$20*ROUNDUP((A1156-'Rental Calculator'!$I$16*periods_per_year)/'Rental Calculator'!$I$19,0)),MAX('Rental Calculator'!$I$18,start_rate+'Rental Calculator'!$I$20*ROUNDUP((A1156-'Rental Calculator'!$I$16*periods_per_year)/'Rental Calculator'!$I$19,0)))),start_rate))</f>
        <v/>
      </c>
      <c r="D1156" s="10" t="str">
        <f t="shared" si="107"/>
        <v/>
      </c>
      <c r="E1156" s="10" t="str">
        <f t="shared" ref="E1156:E1219" si="110">IF(A1156="","",IF(A1156=nper,G1155+D1156,MIN(G1155+D1156,IF(C1156=C1155,E1155,ROUND(-PMT(((1+C1156/CP)^(CP/periods_per_year))-1,nper-A1156+1,G1155),2)))))</f>
        <v/>
      </c>
      <c r="F1156" s="10" t="str">
        <f t="shared" ref="F1156:F1219" si="111">IF(A1156="","",E1156-D1156)</f>
        <v/>
      </c>
      <c r="G1156" s="10" t="str">
        <f t="shared" ref="G1156:G1219" si="112">IF(A1156="","",G1155-F1156)</f>
        <v/>
      </c>
    </row>
    <row r="1157" spans="1:7" x14ac:dyDescent="0.15">
      <c r="A1157" s="7" t="str">
        <f t="shared" si="108"/>
        <v/>
      </c>
      <c r="B1157" s="8" t="str">
        <f t="shared" si="109"/>
        <v/>
      </c>
      <c r="C1157" s="9" t="str">
        <f>IF(A1157="","",IF(variable,IF(A1157&lt;'Rental Calculator'!$I$16*periods_per_year,start_rate,IF('Rental Calculator'!$I$20&gt;=0,MIN('Rental Calculator'!$I$17,start_rate+'Rental Calculator'!$I$20*ROUNDUP((A1157-'Rental Calculator'!$I$16*periods_per_year)/'Rental Calculator'!$I$19,0)),MAX('Rental Calculator'!$I$18,start_rate+'Rental Calculator'!$I$20*ROUNDUP((A1157-'Rental Calculator'!$I$16*periods_per_year)/'Rental Calculator'!$I$19,0)))),start_rate))</f>
        <v/>
      </c>
      <c r="D1157" s="10" t="str">
        <f t="shared" ref="D1157:D1220" si="113">IF(A1157="","",ROUND((((1+C1157/CP)^(CP/periods_per_year))-1)*G1156,2))</f>
        <v/>
      </c>
      <c r="E1157" s="10" t="str">
        <f t="shared" si="110"/>
        <v/>
      </c>
      <c r="F1157" s="10" t="str">
        <f t="shared" si="111"/>
        <v/>
      </c>
      <c r="G1157" s="10" t="str">
        <f t="shared" si="112"/>
        <v/>
      </c>
    </row>
    <row r="1158" spans="1:7" x14ac:dyDescent="0.15">
      <c r="A1158" s="7" t="str">
        <f t="shared" si="108"/>
        <v/>
      </c>
      <c r="B1158" s="8" t="str">
        <f t="shared" si="109"/>
        <v/>
      </c>
      <c r="C1158" s="9" t="str">
        <f>IF(A1158="","",IF(variable,IF(A1158&lt;'Rental Calculator'!$I$16*periods_per_year,start_rate,IF('Rental Calculator'!$I$20&gt;=0,MIN('Rental Calculator'!$I$17,start_rate+'Rental Calculator'!$I$20*ROUNDUP((A1158-'Rental Calculator'!$I$16*periods_per_year)/'Rental Calculator'!$I$19,0)),MAX('Rental Calculator'!$I$18,start_rate+'Rental Calculator'!$I$20*ROUNDUP((A1158-'Rental Calculator'!$I$16*periods_per_year)/'Rental Calculator'!$I$19,0)))),start_rate))</f>
        <v/>
      </c>
      <c r="D1158" s="10" t="str">
        <f t="shared" si="113"/>
        <v/>
      </c>
      <c r="E1158" s="10" t="str">
        <f t="shared" si="110"/>
        <v/>
      </c>
      <c r="F1158" s="10" t="str">
        <f t="shared" si="111"/>
        <v/>
      </c>
      <c r="G1158" s="10" t="str">
        <f t="shared" si="112"/>
        <v/>
      </c>
    </row>
    <row r="1159" spans="1:7" x14ac:dyDescent="0.15">
      <c r="A1159" s="7" t="str">
        <f t="shared" si="108"/>
        <v/>
      </c>
      <c r="B1159" s="8" t="str">
        <f t="shared" si="109"/>
        <v/>
      </c>
      <c r="C1159" s="9" t="str">
        <f>IF(A1159="","",IF(variable,IF(A1159&lt;'Rental Calculator'!$I$16*periods_per_year,start_rate,IF('Rental Calculator'!$I$20&gt;=0,MIN('Rental Calculator'!$I$17,start_rate+'Rental Calculator'!$I$20*ROUNDUP((A1159-'Rental Calculator'!$I$16*periods_per_year)/'Rental Calculator'!$I$19,0)),MAX('Rental Calculator'!$I$18,start_rate+'Rental Calculator'!$I$20*ROUNDUP((A1159-'Rental Calculator'!$I$16*periods_per_year)/'Rental Calculator'!$I$19,0)))),start_rate))</f>
        <v/>
      </c>
      <c r="D1159" s="10" t="str">
        <f t="shared" si="113"/>
        <v/>
      </c>
      <c r="E1159" s="10" t="str">
        <f t="shared" si="110"/>
        <v/>
      </c>
      <c r="F1159" s="10" t="str">
        <f t="shared" si="111"/>
        <v/>
      </c>
      <c r="G1159" s="10" t="str">
        <f t="shared" si="112"/>
        <v/>
      </c>
    </row>
    <row r="1160" spans="1:7" x14ac:dyDescent="0.15">
      <c r="A1160" s="7" t="str">
        <f t="shared" si="108"/>
        <v/>
      </c>
      <c r="B1160" s="8" t="str">
        <f t="shared" si="109"/>
        <v/>
      </c>
      <c r="C1160" s="9" t="str">
        <f>IF(A1160="","",IF(variable,IF(A1160&lt;'Rental Calculator'!$I$16*periods_per_year,start_rate,IF('Rental Calculator'!$I$20&gt;=0,MIN('Rental Calculator'!$I$17,start_rate+'Rental Calculator'!$I$20*ROUNDUP((A1160-'Rental Calculator'!$I$16*periods_per_year)/'Rental Calculator'!$I$19,0)),MAX('Rental Calculator'!$I$18,start_rate+'Rental Calculator'!$I$20*ROUNDUP((A1160-'Rental Calculator'!$I$16*periods_per_year)/'Rental Calculator'!$I$19,0)))),start_rate))</f>
        <v/>
      </c>
      <c r="D1160" s="10" t="str">
        <f t="shared" si="113"/>
        <v/>
      </c>
      <c r="E1160" s="10" t="str">
        <f t="shared" si="110"/>
        <v/>
      </c>
      <c r="F1160" s="10" t="str">
        <f t="shared" si="111"/>
        <v/>
      </c>
      <c r="G1160" s="10" t="str">
        <f t="shared" si="112"/>
        <v/>
      </c>
    </row>
    <row r="1161" spans="1:7" x14ac:dyDescent="0.15">
      <c r="A1161" s="7" t="str">
        <f t="shared" si="108"/>
        <v/>
      </c>
      <c r="B1161" s="8" t="str">
        <f t="shared" si="109"/>
        <v/>
      </c>
      <c r="C1161" s="9" t="str">
        <f>IF(A1161="","",IF(variable,IF(A1161&lt;'Rental Calculator'!$I$16*periods_per_year,start_rate,IF('Rental Calculator'!$I$20&gt;=0,MIN('Rental Calculator'!$I$17,start_rate+'Rental Calculator'!$I$20*ROUNDUP((A1161-'Rental Calculator'!$I$16*periods_per_year)/'Rental Calculator'!$I$19,0)),MAX('Rental Calculator'!$I$18,start_rate+'Rental Calculator'!$I$20*ROUNDUP((A1161-'Rental Calculator'!$I$16*periods_per_year)/'Rental Calculator'!$I$19,0)))),start_rate))</f>
        <v/>
      </c>
      <c r="D1161" s="10" t="str">
        <f t="shared" si="113"/>
        <v/>
      </c>
      <c r="E1161" s="10" t="str">
        <f t="shared" si="110"/>
        <v/>
      </c>
      <c r="F1161" s="10" t="str">
        <f t="shared" si="111"/>
        <v/>
      </c>
      <c r="G1161" s="10" t="str">
        <f t="shared" si="112"/>
        <v/>
      </c>
    </row>
    <row r="1162" spans="1:7" x14ac:dyDescent="0.15">
      <c r="A1162" s="7" t="str">
        <f t="shared" si="108"/>
        <v/>
      </c>
      <c r="B1162" s="8" t="str">
        <f t="shared" si="109"/>
        <v/>
      </c>
      <c r="C1162" s="9" t="str">
        <f>IF(A1162="","",IF(variable,IF(A1162&lt;'Rental Calculator'!$I$16*periods_per_year,start_rate,IF('Rental Calculator'!$I$20&gt;=0,MIN('Rental Calculator'!$I$17,start_rate+'Rental Calculator'!$I$20*ROUNDUP((A1162-'Rental Calculator'!$I$16*periods_per_year)/'Rental Calculator'!$I$19,0)),MAX('Rental Calculator'!$I$18,start_rate+'Rental Calculator'!$I$20*ROUNDUP((A1162-'Rental Calculator'!$I$16*periods_per_year)/'Rental Calculator'!$I$19,0)))),start_rate))</f>
        <v/>
      </c>
      <c r="D1162" s="10" t="str">
        <f t="shared" si="113"/>
        <v/>
      </c>
      <c r="E1162" s="10" t="str">
        <f t="shared" si="110"/>
        <v/>
      </c>
      <c r="F1162" s="10" t="str">
        <f t="shared" si="111"/>
        <v/>
      </c>
      <c r="G1162" s="10" t="str">
        <f t="shared" si="112"/>
        <v/>
      </c>
    </row>
    <row r="1163" spans="1:7" x14ac:dyDescent="0.15">
      <c r="A1163" s="7" t="str">
        <f t="shared" si="108"/>
        <v/>
      </c>
      <c r="B1163" s="8" t="str">
        <f t="shared" si="109"/>
        <v/>
      </c>
      <c r="C1163" s="9" t="str">
        <f>IF(A1163="","",IF(variable,IF(A1163&lt;'Rental Calculator'!$I$16*periods_per_year,start_rate,IF('Rental Calculator'!$I$20&gt;=0,MIN('Rental Calculator'!$I$17,start_rate+'Rental Calculator'!$I$20*ROUNDUP((A1163-'Rental Calculator'!$I$16*periods_per_year)/'Rental Calculator'!$I$19,0)),MAX('Rental Calculator'!$I$18,start_rate+'Rental Calculator'!$I$20*ROUNDUP((A1163-'Rental Calculator'!$I$16*periods_per_year)/'Rental Calculator'!$I$19,0)))),start_rate))</f>
        <v/>
      </c>
      <c r="D1163" s="10" t="str">
        <f t="shared" si="113"/>
        <v/>
      </c>
      <c r="E1163" s="10" t="str">
        <f t="shared" si="110"/>
        <v/>
      </c>
      <c r="F1163" s="10" t="str">
        <f t="shared" si="111"/>
        <v/>
      </c>
      <c r="G1163" s="10" t="str">
        <f t="shared" si="112"/>
        <v/>
      </c>
    </row>
    <row r="1164" spans="1:7" x14ac:dyDescent="0.15">
      <c r="A1164" s="7" t="str">
        <f t="shared" si="108"/>
        <v/>
      </c>
      <c r="B1164" s="8" t="str">
        <f t="shared" si="109"/>
        <v/>
      </c>
      <c r="C1164" s="9" t="str">
        <f>IF(A1164="","",IF(variable,IF(A1164&lt;'Rental Calculator'!$I$16*periods_per_year,start_rate,IF('Rental Calculator'!$I$20&gt;=0,MIN('Rental Calculator'!$I$17,start_rate+'Rental Calculator'!$I$20*ROUNDUP((A1164-'Rental Calculator'!$I$16*periods_per_year)/'Rental Calculator'!$I$19,0)),MAX('Rental Calculator'!$I$18,start_rate+'Rental Calculator'!$I$20*ROUNDUP((A1164-'Rental Calculator'!$I$16*periods_per_year)/'Rental Calculator'!$I$19,0)))),start_rate))</f>
        <v/>
      </c>
      <c r="D1164" s="10" t="str">
        <f t="shared" si="113"/>
        <v/>
      </c>
      <c r="E1164" s="10" t="str">
        <f t="shared" si="110"/>
        <v/>
      </c>
      <c r="F1164" s="10" t="str">
        <f t="shared" si="111"/>
        <v/>
      </c>
      <c r="G1164" s="10" t="str">
        <f t="shared" si="112"/>
        <v/>
      </c>
    </row>
    <row r="1165" spans="1:7" x14ac:dyDescent="0.15">
      <c r="A1165" s="7" t="str">
        <f t="shared" si="108"/>
        <v/>
      </c>
      <c r="B1165" s="8" t="str">
        <f t="shared" si="109"/>
        <v/>
      </c>
      <c r="C1165" s="9" t="str">
        <f>IF(A1165="","",IF(variable,IF(A1165&lt;'Rental Calculator'!$I$16*periods_per_year,start_rate,IF('Rental Calculator'!$I$20&gt;=0,MIN('Rental Calculator'!$I$17,start_rate+'Rental Calculator'!$I$20*ROUNDUP((A1165-'Rental Calculator'!$I$16*periods_per_year)/'Rental Calculator'!$I$19,0)),MAX('Rental Calculator'!$I$18,start_rate+'Rental Calculator'!$I$20*ROUNDUP((A1165-'Rental Calculator'!$I$16*periods_per_year)/'Rental Calculator'!$I$19,0)))),start_rate))</f>
        <v/>
      </c>
      <c r="D1165" s="10" t="str">
        <f t="shared" si="113"/>
        <v/>
      </c>
      <c r="E1165" s="10" t="str">
        <f t="shared" si="110"/>
        <v/>
      </c>
      <c r="F1165" s="10" t="str">
        <f t="shared" si="111"/>
        <v/>
      </c>
      <c r="G1165" s="10" t="str">
        <f t="shared" si="112"/>
        <v/>
      </c>
    </row>
    <row r="1166" spans="1:7" x14ac:dyDescent="0.15">
      <c r="A1166" s="7" t="str">
        <f t="shared" si="108"/>
        <v/>
      </c>
      <c r="B1166" s="8" t="str">
        <f t="shared" si="109"/>
        <v/>
      </c>
      <c r="C1166" s="9" t="str">
        <f>IF(A1166="","",IF(variable,IF(A1166&lt;'Rental Calculator'!$I$16*periods_per_year,start_rate,IF('Rental Calculator'!$I$20&gt;=0,MIN('Rental Calculator'!$I$17,start_rate+'Rental Calculator'!$I$20*ROUNDUP((A1166-'Rental Calculator'!$I$16*periods_per_year)/'Rental Calculator'!$I$19,0)),MAX('Rental Calculator'!$I$18,start_rate+'Rental Calculator'!$I$20*ROUNDUP((A1166-'Rental Calculator'!$I$16*periods_per_year)/'Rental Calculator'!$I$19,0)))),start_rate))</f>
        <v/>
      </c>
      <c r="D1166" s="10" t="str">
        <f t="shared" si="113"/>
        <v/>
      </c>
      <c r="E1166" s="10" t="str">
        <f t="shared" si="110"/>
        <v/>
      </c>
      <c r="F1166" s="10" t="str">
        <f t="shared" si="111"/>
        <v/>
      </c>
      <c r="G1166" s="10" t="str">
        <f t="shared" si="112"/>
        <v/>
      </c>
    </row>
    <row r="1167" spans="1:7" x14ac:dyDescent="0.15">
      <c r="A1167" s="7" t="str">
        <f t="shared" si="108"/>
        <v/>
      </c>
      <c r="B1167" s="8" t="str">
        <f t="shared" si="109"/>
        <v/>
      </c>
      <c r="C1167" s="9" t="str">
        <f>IF(A1167="","",IF(variable,IF(A1167&lt;'Rental Calculator'!$I$16*periods_per_year,start_rate,IF('Rental Calculator'!$I$20&gt;=0,MIN('Rental Calculator'!$I$17,start_rate+'Rental Calculator'!$I$20*ROUNDUP((A1167-'Rental Calculator'!$I$16*periods_per_year)/'Rental Calculator'!$I$19,0)),MAX('Rental Calculator'!$I$18,start_rate+'Rental Calculator'!$I$20*ROUNDUP((A1167-'Rental Calculator'!$I$16*periods_per_year)/'Rental Calculator'!$I$19,0)))),start_rate))</f>
        <v/>
      </c>
      <c r="D1167" s="10" t="str">
        <f t="shared" si="113"/>
        <v/>
      </c>
      <c r="E1167" s="10" t="str">
        <f t="shared" si="110"/>
        <v/>
      </c>
      <c r="F1167" s="10" t="str">
        <f t="shared" si="111"/>
        <v/>
      </c>
      <c r="G1167" s="10" t="str">
        <f t="shared" si="112"/>
        <v/>
      </c>
    </row>
    <row r="1168" spans="1:7" x14ac:dyDescent="0.15">
      <c r="A1168" s="7" t="str">
        <f t="shared" si="108"/>
        <v/>
      </c>
      <c r="B1168" s="8" t="str">
        <f t="shared" si="109"/>
        <v/>
      </c>
      <c r="C1168" s="9" t="str">
        <f>IF(A1168="","",IF(variable,IF(A1168&lt;'Rental Calculator'!$I$16*periods_per_year,start_rate,IF('Rental Calculator'!$I$20&gt;=0,MIN('Rental Calculator'!$I$17,start_rate+'Rental Calculator'!$I$20*ROUNDUP((A1168-'Rental Calculator'!$I$16*periods_per_year)/'Rental Calculator'!$I$19,0)),MAX('Rental Calculator'!$I$18,start_rate+'Rental Calculator'!$I$20*ROUNDUP((A1168-'Rental Calculator'!$I$16*periods_per_year)/'Rental Calculator'!$I$19,0)))),start_rate))</f>
        <v/>
      </c>
      <c r="D1168" s="10" t="str">
        <f t="shared" si="113"/>
        <v/>
      </c>
      <c r="E1168" s="10" t="str">
        <f t="shared" si="110"/>
        <v/>
      </c>
      <c r="F1168" s="10" t="str">
        <f t="shared" si="111"/>
        <v/>
      </c>
      <c r="G1168" s="10" t="str">
        <f t="shared" si="112"/>
        <v/>
      </c>
    </row>
    <row r="1169" spans="1:7" x14ac:dyDescent="0.15">
      <c r="A1169" s="7" t="str">
        <f t="shared" si="108"/>
        <v/>
      </c>
      <c r="B1169" s="8" t="str">
        <f t="shared" si="109"/>
        <v/>
      </c>
      <c r="C1169" s="9" t="str">
        <f>IF(A1169="","",IF(variable,IF(A1169&lt;'Rental Calculator'!$I$16*periods_per_year,start_rate,IF('Rental Calculator'!$I$20&gt;=0,MIN('Rental Calculator'!$I$17,start_rate+'Rental Calculator'!$I$20*ROUNDUP((A1169-'Rental Calculator'!$I$16*periods_per_year)/'Rental Calculator'!$I$19,0)),MAX('Rental Calculator'!$I$18,start_rate+'Rental Calculator'!$I$20*ROUNDUP((A1169-'Rental Calculator'!$I$16*periods_per_year)/'Rental Calculator'!$I$19,0)))),start_rate))</f>
        <v/>
      </c>
      <c r="D1169" s="10" t="str">
        <f t="shared" si="113"/>
        <v/>
      </c>
      <c r="E1169" s="10" t="str">
        <f t="shared" si="110"/>
        <v/>
      </c>
      <c r="F1169" s="10" t="str">
        <f t="shared" si="111"/>
        <v/>
      </c>
      <c r="G1169" s="10" t="str">
        <f t="shared" si="112"/>
        <v/>
      </c>
    </row>
    <row r="1170" spans="1:7" x14ac:dyDescent="0.15">
      <c r="A1170" s="7" t="str">
        <f t="shared" si="108"/>
        <v/>
      </c>
      <c r="B1170" s="8" t="str">
        <f t="shared" si="109"/>
        <v/>
      </c>
      <c r="C1170" s="9" t="str">
        <f>IF(A1170="","",IF(variable,IF(A1170&lt;'Rental Calculator'!$I$16*periods_per_year,start_rate,IF('Rental Calculator'!$I$20&gt;=0,MIN('Rental Calculator'!$I$17,start_rate+'Rental Calculator'!$I$20*ROUNDUP((A1170-'Rental Calculator'!$I$16*periods_per_year)/'Rental Calculator'!$I$19,0)),MAX('Rental Calculator'!$I$18,start_rate+'Rental Calculator'!$I$20*ROUNDUP((A1170-'Rental Calculator'!$I$16*periods_per_year)/'Rental Calculator'!$I$19,0)))),start_rate))</f>
        <v/>
      </c>
      <c r="D1170" s="10" t="str">
        <f t="shared" si="113"/>
        <v/>
      </c>
      <c r="E1170" s="10" t="str">
        <f t="shared" si="110"/>
        <v/>
      </c>
      <c r="F1170" s="10" t="str">
        <f t="shared" si="111"/>
        <v/>
      </c>
      <c r="G1170" s="10" t="str">
        <f t="shared" si="112"/>
        <v/>
      </c>
    </row>
    <row r="1171" spans="1:7" x14ac:dyDescent="0.15">
      <c r="A1171" s="7" t="str">
        <f t="shared" si="108"/>
        <v/>
      </c>
      <c r="B1171" s="8" t="str">
        <f t="shared" si="109"/>
        <v/>
      </c>
      <c r="C1171" s="9" t="str">
        <f>IF(A1171="","",IF(variable,IF(A1171&lt;'Rental Calculator'!$I$16*periods_per_year,start_rate,IF('Rental Calculator'!$I$20&gt;=0,MIN('Rental Calculator'!$I$17,start_rate+'Rental Calculator'!$I$20*ROUNDUP((A1171-'Rental Calculator'!$I$16*periods_per_year)/'Rental Calculator'!$I$19,0)),MAX('Rental Calculator'!$I$18,start_rate+'Rental Calculator'!$I$20*ROUNDUP((A1171-'Rental Calculator'!$I$16*periods_per_year)/'Rental Calculator'!$I$19,0)))),start_rate))</f>
        <v/>
      </c>
      <c r="D1171" s="10" t="str">
        <f t="shared" si="113"/>
        <v/>
      </c>
      <c r="E1171" s="10" t="str">
        <f t="shared" si="110"/>
        <v/>
      </c>
      <c r="F1171" s="10" t="str">
        <f t="shared" si="111"/>
        <v/>
      </c>
      <c r="G1171" s="10" t="str">
        <f t="shared" si="112"/>
        <v/>
      </c>
    </row>
    <row r="1172" spans="1:7" x14ac:dyDescent="0.15">
      <c r="A1172" s="7" t="str">
        <f t="shared" si="108"/>
        <v/>
      </c>
      <c r="B1172" s="8" t="str">
        <f t="shared" si="109"/>
        <v/>
      </c>
      <c r="C1172" s="9" t="str">
        <f>IF(A1172="","",IF(variable,IF(A1172&lt;'Rental Calculator'!$I$16*periods_per_year,start_rate,IF('Rental Calculator'!$I$20&gt;=0,MIN('Rental Calculator'!$I$17,start_rate+'Rental Calculator'!$I$20*ROUNDUP((A1172-'Rental Calculator'!$I$16*periods_per_year)/'Rental Calculator'!$I$19,0)),MAX('Rental Calculator'!$I$18,start_rate+'Rental Calculator'!$I$20*ROUNDUP((A1172-'Rental Calculator'!$I$16*periods_per_year)/'Rental Calculator'!$I$19,0)))),start_rate))</f>
        <v/>
      </c>
      <c r="D1172" s="10" t="str">
        <f t="shared" si="113"/>
        <v/>
      </c>
      <c r="E1172" s="10" t="str">
        <f t="shared" si="110"/>
        <v/>
      </c>
      <c r="F1172" s="10" t="str">
        <f t="shared" si="111"/>
        <v/>
      </c>
      <c r="G1172" s="10" t="str">
        <f t="shared" si="112"/>
        <v/>
      </c>
    </row>
    <row r="1173" spans="1:7" x14ac:dyDescent="0.15">
      <c r="A1173" s="7" t="str">
        <f t="shared" si="108"/>
        <v/>
      </c>
      <c r="B1173" s="8" t="str">
        <f t="shared" si="109"/>
        <v/>
      </c>
      <c r="C1173" s="9" t="str">
        <f>IF(A1173="","",IF(variable,IF(A1173&lt;'Rental Calculator'!$I$16*periods_per_year,start_rate,IF('Rental Calculator'!$I$20&gt;=0,MIN('Rental Calculator'!$I$17,start_rate+'Rental Calculator'!$I$20*ROUNDUP((A1173-'Rental Calculator'!$I$16*periods_per_year)/'Rental Calculator'!$I$19,0)),MAX('Rental Calculator'!$I$18,start_rate+'Rental Calculator'!$I$20*ROUNDUP((A1173-'Rental Calculator'!$I$16*periods_per_year)/'Rental Calculator'!$I$19,0)))),start_rate))</f>
        <v/>
      </c>
      <c r="D1173" s="10" t="str">
        <f t="shared" si="113"/>
        <v/>
      </c>
      <c r="E1173" s="10" t="str">
        <f t="shared" si="110"/>
        <v/>
      </c>
      <c r="F1173" s="10" t="str">
        <f t="shared" si="111"/>
        <v/>
      </c>
      <c r="G1173" s="10" t="str">
        <f t="shared" si="112"/>
        <v/>
      </c>
    </row>
    <row r="1174" spans="1:7" x14ac:dyDescent="0.15">
      <c r="A1174" s="7" t="str">
        <f t="shared" si="108"/>
        <v/>
      </c>
      <c r="B1174" s="8" t="str">
        <f t="shared" si="109"/>
        <v/>
      </c>
      <c r="C1174" s="9" t="str">
        <f>IF(A1174="","",IF(variable,IF(A1174&lt;'Rental Calculator'!$I$16*periods_per_year,start_rate,IF('Rental Calculator'!$I$20&gt;=0,MIN('Rental Calculator'!$I$17,start_rate+'Rental Calculator'!$I$20*ROUNDUP((A1174-'Rental Calculator'!$I$16*periods_per_year)/'Rental Calculator'!$I$19,0)),MAX('Rental Calculator'!$I$18,start_rate+'Rental Calculator'!$I$20*ROUNDUP((A1174-'Rental Calculator'!$I$16*periods_per_year)/'Rental Calculator'!$I$19,0)))),start_rate))</f>
        <v/>
      </c>
      <c r="D1174" s="10" t="str">
        <f t="shared" si="113"/>
        <v/>
      </c>
      <c r="E1174" s="10" t="str">
        <f t="shared" si="110"/>
        <v/>
      </c>
      <c r="F1174" s="10" t="str">
        <f t="shared" si="111"/>
        <v/>
      </c>
      <c r="G1174" s="10" t="str">
        <f t="shared" si="112"/>
        <v/>
      </c>
    </row>
    <row r="1175" spans="1:7" x14ac:dyDescent="0.15">
      <c r="A1175" s="7" t="str">
        <f t="shared" si="108"/>
        <v/>
      </c>
      <c r="B1175" s="8" t="str">
        <f t="shared" si="109"/>
        <v/>
      </c>
      <c r="C1175" s="9" t="str">
        <f>IF(A1175="","",IF(variable,IF(A1175&lt;'Rental Calculator'!$I$16*periods_per_year,start_rate,IF('Rental Calculator'!$I$20&gt;=0,MIN('Rental Calculator'!$I$17,start_rate+'Rental Calculator'!$I$20*ROUNDUP((A1175-'Rental Calculator'!$I$16*periods_per_year)/'Rental Calculator'!$I$19,0)),MAX('Rental Calculator'!$I$18,start_rate+'Rental Calculator'!$I$20*ROUNDUP((A1175-'Rental Calculator'!$I$16*periods_per_year)/'Rental Calculator'!$I$19,0)))),start_rate))</f>
        <v/>
      </c>
      <c r="D1175" s="10" t="str">
        <f t="shared" si="113"/>
        <v/>
      </c>
      <c r="E1175" s="10" t="str">
        <f t="shared" si="110"/>
        <v/>
      </c>
      <c r="F1175" s="10" t="str">
        <f t="shared" si="111"/>
        <v/>
      </c>
      <c r="G1175" s="10" t="str">
        <f t="shared" si="112"/>
        <v/>
      </c>
    </row>
    <row r="1176" spans="1:7" x14ac:dyDescent="0.15">
      <c r="A1176" s="7" t="str">
        <f t="shared" si="108"/>
        <v/>
      </c>
      <c r="B1176" s="8" t="str">
        <f t="shared" si="109"/>
        <v/>
      </c>
      <c r="C1176" s="9" t="str">
        <f>IF(A1176="","",IF(variable,IF(A1176&lt;'Rental Calculator'!$I$16*periods_per_year,start_rate,IF('Rental Calculator'!$I$20&gt;=0,MIN('Rental Calculator'!$I$17,start_rate+'Rental Calculator'!$I$20*ROUNDUP((A1176-'Rental Calculator'!$I$16*periods_per_year)/'Rental Calculator'!$I$19,0)),MAX('Rental Calculator'!$I$18,start_rate+'Rental Calculator'!$I$20*ROUNDUP((A1176-'Rental Calculator'!$I$16*periods_per_year)/'Rental Calculator'!$I$19,0)))),start_rate))</f>
        <v/>
      </c>
      <c r="D1176" s="10" t="str">
        <f t="shared" si="113"/>
        <v/>
      </c>
      <c r="E1176" s="10" t="str">
        <f t="shared" si="110"/>
        <v/>
      </c>
      <c r="F1176" s="10" t="str">
        <f t="shared" si="111"/>
        <v/>
      </c>
      <c r="G1176" s="10" t="str">
        <f t="shared" si="112"/>
        <v/>
      </c>
    </row>
    <row r="1177" spans="1:7" x14ac:dyDescent="0.15">
      <c r="A1177" s="7" t="str">
        <f t="shared" si="108"/>
        <v/>
      </c>
      <c r="B1177" s="8" t="str">
        <f t="shared" si="109"/>
        <v/>
      </c>
      <c r="C1177" s="9" t="str">
        <f>IF(A1177="","",IF(variable,IF(A1177&lt;'Rental Calculator'!$I$16*periods_per_year,start_rate,IF('Rental Calculator'!$I$20&gt;=0,MIN('Rental Calculator'!$I$17,start_rate+'Rental Calculator'!$I$20*ROUNDUP((A1177-'Rental Calculator'!$I$16*periods_per_year)/'Rental Calculator'!$I$19,0)),MAX('Rental Calculator'!$I$18,start_rate+'Rental Calculator'!$I$20*ROUNDUP((A1177-'Rental Calculator'!$I$16*periods_per_year)/'Rental Calculator'!$I$19,0)))),start_rate))</f>
        <v/>
      </c>
      <c r="D1177" s="10" t="str">
        <f t="shared" si="113"/>
        <v/>
      </c>
      <c r="E1177" s="10" t="str">
        <f t="shared" si="110"/>
        <v/>
      </c>
      <c r="F1177" s="10" t="str">
        <f t="shared" si="111"/>
        <v/>
      </c>
      <c r="G1177" s="10" t="str">
        <f t="shared" si="112"/>
        <v/>
      </c>
    </row>
    <row r="1178" spans="1:7" x14ac:dyDescent="0.15">
      <c r="A1178" s="7" t="str">
        <f t="shared" si="108"/>
        <v/>
      </c>
      <c r="B1178" s="8" t="str">
        <f t="shared" si="109"/>
        <v/>
      </c>
      <c r="C1178" s="9" t="str">
        <f>IF(A1178="","",IF(variable,IF(A1178&lt;'Rental Calculator'!$I$16*periods_per_year,start_rate,IF('Rental Calculator'!$I$20&gt;=0,MIN('Rental Calculator'!$I$17,start_rate+'Rental Calculator'!$I$20*ROUNDUP((A1178-'Rental Calculator'!$I$16*periods_per_year)/'Rental Calculator'!$I$19,0)),MAX('Rental Calculator'!$I$18,start_rate+'Rental Calculator'!$I$20*ROUNDUP((A1178-'Rental Calculator'!$I$16*periods_per_year)/'Rental Calculator'!$I$19,0)))),start_rate))</f>
        <v/>
      </c>
      <c r="D1178" s="10" t="str">
        <f t="shared" si="113"/>
        <v/>
      </c>
      <c r="E1178" s="10" t="str">
        <f t="shared" si="110"/>
        <v/>
      </c>
      <c r="F1178" s="10" t="str">
        <f t="shared" si="111"/>
        <v/>
      </c>
      <c r="G1178" s="10" t="str">
        <f t="shared" si="112"/>
        <v/>
      </c>
    </row>
    <row r="1179" spans="1:7" x14ac:dyDescent="0.15">
      <c r="A1179" s="7" t="str">
        <f t="shared" si="108"/>
        <v/>
      </c>
      <c r="B1179" s="8" t="str">
        <f t="shared" si="109"/>
        <v/>
      </c>
      <c r="C1179" s="9" t="str">
        <f>IF(A1179="","",IF(variable,IF(A1179&lt;'Rental Calculator'!$I$16*periods_per_year,start_rate,IF('Rental Calculator'!$I$20&gt;=0,MIN('Rental Calculator'!$I$17,start_rate+'Rental Calculator'!$I$20*ROUNDUP((A1179-'Rental Calculator'!$I$16*periods_per_year)/'Rental Calculator'!$I$19,0)),MAX('Rental Calculator'!$I$18,start_rate+'Rental Calculator'!$I$20*ROUNDUP((A1179-'Rental Calculator'!$I$16*periods_per_year)/'Rental Calculator'!$I$19,0)))),start_rate))</f>
        <v/>
      </c>
      <c r="D1179" s="10" t="str">
        <f t="shared" si="113"/>
        <v/>
      </c>
      <c r="E1179" s="10" t="str">
        <f t="shared" si="110"/>
        <v/>
      </c>
      <c r="F1179" s="10" t="str">
        <f t="shared" si="111"/>
        <v/>
      </c>
      <c r="G1179" s="10" t="str">
        <f t="shared" si="112"/>
        <v/>
      </c>
    </row>
    <row r="1180" spans="1:7" x14ac:dyDescent="0.15">
      <c r="A1180" s="7" t="str">
        <f t="shared" si="108"/>
        <v/>
      </c>
      <c r="B1180" s="8" t="str">
        <f t="shared" si="109"/>
        <v/>
      </c>
      <c r="C1180" s="9" t="str">
        <f>IF(A1180="","",IF(variable,IF(A1180&lt;'Rental Calculator'!$I$16*periods_per_year,start_rate,IF('Rental Calculator'!$I$20&gt;=0,MIN('Rental Calculator'!$I$17,start_rate+'Rental Calculator'!$I$20*ROUNDUP((A1180-'Rental Calculator'!$I$16*periods_per_year)/'Rental Calculator'!$I$19,0)),MAX('Rental Calculator'!$I$18,start_rate+'Rental Calculator'!$I$20*ROUNDUP((A1180-'Rental Calculator'!$I$16*periods_per_year)/'Rental Calculator'!$I$19,0)))),start_rate))</f>
        <v/>
      </c>
      <c r="D1180" s="10" t="str">
        <f t="shared" si="113"/>
        <v/>
      </c>
      <c r="E1180" s="10" t="str">
        <f t="shared" si="110"/>
        <v/>
      </c>
      <c r="F1180" s="10" t="str">
        <f t="shared" si="111"/>
        <v/>
      </c>
      <c r="G1180" s="10" t="str">
        <f t="shared" si="112"/>
        <v/>
      </c>
    </row>
    <row r="1181" spans="1:7" x14ac:dyDescent="0.15">
      <c r="A1181" s="7" t="str">
        <f t="shared" si="108"/>
        <v/>
      </c>
      <c r="B1181" s="8" t="str">
        <f t="shared" si="109"/>
        <v/>
      </c>
      <c r="C1181" s="9" t="str">
        <f>IF(A1181="","",IF(variable,IF(A1181&lt;'Rental Calculator'!$I$16*periods_per_year,start_rate,IF('Rental Calculator'!$I$20&gt;=0,MIN('Rental Calculator'!$I$17,start_rate+'Rental Calculator'!$I$20*ROUNDUP((A1181-'Rental Calculator'!$I$16*periods_per_year)/'Rental Calculator'!$I$19,0)),MAX('Rental Calculator'!$I$18,start_rate+'Rental Calculator'!$I$20*ROUNDUP((A1181-'Rental Calculator'!$I$16*periods_per_year)/'Rental Calculator'!$I$19,0)))),start_rate))</f>
        <v/>
      </c>
      <c r="D1181" s="10" t="str">
        <f t="shared" si="113"/>
        <v/>
      </c>
      <c r="E1181" s="10" t="str">
        <f t="shared" si="110"/>
        <v/>
      </c>
      <c r="F1181" s="10" t="str">
        <f t="shared" si="111"/>
        <v/>
      </c>
      <c r="G1181" s="10" t="str">
        <f t="shared" si="112"/>
        <v/>
      </c>
    </row>
    <row r="1182" spans="1:7" x14ac:dyDescent="0.15">
      <c r="A1182" s="7" t="str">
        <f t="shared" si="108"/>
        <v/>
      </c>
      <c r="B1182" s="8" t="str">
        <f t="shared" si="109"/>
        <v/>
      </c>
      <c r="C1182" s="9" t="str">
        <f>IF(A1182="","",IF(variable,IF(A1182&lt;'Rental Calculator'!$I$16*periods_per_year,start_rate,IF('Rental Calculator'!$I$20&gt;=0,MIN('Rental Calculator'!$I$17,start_rate+'Rental Calculator'!$I$20*ROUNDUP((A1182-'Rental Calculator'!$I$16*periods_per_year)/'Rental Calculator'!$I$19,0)),MAX('Rental Calculator'!$I$18,start_rate+'Rental Calculator'!$I$20*ROUNDUP((A1182-'Rental Calculator'!$I$16*periods_per_year)/'Rental Calculator'!$I$19,0)))),start_rate))</f>
        <v/>
      </c>
      <c r="D1182" s="10" t="str">
        <f t="shared" si="113"/>
        <v/>
      </c>
      <c r="E1182" s="10" t="str">
        <f t="shared" si="110"/>
        <v/>
      </c>
      <c r="F1182" s="10" t="str">
        <f t="shared" si="111"/>
        <v/>
      </c>
      <c r="G1182" s="10" t="str">
        <f t="shared" si="112"/>
        <v/>
      </c>
    </row>
    <row r="1183" spans="1:7" x14ac:dyDescent="0.15">
      <c r="A1183" s="7" t="str">
        <f t="shared" si="108"/>
        <v/>
      </c>
      <c r="B1183" s="8" t="str">
        <f t="shared" si="109"/>
        <v/>
      </c>
      <c r="C1183" s="9" t="str">
        <f>IF(A1183="","",IF(variable,IF(A1183&lt;'Rental Calculator'!$I$16*periods_per_year,start_rate,IF('Rental Calculator'!$I$20&gt;=0,MIN('Rental Calculator'!$I$17,start_rate+'Rental Calculator'!$I$20*ROUNDUP((A1183-'Rental Calculator'!$I$16*periods_per_year)/'Rental Calculator'!$I$19,0)),MAX('Rental Calculator'!$I$18,start_rate+'Rental Calculator'!$I$20*ROUNDUP((A1183-'Rental Calculator'!$I$16*periods_per_year)/'Rental Calculator'!$I$19,0)))),start_rate))</f>
        <v/>
      </c>
      <c r="D1183" s="10" t="str">
        <f t="shared" si="113"/>
        <v/>
      </c>
      <c r="E1183" s="10" t="str">
        <f t="shared" si="110"/>
        <v/>
      </c>
      <c r="F1183" s="10" t="str">
        <f t="shared" si="111"/>
        <v/>
      </c>
      <c r="G1183" s="10" t="str">
        <f t="shared" si="112"/>
        <v/>
      </c>
    </row>
    <row r="1184" spans="1:7" x14ac:dyDescent="0.15">
      <c r="A1184" s="7" t="str">
        <f t="shared" si="108"/>
        <v/>
      </c>
      <c r="B1184" s="8" t="str">
        <f t="shared" si="109"/>
        <v/>
      </c>
      <c r="C1184" s="9" t="str">
        <f>IF(A1184="","",IF(variable,IF(A1184&lt;'Rental Calculator'!$I$16*periods_per_year,start_rate,IF('Rental Calculator'!$I$20&gt;=0,MIN('Rental Calculator'!$I$17,start_rate+'Rental Calculator'!$I$20*ROUNDUP((A1184-'Rental Calculator'!$I$16*periods_per_year)/'Rental Calculator'!$I$19,0)),MAX('Rental Calculator'!$I$18,start_rate+'Rental Calculator'!$I$20*ROUNDUP((A1184-'Rental Calculator'!$I$16*periods_per_year)/'Rental Calculator'!$I$19,0)))),start_rate))</f>
        <v/>
      </c>
      <c r="D1184" s="10" t="str">
        <f t="shared" si="113"/>
        <v/>
      </c>
      <c r="E1184" s="10" t="str">
        <f t="shared" si="110"/>
        <v/>
      </c>
      <c r="F1184" s="10" t="str">
        <f t="shared" si="111"/>
        <v/>
      </c>
      <c r="G1184" s="10" t="str">
        <f t="shared" si="112"/>
        <v/>
      </c>
    </row>
    <row r="1185" spans="1:7" x14ac:dyDescent="0.15">
      <c r="A1185" s="7" t="str">
        <f t="shared" si="108"/>
        <v/>
      </c>
      <c r="B1185" s="8" t="str">
        <f t="shared" si="109"/>
        <v/>
      </c>
      <c r="C1185" s="9" t="str">
        <f>IF(A1185="","",IF(variable,IF(A1185&lt;'Rental Calculator'!$I$16*periods_per_year,start_rate,IF('Rental Calculator'!$I$20&gt;=0,MIN('Rental Calculator'!$I$17,start_rate+'Rental Calculator'!$I$20*ROUNDUP((A1185-'Rental Calculator'!$I$16*periods_per_year)/'Rental Calculator'!$I$19,0)),MAX('Rental Calculator'!$I$18,start_rate+'Rental Calculator'!$I$20*ROUNDUP((A1185-'Rental Calculator'!$I$16*periods_per_year)/'Rental Calculator'!$I$19,0)))),start_rate))</f>
        <v/>
      </c>
      <c r="D1185" s="10" t="str">
        <f t="shared" si="113"/>
        <v/>
      </c>
      <c r="E1185" s="10" t="str">
        <f t="shared" si="110"/>
        <v/>
      </c>
      <c r="F1185" s="10" t="str">
        <f t="shared" si="111"/>
        <v/>
      </c>
      <c r="G1185" s="10" t="str">
        <f t="shared" si="112"/>
        <v/>
      </c>
    </row>
    <row r="1186" spans="1:7" x14ac:dyDescent="0.15">
      <c r="A1186" s="7" t="str">
        <f t="shared" si="108"/>
        <v/>
      </c>
      <c r="B1186" s="8" t="str">
        <f t="shared" si="109"/>
        <v/>
      </c>
      <c r="C1186" s="9" t="str">
        <f>IF(A1186="","",IF(variable,IF(A1186&lt;'Rental Calculator'!$I$16*periods_per_year,start_rate,IF('Rental Calculator'!$I$20&gt;=0,MIN('Rental Calculator'!$I$17,start_rate+'Rental Calculator'!$I$20*ROUNDUP((A1186-'Rental Calculator'!$I$16*periods_per_year)/'Rental Calculator'!$I$19,0)),MAX('Rental Calculator'!$I$18,start_rate+'Rental Calculator'!$I$20*ROUNDUP((A1186-'Rental Calculator'!$I$16*periods_per_year)/'Rental Calculator'!$I$19,0)))),start_rate))</f>
        <v/>
      </c>
      <c r="D1186" s="10" t="str">
        <f t="shared" si="113"/>
        <v/>
      </c>
      <c r="E1186" s="10" t="str">
        <f t="shared" si="110"/>
        <v/>
      </c>
      <c r="F1186" s="10" t="str">
        <f t="shared" si="111"/>
        <v/>
      </c>
      <c r="G1186" s="10" t="str">
        <f t="shared" si="112"/>
        <v/>
      </c>
    </row>
    <row r="1187" spans="1:7" x14ac:dyDescent="0.15">
      <c r="A1187" s="7" t="str">
        <f t="shared" si="108"/>
        <v/>
      </c>
      <c r="B1187" s="8" t="str">
        <f t="shared" si="109"/>
        <v/>
      </c>
      <c r="C1187" s="9" t="str">
        <f>IF(A1187="","",IF(variable,IF(A1187&lt;'Rental Calculator'!$I$16*periods_per_year,start_rate,IF('Rental Calculator'!$I$20&gt;=0,MIN('Rental Calculator'!$I$17,start_rate+'Rental Calculator'!$I$20*ROUNDUP((A1187-'Rental Calculator'!$I$16*periods_per_year)/'Rental Calculator'!$I$19,0)),MAX('Rental Calculator'!$I$18,start_rate+'Rental Calculator'!$I$20*ROUNDUP((A1187-'Rental Calculator'!$I$16*periods_per_year)/'Rental Calculator'!$I$19,0)))),start_rate))</f>
        <v/>
      </c>
      <c r="D1187" s="10" t="str">
        <f t="shared" si="113"/>
        <v/>
      </c>
      <c r="E1187" s="10" t="str">
        <f t="shared" si="110"/>
        <v/>
      </c>
      <c r="F1187" s="10" t="str">
        <f t="shared" si="111"/>
        <v/>
      </c>
      <c r="G1187" s="10" t="str">
        <f t="shared" si="112"/>
        <v/>
      </c>
    </row>
    <row r="1188" spans="1:7" x14ac:dyDescent="0.15">
      <c r="A1188" s="7" t="str">
        <f t="shared" si="108"/>
        <v/>
      </c>
      <c r="B1188" s="8" t="str">
        <f t="shared" si="109"/>
        <v/>
      </c>
      <c r="C1188" s="9" t="str">
        <f>IF(A1188="","",IF(variable,IF(A1188&lt;'Rental Calculator'!$I$16*periods_per_year,start_rate,IF('Rental Calculator'!$I$20&gt;=0,MIN('Rental Calculator'!$I$17,start_rate+'Rental Calculator'!$I$20*ROUNDUP((A1188-'Rental Calculator'!$I$16*periods_per_year)/'Rental Calculator'!$I$19,0)),MAX('Rental Calculator'!$I$18,start_rate+'Rental Calculator'!$I$20*ROUNDUP((A1188-'Rental Calculator'!$I$16*periods_per_year)/'Rental Calculator'!$I$19,0)))),start_rate))</f>
        <v/>
      </c>
      <c r="D1188" s="10" t="str">
        <f t="shared" si="113"/>
        <v/>
      </c>
      <c r="E1188" s="10" t="str">
        <f t="shared" si="110"/>
        <v/>
      </c>
      <c r="F1188" s="10" t="str">
        <f t="shared" si="111"/>
        <v/>
      </c>
      <c r="G1188" s="10" t="str">
        <f t="shared" si="112"/>
        <v/>
      </c>
    </row>
    <row r="1189" spans="1:7" x14ac:dyDescent="0.15">
      <c r="A1189" s="7" t="str">
        <f t="shared" si="108"/>
        <v/>
      </c>
      <c r="B1189" s="8" t="str">
        <f t="shared" si="109"/>
        <v/>
      </c>
      <c r="C1189" s="9" t="str">
        <f>IF(A1189="","",IF(variable,IF(A1189&lt;'Rental Calculator'!$I$16*periods_per_year,start_rate,IF('Rental Calculator'!$I$20&gt;=0,MIN('Rental Calculator'!$I$17,start_rate+'Rental Calculator'!$I$20*ROUNDUP((A1189-'Rental Calculator'!$I$16*periods_per_year)/'Rental Calculator'!$I$19,0)),MAX('Rental Calculator'!$I$18,start_rate+'Rental Calculator'!$I$20*ROUNDUP((A1189-'Rental Calculator'!$I$16*periods_per_year)/'Rental Calculator'!$I$19,0)))),start_rate))</f>
        <v/>
      </c>
      <c r="D1189" s="10" t="str">
        <f t="shared" si="113"/>
        <v/>
      </c>
      <c r="E1189" s="10" t="str">
        <f t="shared" si="110"/>
        <v/>
      </c>
      <c r="F1189" s="10" t="str">
        <f t="shared" si="111"/>
        <v/>
      </c>
      <c r="G1189" s="10" t="str">
        <f t="shared" si="112"/>
        <v/>
      </c>
    </row>
    <row r="1190" spans="1:7" x14ac:dyDescent="0.15">
      <c r="A1190" s="7" t="str">
        <f t="shared" si="108"/>
        <v/>
      </c>
      <c r="B1190" s="8" t="str">
        <f t="shared" si="109"/>
        <v/>
      </c>
      <c r="C1190" s="9" t="str">
        <f>IF(A1190="","",IF(variable,IF(A1190&lt;'Rental Calculator'!$I$16*periods_per_year,start_rate,IF('Rental Calculator'!$I$20&gt;=0,MIN('Rental Calculator'!$I$17,start_rate+'Rental Calculator'!$I$20*ROUNDUP((A1190-'Rental Calculator'!$I$16*periods_per_year)/'Rental Calculator'!$I$19,0)),MAX('Rental Calculator'!$I$18,start_rate+'Rental Calculator'!$I$20*ROUNDUP((A1190-'Rental Calculator'!$I$16*periods_per_year)/'Rental Calculator'!$I$19,0)))),start_rate))</f>
        <v/>
      </c>
      <c r="D1190" s="10" t="str">
        <f t="shared" si="113"/>
        <v/>
      </c>
      <c r="E1190" s="10" t="str">
        <f t="shared" si="110"/>
        <v/>
      </c>
      <c r="F1190" s="10" t="str">
        <f t="shared" si="111"/>
        <v/>
      </c>
      <c r="G1190" s="10" t="str">
        <f t="shared" si="112"/>
        <v/>
      </c>
    </row>
    <row r="1191" spans="1:7" x14ac:dyDescent="0.15">
      <c r="A1191" s="7" t="str">
        <f t="shared" si="108"/>
        <v/>
      </c>
      <c r="B1191" s="8" t="str">
        <f t="shared" si="109"/>
        <v/>
      </c>
      <c r="C1191" s="9" t="str">
        <f>IF(A1191="","",IF(variable,IF(A1191&lt;'Rental Calculator'!$I$16*periods_per_year,start_rate,IF('Rental Calculator'!$I$20&gt;=0,MIN('Rental Calculator'!$I$17,start_rate+'Rental Calculator'!$I$20*ROUNDUP((A1191-'Rental Calculator'!$I$16*periods_per_year)/'Rental Calculator'!$I$19,0)),MAX('Rental Calculator'!$I$18,start_rate+'Rental Calculator'!$I$20*ROUNDUP((A1191-'Rental Calculator'!$I$16*periods_per_year)/'Rental Calculator'!$I$19,0)))),start_rate))</f>
        <v/>
      </c>
      <c r="D1191" s="10" t="str">
        <f t="shared" si="113"/>
        <v/>
      </c>
      <c r="E1191" s="10" t="str">
        <f t="shared" si="110"/>
        <v/>
      </c>
      <c r="F1191" s="10" t="str">
        <f t="shared" si="111"/>
        <v/>
      </c>
      <c r="G1191" s="10" t="str">
        <f t="shared" si="112"/>
        <v/>
      </c>
    </row>
    <row r="1192" spans="1:7" x14ac:dyDescent="0.15">
      <c r="A1192" s="7" t="str">
        <f t="shared" si="108"/>
        <v/>
      </c>
      <c r="B1192" s="8" t="str">
        <f t="shared" si="109"/>
        <v/>
      </c>
      <c r="C1192" s="9" t="str">
        <f>IF(A1192="","",IF(variable,IF(A1192&lt;'Rental Calculator'!$I$16*periods_per_year,start_rate,IF('Rental Calculator'!$I$20&gt;=0,MIN('Rental Calculator'!$I$17,start_rate+'Rental Calculator'!$I$20*ROUNDUP((A1192-'Rental Calculator'!$I$16*periods_per_year)/'Rental Calculator'!$I$19,0)),MAX('Rental Calculator'!$I$18,start_rate+'Rental Calculator'!$I$20*ROUNDUP((A1192-'Rental Calculator'!$I$16*periods_per_year)/'Rental Calculator'!$I$19,0)))),start_rate))</f>
        <v/>
      </c>
      <c r="D1192" s="10" t="str">
        <f t="shared" si="113"/>
        <v/>
      </c>
      <c r="E1192" s="10" t="str">
        <f t="shared" si="110"/>
        <v/>
      </c>
      <c r="F1192" s="10" t="str">
        <f t="shared" si="111"/>
        <v/>
      </c>
      <c r="G1192" s="10" t="str">
        <f t="shared" si="112"/>
        <v/>
      </c>
    </row>
    <row r="1193" spans="1:7" x14ac:dyDescent="0.15">
      <c r="A1193" s="7" t="str">
        <f t="shared" si="108"/>
        <v/>
      </c>
      <c r="B1193" s="8" t="str">
        <f t="shared" si="109"/>
        <v/>
      </c>
      <c r="C1193" s="9" t="str">
        <f>IF(A1193="","",IF(variable,IF(A1193&lt;'Rental Calculator'!$I$16*periods_per_year,start_rate,IF('Rental Calculator'!$I$20&gt;=0,MIN('Rental Calculator'!$I$17,start_rate+'Rental Calculator'!$I$20*ROUNDUP((A1193-'Rental Calculator'!$I$16*periods_per_year)/'Rental Calculator'!$I$19,0)),MAX('Rental Calculator'!$I$18,start_rate+'Rental Calculator'!$I$20*ROUNDUP((A1193-'Rental Calculator'!$I$16*periods_per_year)/'Rental Calculator'!$I$19,0)))),start_rate))</f>
        <v/>
      </c>
      <c r="D1193" s="10" t="str">
        <f t="shared" si="113"/>
        <v/>
      </c>
      <c r="E1193" s="10" t="str">
        <f t="shared" si="110"/>
        <v/>
      </c>
      <c r="F1193" s="10" t="str">
        <f t="shared" si="111"/>
        <v/>
      </c>
      <c r="G1193" s="10" t="str">
        <f t="shared" si="112"/>
        <v/>
      </c>
    </row>
    <row r="1194" spans="1:7" x14ac:dyDescent="0.15">
      <c r="A1194" s="7" t="str">
        <f t="shared" si="108"/>
        <v/>
      </c>
      <c r="B1194" s="8" t="str">
        <f t="shared" si="109"/>
        <v/>
      </c>
      <c r="C1194" s="9" t="str">
        <f>IF(A1194="","",IF(variable,IF(A1194&lt;'Rental Calculator'!$I$16*periods_per_year,start_rate,IF('Rental Calculator'!$I$20&gt;=0,MIN('Rental Calculator'!$I$17,start_rate+'Rental Calculator'!$I$20*ROUNDUP((A1194-'Rental Calculator'!$I$16*periods_per_year)/'Rental Calculator'!$I$19,0)),MAX('Rental Calculator'!$I$18,start_rate+'Rental Calculator'!$I$20*ROUNDUP((A1194-'Rental Calculator'!$I$16*periods_per_year)/'Rental Calculator'!$I$19,0)))),start_rate))</f>
        <v/>
      </c>
      <c r="D1194" s="10" t="str">
        <f t="shared" si="113"/>
        <v/>
      </c>
      <c r="E1194" s="10" t="str">
        <f t="shared" si="110"/>
        <v/>
      </c>
      <c r="F1194" s="10" t="str">
        <f t="shared" si="111"/>
        <v/>
      </c>
      <c r="G1194" s="10" t="str">
        <f t="shared" si="112"/>
        <v/>
      </c>
    </row>
    <row r="1195" spans="1:7" x14ac:dyDescent="0.15">
      <c r="A1195" s="7" t="str">
        <f t="shared" si="108"/>
        <v/>
      </c>
      <c r="B1195" s="8" t="str">
        <f t="shared" si="109"/>
        <v/>
      </c>
      <c r="C1195" s="9" t="str">
        <f>IF(A1195="","",IF(variable,IF(A1195&lt;'Rental Calculator'!$I$16*periods_per_year,start_rate,IF('Rental Calculator'!$I$20&gt;=0,MIN('Rental Calculator'!$I$17,start_rate+'Rental Calculator'!$I$20*ROUNDUP((A1195-'Rental Calculator'!$I$16*periods_per_year)/'Rental Calculator'!$I$19,0)),MAX('Rental Calculator'!$I$18,start_rate+'Rental Calculator'!$I$20*ROUNDUP((A1195-'Rental Calculator'!$I$16*periods_per_year)/'Rental Calculator'!$I$19,0)))),start_rate))</f>
        <v/>
      </c>
      <c r="D1195" s="10" t="str">
        <f t="shared" si="113"/>
        <v/>
      </c>
      <c r="E1195" s="10" t="str">
        <f t="shared" si="110"/>
        <v/>
      </c>
      <c r="F1195" s="10" t="str">
        <f t="shared" si="111"/>
        <v/>
      </c>
      <c r="G1195" s="10" t="str">
        <f t="shared" si="112"/>
        <v/>
      </c>
    </row>
    <row r="1196" spans="1:7" x14ac:dyDescent="0.15">
      <c r="A1196" s="7" t="str">
        <f t="shared" si="108"/>
        <v/>
      </c>
      <c r="B1196" s="8" t="str">
        <f t="shared" si="109"/>
        <v/>
      </c>
      <c r="C1196" s="9" t="str">
        <f>IF(A1196="","",IF(variable,IF(A1196&lt;'Rental Calculator'!$I$16*periods_per_year,start_rate,IF('Rental Calculator'!$I$20&gt;=0,MIN('Rental Calculator'!$I$17,start_rate+'Rental Calculator'!$I$20*ROUNDUP((A1196-'Rental Calculator'!$I$16*periods_per_year)/'Rental Calculator'!$I$19,0)),MAX('Rental Calculator'!$I$18,start_rate+'Rental Calculator'!$I$20*ROUNDUP((A1196-'Rental Calculator'!$I$16*periods_per_year)/'Rental Calculator'!$I$19,0)))),start_rate))</f>
        <v/>
      </c>
      <c r="D1196" s="10" t="str">
        <f t="shared" si="113"/>
        <v/>
      </c>
      <c r="E1196" s="10" t="str">
        <f t="shared" si="110"/>
        <v/>
      </c>
      <c r="F1196" s="10" t="str">
        <f t="shared" si="111"/>
        <v/>
      </c>
      <c r="G1196" s="10" t="str">
        <f t="shared" si="112"/>
        <v/>
      </c>
    </row>
    <row r="1197" spans="1:7" x14ac:dyDescent="0.15">
      <c r="A1197" s="7" t="str">
        <f t="shared" si="108"/>
        <v/>
      </c>
      <c r="B1197" s="8" t="str">
        <f t="shared" si="109"/>
        <v/>
      </c>
      <c r="C1197" s="9" t="str">
        <f>IF(A1197="","",IF(variable,IF(A1197&lt;'Rental Calculator'!$I$16*periods_per_year,start_rate,IF('Rental Calculator'!$I$20&gt;=0,MIN('Rental Calculator'!$I$17,start_rate+'Rental Calculator'!$I$20*ROUNDUP((A1197-'Rental Calculator'!$I$16*periods_per_year)/'Rental Calculator'!$I$19,0)),MAX('Rental Calculator'!$I$18,start_rate+'Rental Calculator'!$I$20*ROUNDUP((A1197-'Rental Calculator'!$I$16*periods_per_year)/'Rental Calculator'!$I$19,0)))),start_rate))</f>
        <v/>
      </c>
      <c r="D1197" s="10" t="str">
        <f t="shared" si="113"/>
        <v/>
      </c>
      <c r="E1197" s="10" t="str">
        <f t="shared" si="110"/>
        <v/>
      </c>
      <c r="F1197" s="10" t="str">
        <f t="shared" si="111"/>
        <v/>
      </c>
      <c r="G1197" s="10" t="str">
        <f t="shared" si="112"/>
        <v/>
      </c>
    </row>
    <row r="1198" spans="1:7" x14ac:dyDescent="0.15">
      <c r="A1198" s="7" t="str">
        <f t="shared" si="108"/>
        <v/>
      </c>
      <c r="B1198" s="8" t="str">
        <f t="shared" si="109"/>
        <v/>
      </c>
      <c r="C1198" s="9" t="str">
        <f>IF(A1198="","",IF(variable,IF(A1198&lt;'Rental Calculator'!$I$16*periods_per_year,start_rate,IF('Rental Calculator'!$I$20&gt;=0,MIN('Rental Calculator'!$I$17,start_rate+'Rental Calculator'!$I$20*ROUNDUP((A1198-'Rental Calculator'!$I$16*periods_per_year)/'Rental Calculator'!$I$19,0)),MAX('Rental Calculator'!$I$18,start_rate+'Rental Calculator'!$I$20*ROUNDUP((A1198-'Rental Calculator'!$I$16*periods_per_year)/'Rental Calculator'!$I$19,0)))),start_rate))</f>
        <v/>
      </c>
      <c r="D1198" s="10" t="str">
        <f t="shared" si="113"/>
        <v/>
      </c>
      <c r="E1198" s="10" t="str">
        <f t="shared" si="110"/>
        <v/>
      </c>
      <c r="F1198" s="10" t="str">
        <f t="shared" si="111"/>
        <v/>
      </c>
      <c r="G1198" s="10" t="str">
        <f t="shared" si="112"/>
        <v/>
      </c>
    </row>
    <row r="1199" spans="1:7" x14ac:dyDescent="0.15">
      <c r="A1199" s="7" t="str">
        <f t="shared" si="108"/>
        <v/>
      </c>
      <c r="B1199" s="8" t="str">
        <f t="shared" si="109"/>
        <v/>
      </c>
      <c r="C1199" s="9" t="str">
        <f>IF(A1199="","",IF(variable,IF(A1199&lt;'Rental Calculator'!$I$16*periods_per_year,start_rate,IF('Rental Calculator'!$I$20&gt;=0,MIN('Rental Calculator'!$I$17,start_rate+'Rental Calculator'!$I$20*ROUNDUP((A1199-'Rental Calculator'!$I$16*periods_per_year)/'Rental Calculator'!$I$19,0)),MAX('Rental Calculator'!$I$18,start_rate+'Rental Calculator'!$I$20*ROUNDUP((A1199-'Rental Calculator'!$I$16*periods_per_year)/'Rental Calculator'!$I$19,0)))),start_rate))</f>
        <v/>
      </c>
      <c r="D1199" s="10" t="str">
        <f t="shared" si="113"/>
        <v/>
      </c>
      <c r="E1199" s="10" t="str">
        <f t="shared" si="110"/>
        <v/>
      </c>
      <c r="F1199" s="10" t="str">
        <f t="shared" si="111"/>
        <v/>
      </c>
      <c r="G1199" s="10" t="str">
        <f t="shared" si="112"/>
        <v/>
      </c>
    </row>
    <row r="1200" spans="1:7" x14ac:dyDescent="0.15">
      <c r="A1200" s="7" t="str">
        <f t="shared" si="108"/>
        <v/>
      </c>
      <c r="B1200" s="8" t="str">
        <f t="shared" si="109"/>
        <v/>
      </c>
      <c r="C1200" s="9" t="str">
        <f>IF(A1200="","",IF(variable,IF(A1200&lt;'Rental Calculator'!$I$16*periods_per_year,start_rate,IF('Rental Calculator'!$I$20&gt;=0,MIN('Rental Calculator'!$I$17,start_rate+'Rental Calculator'!$I$20*ROUNDUP((A1200-'Rental Calculator'!$I$16*periods_per_year)/'Rental Calculator'!$I$19,0)),MAX('Rental Calculator'!$I$18,start_rate+'Rental Calculator'!$I$20*ROUNDUP((A1200-'Rental Calculator'!$I$16*periods_per_year)/'Rental Calculator'!$I$19,0)))),start_rate))</f>
        <v/>
      </c>
      <c r="D1200" s="10" t="str">
        <f t="shared" si="113"/>
        <v/>
      </c>
      <c r="E1200" s="10" t="str">
        <f t="shared" si="110"/>
        <v/>
      </c>
      <c r="F1200" s="10" t="str">
        <f t="shared" si="111"/>
        <v/>
      </c>
      <c r="G1200" s="10" t="str">
        <f t="shared" si="112"/>
        <v/>
      </c>
    </row>
    <row r="1201" spans="1:7" x14ac:dyDescent="0.15">
      <c r="A1201" s="7" t="str">
        <f t="shared" si="108"/>
        <v/>
      </c>
      <c r="B1201" s="8" t="str">
        <f t="shared" si="109"/>
        <v/>
      </c>
      <c r="C1201" s="9" t="str">
        <f>IF(A1201="","",IF(variable,IF(A1201&lt;'Rental Calculator'!$I$16*periods_per_year,start_rate,IF('Rental Calculator'!$I$20&gt;=0,MIN('Rental Calculator'!$I$17,start_rate+'Rental Calculator'!$I$20*ROUNDUP((A1201-'Rental Calculator'!$I$16*periods_per_year)/'Rental Calculator'!$I$19,0)),MAX('Rental Calculator'!$I$18,start_rate+'Rental Calculator'!$I$20*ROUNDUP((A1201-'Rental Calculator'!$I$16*periods_per_year)/'Rental Calculator'!$I$19,0)))),start_rate))</f>
        <v/>
      </c>
      <c r="D1201" s="10" t="str">
        <f t="shared" si="113"/>
        <v/>
      </c>
      <c r="E1201" s="10" t="str">
        <f t="shared" si="110"/>
        <v/>
      </c>
      <c r="F1201" s="10" t="str">
        <f t="shared" si="111"/>
        <v/>
      </c>
      <c r="G1201" s="10" t="str">
        <f t="shared" si="112"/>
        <v/>
      </c>
    </row>
    <row r="1202" spans="1:7" x14ac:dyDescent="0.15">
      <c r="A1202" s="7" t="str">
        <f t="shared" si="108"/>
        <v/>
      </c>
      <c r="B1202" s="8" t="str">
        <f t="shared" si="109"/>
        <v/>
      </c>
      <c r="C1202" s="9" t="str">
        <f>IF(A1202="","",IF(variable,IF(A1202&lt;'Rental Calculator'!$I$16*periods_per_year,start_rate,IF('Rental Calculator'!$I$20&gt;=0,MIN('Rental Calculator'!$I$17,start_rate+'Rental Calculator'!$I$20*ROUNDUP((A1202-'Rental Calculator'!$I$16*periods_per_year)/'Rental Calculator'!$I$19,0)),MAX('Rental Calculator'!$I$18,start_rate+'Rental Calculator'!$I$20*ROUNDUP((A1202-'Rental Calculator'!$I$16*periods_per_year)/'Rental Calculator'!$I$19,0)))),start_rate))</f>
        <v/>
      </c>
      <c r="D1202" s="10" t="str">
        <f t="shared" si="113"/>
        <v/>
      </c>
      <c r="E1202" s="10" t="str">
        <f t="shared" si="110"/>
        <v/>
      </c>
      <c r="F1202" s="10" t="str">
        <f t="shared" si="111"/>
        <v/>
      </c>
      <c r="G1202" s="10" t="str">
        <f t="shared" si="112"/>
        <v/>
      </c>
    </row>
    <row r="1203" spans="1:7" x14ac:dyDescent="0.15">
      <c r="A1203" s="7" t="str">
        <f t="shared" si="108"/>
        <v/>
      </c>
      <c r="B1203" s="8" t="str">
        <f t="shared" si="109"/>
        <v/>
      </c>
      <c r="C1203" s="9" t="str">
        <f>IF(A1203="","",IF(variable,IF(A1203&lt;'Rental Calculator'!$I$16*periods_per_year,start_rate,IF('Rental Calculator'!$I$20&gt;=0,MIN('Rental Calculator'!$I$17,start_rate+'Rental Calculator'!$I$20*ROUNDUP((A1203-'Rental Calculator'!$I$16*periods_per_year)/'Rental Calculator'!$I$19,0)),MAX('Rental Calculator'!$I$18,start_rate+'Rental Calculator'!$I$20*ROUNDUP((A1203-'Rental Calculator'!$I$16*periods_per_year)/'Rental Calculator'!$I$19,0)))),start_rate))</f>
        <v/>
      </c>
      <c r="D1203" s="10" t="str">
        <f t="shared" si="113"/>
        <v/>
      </c>
      <c r="E1203" s="10" t="str">
        <f t="shared" si="110"/>
        <v/>
      </c>
      <c r="F1203" s="10" t="str">
        <f t="shared" si="111"/>
        <v/>
      </c>
      <c r="G1203" s="10" t="str">
        <f t="shared" si="112"/>
        <v/>
      </c>
    </row>
    <row r="1204" spans="1:7" x14ac:dyDescent="0.15">
      <c r="A1204" s="7" t="str">
        <f t="shared" si="108"/>
        <v/>
      </c>
      <c r="B1204" s="8" t="str">
        <f t="shared" si="109"/>
        <v/>
      </c>
      <c r="C1204" s="9" t="str">
        <f>IF(A1204="","",IF(variable,IF(A1204&lt;'Rental Calculator'!$I$16*periods_per_year,start_rate,IF('Rental Calculator'!$I$20&gt;=0,MIN('Rental Calculator'!$I$17,start_rate+'Rental Calculator'!$I$20*ROUNDUP((A1204-'Rental Calculator'!$I$16*periods_per_year)/'Rental Calculator'!$I$19,0)),MAX('Rental Calculator'!$I$18,start_rate+'Rental Calculator'!$I$20*ROUNDUP((A1204-'Rental Calculator'!$I$16*periods_per_year)/'Rental Calculator'!$I$19,0)))),start_rate))</f>
        <v/>
      </c>
      <c r="D1204" s="10" t="str">
        <f t="shared" si="113"/>
        <v/>
      </c>
      <c r="E1204" s="10" t="str">
        <f t="shared" si="110"/>
        <v/>
      </c>
      <c r="F1204" s="10" t="str">
        <f t="shared" si="111"/>
        <v/>
      </c>
      <c r="G1204" s="10" t="str">
        <f t="shared" si="112"/>
        <v/>
      </c>
    </row>
    <row r="1205" spans="1:7" x14ac:dyDescent="0.15">
      <c r="A1205" s="7" t="str">
        <f t="shared" si="108"/>
        <v/>
      </c>
      <c r="B1205" s="8" t="str">
        <f t="shared" si="109"/>
        <v/>
      </c>
      <c r="C1205" s="9" t="str">
        <f>IF(A1205="","",IF(variable,IF(A1205&lt;'Rental Calculator'!$I$16*periods_per_year,start_rate,IF('Rental Calculator'!$I$20&gt;=0,MIN('Rental Calculator'!$I$17,start_rate+'Rental Calculator'!$I$20*ROUNDUP((A1205-'Rental Calculator'!$I$16*periods_per_year)/'Rental Calculator'!$I$19,0)),MAX('Rental Calculator'!$I$18,start_rate+'Rental Calculator'!$I$20*ROUNDUP((A1205-'Rental Calculator'!$I$16*periods_per_year)/'Rental Calculator'!$I$19,0)))),start_rate))</f>
        <v/>
      </c>
      <c r="D1205" s="10" t="str">
        <f t="shared" si="113"/>
        <v/>
      </c>
      <c r="E1205" s="10" t="str">
        <f t="shared" si="110"/>
        <v/>
      </c>
      <c r="F1205" s="10" t="str">
        <f t="shared" si="111"/>
        <v/>
      </c>
      <c r="G1205" s="10" t="str">
        <f t="shared" si="112"/>
        <v/>
      </c>
    </row>
    <row r="1206" spans="1:7" x14ac:dyDescent="0.15">
      <c r="A1206" s="7" t="str">
        <f t="shared" si="108"/>
        <v/>
      </c>
      <c r="B1206" s="8" t="str">
        <f t="shared" si="109"/>
        <v/>
      </c>
      <c r="C1206" s="9" t="str">
        <f>IF(A1206="","",IF(variable,IF(A1206&lt;'Rental Calculator'!$I$16*periods_per_year,start_rate,IF('Rental Calculator'!$I$20&gt;=0,MIN('Rental Calculator'!$I$17,start_rate+'Rental Calculator'!$I$20*ROUNDUP((A1206-'Rental Calculator'!$I$16*periods_per_year)/'Rental Calculator'!$I$19,0)),MAX('Rental Calculator'!$I$18,start_rate+'Rental Calculator'!$I$20*ROUNDUP((A1206-'Rental Calculator'!$I$16*periods_per_year)/'Rental Calculator'!$I$19,0)))),start_rate))</f>
        <v/>
      </c>
      <c r="D1206" s="10" t="str">
        <f t="shared" si="113"/>
        <v/>
      </c>
      <c r="E1206" s="10" t="str">
        <f t="shared" si="110"/>
        <v/>
      </c>
      <c r="F1206" s="10" t="str">
        <f t="shared" si="111"/>
        <v/>
      </c>
      <c r="G1206" s="10" t="str">
        <f t="shared" si="112"/>
        <v/>
      </c>
    </row>
    <row r="1207" spans="1:7" x14ac:dyDescent="0.15">
      <c r="A1207" s="7" t="str">
        <f t="shared" si="108"/>
        <v/>
      </c>
      <c r="B1207" s="8" t="str">
        <f t="shared" si="109"/>
        <v/>
      </c>
      <c r="C1207" s="9" t="str">
        <f>IF(A1207="","",IF(variable,IF(A1207&lt;'Rental Calculator'!$I$16*periods_per_year,start_rate,IF('Rental Calculator'!$I$20&gt;=0,MIN('Rental Calculator'!$I$17,start_rate+'Rental Calculator'!$I$20*ROUNDUP((A1207-'Rental Calculator'!$I$16*periods_per_year)/'Rental Calculator'!$I$19,0)),MAX('Rental Calculator'!$I$18,start_rate+'Rental Calculator'!$I$20*ROUNDUP((A1207-'Rental Calculator'!$I$16*periods_per_year)/'Rental Calculator'!$I$19,0)))),start_rate))</f>
        <v/>
      </c>
      <c r="D1207" s="10" t="str">
        <f t="shared" si="113"/>
        <v/>
      </c>
      <c r="E1207" s="10" t="str">
        <f t="shared" si="110"/>
        <v/>
      </c>
      <c r="F1207" s="10" t="str">
        <f t="shared" si="111"/>
        <v/>
      </c>
      <c r="G1207" s="10" t="str">
        <f t="shared" si="112"/>
        <v/>
      </c>
    </row>
    <row r="1208" spans="1:7" x14ac:dyDescent="0.15">
      <c r="A1208" s="7" t="str">
        <f t="shared" si="108"/>
        <v/>
      </c>
      <c r="B1208" s="8" t="str">
        <f t="shared" si="109"/>
        <v/>
      </c>
      <c r="C1208" s="9" t="str">
        <f>IF(A1208="","",IF(variable,IF(A1208&lt;'Rental Calculator'!$I$16*periods_per_year,start_rate,IF('Rental Calculator'!$I$20&gt;=0,MIN('Rental Calculator'!$I$17,start_rate+'Rental Calculator'!$I$20*ROUNDUP((A1208-'Rental Calculator'!$I$16*periods_per_year)/'Rental Calculator'!$I$19,0)),MAX('Rental Calculator'!$I$18,start_rate+'Rental Calculator'!$I$20*ROUNDUP((A1208-'Rental Calculator'!$I$16*periods_per_year)/'Rental Calculator'!$I$19,0)))),start_rate))</f>
        <v/>
      </c>
      <c r="D1208" s="10" t="str">
        <f t="shared" si="113"/>
        <v/>
      </c>
      <c r="E1208" s="10" t="str">
        <f t="shared" si="110"/>
        <v/>
      </c>
      <c r="F1208" s="10" t="str">
        <f t="shared" si="111"/>
        <v/>
      </c>
      <c r="G1208" s="10" t="str">
        <f t="shared" si="112"/>
        <v/>
      </c>
    </row>
    <row r="1209" spans="1:7" x14ac:dyDescent="0.15">
      <c r="A1209" s="7" t="str">
        <f t="shared" si="108"/>
        <v/>
      </c>
      <c r="B1209" s="8" t="str">
        <f t="shared" si="109"/>
        <v/>
      </c>
      <c r="C1209" s="9" t="str">
        <f>IF(A1209="","",IF(variable,IF(A1209&lt;'Rental Calculator'!$I$16*periods_per_year,start_rate,IF('Rental Calculator'!$I$20&gt;=0,MIN('Rental Calculator'!$I$17,start_rate+'Rental Calculator'!$I$20*ROUNDUP((A1209-'Rental Calculator'!$I$16*periods_per_year)/'Rental Calculator'!$I$19,0)),MAX('Rental Calculator'!$I$18,start_rate+'Rental Calculator'!$I$20*ROUNDUP((A1209-'Rental Calculator'!$I$16*periods_per_year)/'Rental Calculator'!$I$19,0)))),start_rate))</f>
        <v/>
      </c>
      <c r="D1209" s="10" t="str">
        <f t="shared" si="113"/>
        <v/>
      </c>
      <c r="E1209" s="10" t="str">
        <f t="shared" si="110"/>
        <v/>
      </c>
      <c r="F1209" s="10" t="str">
        <f t="shared" si="111"/>
        <v/>
      </c>
      <c r="G1209" s="10" t="str">
        <f t="shared" si="112"/>
        <v/>
      </c>
    </row>
    <row r="1210" spans="1:7" x14ac:dyDescent="0.15">
      <c r="A1210" s="7" t="str">
        <f t="shared" si="108"/>
        <v/>
      </c>
      <c r="B1210" s="8" t="str">
        <f t="shared" si="109"/>
        <v/>
      </c>
      <c r="C1210" s="9" t="str">
        <f>IF(A1210="","",IF(variable,IF(A1210&lt;'Rental Calculator'!$I$16*periods_per_year,start_rate,IF('Rental Calculator'!$I$20&gt;=0,MIN('Rental Calculator'!$I$17,start_rate+'Rental Calculator'!$I$20*ROUNDUP((A1210-'Rental Calculator'!$I$16*periods_per_year)/'Rental Calculator'!$I$19,0)),MAX('Rental Calculator'!$I$18,start_rate+'Rental Calculator'!$I$20*ROUNDUP((A1210-'Rental Calculator'!$I$16*periods_per_year)/'Rental Calculator'!$I$19,0)))),start_rate))</f>
        <v/>
      </c>
      <c r="D1210" s="10" t="str">
        <f t="shared" si="113"/>
        <v/>
      </c>
      <c r="E1210" s="10" t="str">
        <f t="shared" si="110"/>
        <v/>
      </c>
      <c r="F1210" s="10" t="str">
        <f t="shared" si="111"/>
        <v/>
      </c>
      <c r="G1210" s="10" t="str">
        <f t="shared" si="112"/>
        <v/>
      </c>
    </row>
    <row r="1211" spans="1:7" x14ac:dyDescent="0.15">
      <c r="A1211" s="7" t="str">
        <f t="shared" si="108"/>
        <v/>
      </c>
      <c r="B1211" s="8" t="str">
        <f t="shared" si="109"/>
        <v/>
      </c>
      <c r="C1211" s="9" t="str">
        <f>IF(A1211="","",IF(variable,IF(A1211&lt;'Rental Calculator'!$I$16*periods_per_year,start_rate,IF('Rental Calculator'!$I$20&gt;=0,MIN('Rental Calculator'!$I$17,start_rate+'Rental Calculator'!$I$20*ROUNDUP((A1211-'Rental Calculator'!$I$16*periods_per_year)/'Rental Calculator'!$I$19,0)),MAX('Rental Calculator'!$I$18,start_rate+'Rental Calculator'!$I$20*ROUNDUP((A1211-'Rental Calculator'!$I$16*periods_per_year)/'Rental Calculator'!$I$19,0)))),start_rate))</f>
        <v/>
      </c>
      <c r="D1211" s="10" t="str">
        <f t="shared" si="113"/>
        <v/>
      </c>
      <c r="E1211" s="10" t="str">
        <f t="shared" si="110"/>
        <v/>
      </c>
      <c r="F1211" s="10" t="str">
        <f t="shared" si="111"/>
        <v/>
      </c>
      <c r="G1211" s="10" t="str">
        <f t="shared" si="112"/>
        <v/>
      </c>
    </row>
    <row r="1212" spans="1:7" x14ac:dyDescent="0.15">
      <c r="A1212" s="7" t="str">
        <f t="shared" si="108"/>
        <v/>
      </c>
      <c r="B1212" s="8" t="str">
        <f t="shared" si="109"/>
        <v/>
      </c>
      <c r="C1212" s="9" t="str">
        <f>IF(A1212="","",IF(variable,IF(A1212&lt;'Rental Calculator'!$I$16*periods_per_year,start_rate,IF('Rental Calculator'!$I$20&gt;=0,MIN('Rental Calculator'!$I$17,start_rate+'Rental Calculator'!$I$20*ROUNDUP((A1212-'Rental Calculator'!$I$16*periods_per_year)/'Rental Calculator'!$I$19,0)),MAX('Rental Calculator'!$I$18,start_rate+'Rental Calculator'!$I$20*ROUNDUP((A1212-'Rental Calculator'!$I$16*periods_per_year)/'Rental Calculator'!$I$19,0)))),start_rate))</f>
        <v/>
      </c>
      <c r="D1212" s="10" t="str">
        <f t="shared" si="113"/>
        <v/>
      </c>
      <c r="E1212" s="10" t="str">
        <f t="shared" si="110"/>
        <v/>
      </c>
      <c r="F1212" s="10" t="str">
        <f t="shared" si="111"/>
        <v/>
      </c>
      <c r="G1212" s="10" t="str">
        <f t="shared" si="112"/>
        <v/>
      </c>
    </row>
    <row r="1213" spans="1:7" x14ac:dyDescent="0.15">
      <c r="A1213" s="7" t="str">
        <f t="shared" si="108"/>
        <v/>
      </c>
      <c r="B1213" s="8" t="str">
        <f t="shared" si="109"/>
        <v/>
      </c>
      <c r="C1213" s="9" t="str">
        <f>IF(A1213="","",IF(variable,IF(A1213&lt;'Rental Calculator'!$I$16*periods_per_year,start_rate,IF('Rental Calculator'!$I$20&gt;=0,MIN('Rental Calculator'!$I$17,start_rate+'Rental Calculator'!$I$20*ROUNDUP((A1213-'Rental Calculator'!$I$16*periods_per_year)/'Rental Calculator'!$I$19,0)),MAX('Rental Calculator'!$I$18,start_rate+'Rental Calculator'!$I$20*ROUNDUP((A1213-'Rental Calculator'!$I$16*periods_per_year)/'Rental Calculator'!$I$19,0)))),start_rate))</f>
        <v/>
      </c>
      <c r="D1213" s="10" t="str">
        <f t="shared" si="113"/>
        <v/>
      </c>
      <c r="E1213" s="10" t="str">
        <f t="shared" si="110"/>
        <v/>
      </c>
      <c r="F1213" s="10" t="str">
        <f t="shared" si="111"/>
        <v/>
      </c>
      <c r="G1213" s="10" t="str">
        <f t="shared" si="112"/>
        <v/>
      </c>
    </row>
    <row r="1214" spans="1:7" x14ac:dyDescent="0.15">
      <c r="A1214" s="7" t="str">
        <f t="shared" si="108"/>
        <v/>
      </c>
      <c r="B1214" s="8" t="str">
        <f t="shared" si="109"/>
        <v/>
      </c>
      <c r="C1214" s="9" t="str">
        <f>IF(A1214="","",IF(variable,IF(A1214&lt;'Rental Calculator'!$I$16*periods_per_year,start_rate,IF('Rental Calculator'!$I$20&gt;=0,MIN('Rental Calculator'!$I$17,start_rate+'Rental Calculator'!$I$20*ROUNDUP((A1214-'Rental Calculator'!$I$16*periods_per_year)/'Rental Calculator'!$I$19,0)),MAX('Rental Calculator'!$I$18,start_rate+'Rental Calculator'!$I$20*ROUNDUP((A1214-'Rental Calculator'!$I$16*periods_per_year)/'Rental Calculator'!$I$19,0)))),start_rate))</f>
        <v/>
      </c>
      <c r="D1214" s="10" t="str">
        <f t="shared" si="113"/>
        <v/>
      </c>
      <c r="E1214" s="10" t="str">
        <f t="shared" si="110"/>
        <v/>
      </c>
      <c r="F1214" s="10" t="str">
        <f t="shared" si="111"/>
        <v/>
      </c>
      <c r="G1214" s="10" t="str">
        <f t="shared" si="112"/>
        <v/>
      </c>
    </row>
    <row r="1215" spans="1:7" x14ac:dyDescent="0.15">
      <c r="A1215" s="7" t="str">
        <f t="shared" si="108"/>
        <v/>
      </c>
      <c r="B1215" s="8" t="str">
        <f t="shared" si="109"/>
        <v/>
      </c>
      <c r="C1215" s="9" t="str">
        <f>IF(A1215="","",IF(variable,IF(A1215&lt;'Rental Calculator'!$I$16*periods_per_year,start_rate,IF('Rental Calculator'!$I$20&gt;=0,MIN('Rental Calculator'!$I$17,start_rate+'Rental Calculator'!$I$20*ROUNDUP((A1215-'Rental Calculator'!$I$16*periods_per_year)/'Rental Calculator'!$I$19,0)),MAX('Rental Calculator'!$I$18,start_rate+'Rental Calculator'!$I$20*ROUNDUP((A1215-'Rental Calculator'!$I$16*periods_per_year)/'Rental Calculator'!$I$19,0)))),start_rate))</f>
        <v/>
      </c>
      <c r="D1215" s="10" t="str">
        <f t="shared" si="113"/>
        <v/>
      </c>
      <c r="E1215" s="10" t="str">
        <f t="shared" si="110"/>
        <v/>
      </c>
      <c r="F1215" s="10" t="str">
        <f t="shared" si="111"/>
        <v/>
      </c>
      <c r="G1215" s="10" t="str">
        <f t="shared" si="112"/>
        <v/>
      </c>
    </row>
    <row r="1216" spans="1:7" x14ac:dyDescent="0.15">
      <c r="A1216" s="7" t="str">
        <f t="shared" si="108"/>
        <v/>
      </c>
      <c r="B1216" s="8" t="str">
        <f t="shared" si="109"/>
        <v/>
      </c>
      <c r="C1216" s="9" t="str">
        <f>IF(A1216="","",IF(variable,IF(A1216&lt;'Rental Calculator'!$I$16*periods_per_year,start_rate,IF('Rental Calculator'!$I$20&gt;=0,MIN('Rental Calculator'!$I$17,start_rate+'Rental Calculator'!$I$20*ROUNDUP((A1216-'Rental Calculator'!$I$16*periods_per_year)/'Rental Calculator'!$I$19,0)),MAX('Rental Calculator'!$I$18,start_rate+'Rental Calculator'!$I$20*ROUNDUP((A1216-'Rental Calculator'!$I$16*periods_per_year)/'Rental Calculator'!$I$19,0)))),start_rate))</f>
        <v/>
      </c>
      <c r="D1216" s="10" t="str">
        <f t="shared" si="113"/>
        <v/>
      </c>
      <c r="E1216" s="10" t="str">
        <f t="shared" si="110"/>
        <v/>
      </c>
      <c r="F1216" s="10" t="str">
        <f t="shared" si="111"/>
        <v/>
      </c>
      <c r="G1216" s="10" t="str">
        <f t="shared" si="112"/>
        <v/>
      </c>
    </row>
    <row r="1217" spans="1:7" x14ac:dyDescent="0.15">
      <c r="A1217" s="7" t="str">
        <f t="shared" si="108"/>
        <v/>
      </c>
      <c r="B1217" s="8" t="str">
        <f t="shared" si="109"/>
        <v/>
      </c>
      <c r="C1217" s="9" t="str">
        <f>IF(A1217="","",IF(variable,IF(A1217&lt;'Rental Calculator'!$I$16*periods_per_year,start_rate,IF('Rental Calculator'!$I$20&gt;=0,MIN('Rental Calculator'!$I$17,start_rate+'Rental Calculator'!$I$20*ROUNDUP((A1217-'Rental Calculator'!$I$16*periods_per_year)/'Rental Calculator'!$I$19,0)),MAX('Rental Calculator'!$I$18,start_rate+'Rental Calculator'!$I$20*ROUNDUP((A1217-'Rental Calculator'!$I$16*periods_per_year)/'Rental Calculator'!$I$19,0)))),start_rate))</f>
        <v/>
      </c>
      <c r="D1217" s="10" t="str">
        <f t="shared" si="113"/>
        <v/>
      </c>
      <c r="E1217" s="10" t="str">
        <f t="shared" si="110"/>
        <v/>
      </c>
      <c r="F1217" s="10" t="str">
        <f t="shared" si="111"/>
        <v/>
      </c>
      <c r="G1217" s="10" t="str">
        <f t="shared" si="112"/>
        <v/>
      </c>
    </row>
    <row r="1218" spans="1:7" x14ac:dyDescent="0.15">
      <c r="A1218" s="7" t="str">
        <f t="shared" si="108"/>
        <v/>
      </c>
      <c r="B1218" s="8" t="str">
        <f t="shared" si="109"/>
        <v/>
      </c>
      <c r="C1218" s="9" t="str">
        <f>IF(A1218="","",IF(variable,IF(A1218&lt;'Rental Calculator'!$I$16*periods_per_year,start_rate,IF('Rental Calculator'!$I$20&gt;=0,MIN('Rental Calculator'!$I$17,start_rate+'Rental Calculator'!$I$20*ROUNDUP((A1218-'Rental Calculator'!$I$16*periods_per_year)/'Rental Calculator'!$I$19,0)),MAX('Rental Calculator'!$I$18,start_rate+'Rental Calculator'!$I$20*ROUNDUP((A1218-'Rental Calculator'!$I$16*periods_per_year)/'Rental Calculator'!$I$19,0)))),start_rate))</f>
        <v/>
      </c>
      <c r="D1218" s="10" t="str">
        <f t="shared" si="113"/>
        <v/>
      </c>
      <c r="E1218" s="10" t="str">
        <f t="shared" si="110"/>
        <v/>
      </c>
      <c r="F1218" s="10" t="str">
        <f t="shared" si="111"/>
        <v/>
      </c>
      <c r="G1218" s="10" t="str">
        <f t="shared" si="112"/>
        <v/>
      </c>
    </row>
    <row r="1219" spans="1:7" x14ac:dyDescent="0.15">
      <c r="A1219" s="7" t="str">
        <f t="shared" si="108"/>
        <v/>
      </c>
      <c r="B1219" s="8" t="str">
        <f t="shared" si="109"/>
        <v/>
      </c>
      <c r="C1219" s="9" t="str">
        <f>IF(A1219="","",IF(variable,IF(A1219&lt;'Rental Calculator'!$I$16*periods_per_year,start_rate,IF('Rental Calculator'!$I$20&gt;=0,MIN('Rental Calculator'!$I$17,start_rate+'Rental Calculator'!$I$20*ROUNDUP((A1219-'Rental Calculator'!$I$16*periods_per_year)/'Rental Calculator'!$I$19,0)),MAX('Rental Calculator'!$I$18,start_rate+'Rental Calculator'!$I$20*ROUNDUP((A1219-'Rental Calculator'!$I$16*periods_per_year)/'Rental Calculator'!$I$19,0)))),start_rate))</f>
        <v/>
      </c>
      <c r="D1219" s="10" t="str">
        <f t="shared" si="113"/>
        <v/>
      </c>
      <c r="E1219" s="10" t="str">
        <f t="shared" si="110"/>
        <v/>
      </c>
      <c r="F1219" s="10" t="str">
        <f t="shared" si="111"/>
        <v/>
      </c>
      <c r="G1219" s="10" t="str">
        <f t="shared" si="112"/>
        <v/>
      </c>
    </row>
    <row r="1220" spans="1:7" x14ac:dyDescent="0.15">
      <c r="A1220" s="7" t="str">
        <f t="shared" ref="A1220:A1283" si="114">IF(G1219="","",IF(OR(A1219&gt;=nper,ROUND(G1219,2)&lt;=0),"",A1219+1))</f>
        <v/>
      </c>
      <c r="B1220" s="8" t="str">
        <f t="shared" ref="B1220:B1283" si="115">IF(A1220="","",IF(OR(periods_per_year=26,periods_per_year=52),IF(periods_per_year=26,IF(A1220=1,fpdate,B1219+14),IF(periods_per_year=52,IF(A1220=1,fpdate,B1219+7),"n/a")),IF(periods_per_year=24,DATE(YEAR(fpdate),MONTH(fpdate)+(A1220-1)/2+IF(AND(DAY(fpdate)&gt;=15,MOD(A1220,2)=0),1,0),IF(MOD(A1220,2)=0,IF(DAY(fpdate)&gt;=15,DAY(fpdate)-14,DAY(fpdate)+14),DAY(fpdate))),IF(DAY(DATE(YEAR(fpdate),MONTH(fpdate)+A1220-1,DAY(fpdate)))&lt;&gt;DAY(fpdate),DATE(YEAR(fpdate),MONTH(fpdate)+A1220,0),DATE(YEAR(fpdate),MONTH(fpdate)+A1220-1,DAY(fpdate))))))</f>
        <v/>
      </c>
      <c r="C1220" s="9" t="str">
        <f>IF(A1220="","",IF(variable,IF(A1220&lt;'Rental Calculator'!$I$16*periods_per_year,start_rate,IF('Rental Calculator'!$I$20&gt;=0,MIN('Rental Calculator'!$I$17,start_rate+'Rental Calculator'!$I$20*ROUNDUP((A1220-'Rental Calculator'!$I$16*periods_per_year)/'Rental Calculator'!$I$19,0)),MAX('Rental Calculator'!$I$18,start_rate+'Rental Calculator'!$I$20*ROUNDUP((A1220-'Rental Calculator'!$I$16*periods_per_year)/'Rental Calculator'!$I$19,0)))),start_rate))</f>
        <v/>
      </c>
      <c r="D1220" s="10" t="str">
        <f t="shared" si="113"/>
        <v/>
      </c>
      <c r="E1220" s="10" t="str">
        <f t="shared" ref="E1220:E1283" si="116">IF(A1220="","",IF(A1220=nper,G1219+D1220,MIN(G1219+D1220,IF(C1220=C1219,E1219,ROUND(-PMT(((1+C1220/CP)^(CP/periods_per_year))-1,nper-A1220+1,G1219),2)))))</f>
        <v/>
      </c>
      <c r="F1220" s="10" t="str">
        <f t="shared" ref="F1220:F1283" si="117">IF(A1220="","",E1220-D1220)</f>
        <v/>
      </c>
      <c r="G1220" s="10" t="str">
        <f t="shared" ref="G1220:G1283" si="118">IF(A1220="","",G1219-F1220)</f>
        <v/>
      </c>
    </row>
    <row r="1221" spans="1:7" x14ac:dyDescent="0.15">
      <c r="A1221" s="7" t="str">
        <f t="shared" si="114"/>
        <v/>
      </c>
      <c r="B1221" s="8" t="str">
        <f t="shared" si="115"/>
        <v/>
      </c>
      <c r="C1221" s="9" t="str">
        <f>IF(A1221="","",IF(variable,IF(A1221&lt;'Rental Calculator'!$I$16*periods_per_year,start_rate,IF('Rental Calculator'!$I$20&gt;=0,MIN('Rental Calculator'!$I$17,start_rate+'Rental Calculator'!$I$20*ROUNDUP((A1221-'Rental Calculator'!$I$16*periods_per_year)/'Rental Calculator'!$I$19,0)),MAX('Rental Calculator'!$I$18,start_rate+'Rental Calculator'!$I$20*ROUNDUP((A1221-'Rental Calculator'!$I$16*periods_per_year)/'Rental Calculator'!$I$19,0)))),start_rate))</f>
        <v/>
      </c>
      <c r="D1221" s="10" t="str">
        <f t="shared" ref="D1221:D1284" si="119">IF(A1221="","",ROUND((((1+C1221/CP)^(CP/periods_per_year))-1)*G1220,2))</f>
        <v/>
      </c>
      <c r="E1221" s="10" t="str">
        <f t="shared" si="116"/>
        <v/>
      </c>
      <c r="F1221" s="10" t="str">
        <f t="shared" si="117"/>
        <v/>
      </c>
      <c r="G1221" s="10" t="str">
        <f t="shared" si="118"/>
        <v/>
      </c>
    </row>
    <row r="1222" spans="1:7" x14ac:dyDescent="0.15">
      <c r="A1222" s="7" t="str">
        <f t="shared" si="114"/>
        <v/>
      </c>
      <c r="B1222" s="8" t="str">
        <f t="shared" si="115"/>
        <v/>
      </c>
      <c r="C1222" s="9" t="str">
        <f>IF(A1222="","",IF(variable,IF(A1222&lt;'Rental Calculator'!$I$16*periods_per_year,start_rate,IF('Rental Calculator'!$I$20&gt;=0,MIN('Rental Calculator'!$I$17,start_rate+'Rental Calculator'!$I$20*ROUNDUP((A1222-'Rental Calculator'!$I$16*periods_per_year)/'Rental Calculator'!$I$19,0)),MAX('Rental Calculator'!$I$18,start_rate+'Rental Calculator'!$I$20*ROUNDUP((A1222-'Rental Calculator'!$I$16*periods_per_year)/'Rental Calculator'!$I$19,0)))),start_rate))</f>
        <v/>
      </c>
      <c r="D1222" s="10" t="str">
        <f t="shared" si="119"/>
        <v/>
      </c>
      <c r="E1222" s="10" t="str">
        <f t="shared" si="116"/>
        <v/>
      </c>
      <c r="F1222" s="10" t="str">
        <f t="shared" si="117"/>
        <v/>
      </c>
      <c r="G1222" s="10" t="str">
        <f t="shared" si="118"/>
        <v/>
      </c>
    </row>
    <row r="1223" spans="1:7" x14ac:dyDescent="0.15">
      <c r="A1223" s="7" t="str">
        <f t="shared" si="114"/>
        <v/>
      </c>
      <c r="B1223" s="8" t="str">
        <f t="shared" si="115"/>
        <v/>
      </c>
      <c r="C1223" s="9" t="str">
        <f>IF(A1223="","",IF(variable,IF(A1223&lt;'Rental Calculator'!$I$16*periods_per_year,start_rate,IF('Rental Calculator'!$I$20&gt;=0,MIN('Rental Calculator'!$I$17,start_rate+'Rental Calculator'!$I$20*ROUNDUP((A1223-'Rental Calculator'!$I$16*periods_per_year)/'Rental Calculator'!$I$19,0)),MAX('Rental Calculator'!$I$18,start_rate+'Rental Calculator'!$I$20*ROUNDUP((A1223-'Rental Calculator'!$I$16*periods_per_year)/'Rental Calculator'!$I$19,0)))),start_rate))</f>
        <v/>
      </c>
      <c r="D1223" s="10" t="str">
        <f t="shared" si="119"/>
        <v/>
      </c>
      <c r="E1223" s="10" t="str">
        <f t="shared" si="116"/>
        <v/>
      </c>
      <c r="F1223" s="10" t="str">
        <f t="shared" si="117"/>
        <v/>
      </c>
      <c r="G1223" s="10" t="str">
        <f t="shared" si="118"/>
        <v/>
      </c>
    </row>
    <row r="1224" spans="1:7" x14ac:dyDescent="0.15">
      <c r="A1224" s="7" t="str">
        <f t="shared" si="114"/>
        <v/>
      </c>
      <c r="B1224" s="8" t="str">
        <f t="shared" si="115"/>
        <v/>
      </c>
      <c r="C1224" s="9" t="str">
        <f>IF(A1224="","",IF(variable,IF(A1224&lt;'Rental Calculator'!$I$16*periods_per_year,start_rate,IF('Rental Calculator'!$I$20&gt;=0,MIN('Rental Calculator'!$I$17,start_rate+'Rental Calculator'!$I$20*ROUNDUP((A1224-'Rental Calculator'!$I$16*periods_per_year)/'Rental Calculator'!$I$19,0)),MAX('Rental Calculator'!$I$18,start_rate+'Rental Calculator'!$I$20*ROUNDUP((A1224-'Rental Calculator'!$I$16*periods_per_year)/'Rental Calculator'!$I$19,0)))),start_rate))</f>
        <v/>
      </c>
      <c r="D1224" s="10" t="str">
        <f t="shared" si="119"/>
        <v/>
      </c>
      <c r="E1224" s="10" t="str">
        <f t="shared" si="116"/>
        <v/>
      </c>
      <c r="F1224" s="10" t="str">
        <f t="shared" si="117"/>
        <v/>
      </c>
      <c r="G1224" s="10" t="str">
        <f t="shared" si="118"/>
        <v/>
      </c>
    </row>
    <row r="1225" spans="1:7" x14ac:dyDescent="0.15">
      <c r="A1225" s="7" t="str">
        <f t="shared" si="114"/>
        <v/>
      </c>
      <c r="B1225" s="8" t="str">
        <f t="shared" si="115"/>
        <v/>
      </c>
      <c r="C1225" s="9" t="str">
        <f>IF(A1225="","",IF(variable,IF(A1225&lt;'Rental Calculator'!$I$16*periods_per_year,start_rate,IF('Rental Calculator'!$I$20&gt;=0,MIN('Rental Calculator'!$I$17,start_rate+'Rental Calculator'!$I$20*ROUNDUP((A1225-'Rental Calculator'!$I$16*periods_per_year)/'Rental Calculator'!$I$19,0)),MAX('Rental Calculator'!$I$18,start_rate+'Rental Calculator'!$I$20*ROUNDUP((A1225-'Rental Calculator'!$I$16*periods_per_year)/'Rental Calculator'!$I$19,0)))),start_rate))</f>
        <v/>
      </c>
      <c r="D1225" s="10" t="str">
        <f t="shared" si="119"/>
        <v/>
      </c>
      <c r="E1225" s="10" t="str">
        <f t="shared" si="116"/>
        <v/>
      </c>
      <c r="F1225" s="10" t="str">
        <f t="shared" si="117"/>
        <v/>
      </c>
      <c r="G1225" s="10" t="str">
        <f t="shared" si="118"/>
        <v/>
      </c>
    </row>
    <row r="1226" spans="1:7" x14ac:dyDescent="0.15">
      <c r="A1226" s="7" t="str">
        <f t="shared" si="114"/>
        <v/>
      </c>
      <c r="B1226" s="8" t="str">
        <f t="shared" si="115"/>
        <v/>
      </c>
      <c r="C1226" s="9" t="str">
        <f>IF(A1226="","",IF(variable,IF(A1226&lt;'Rental Calculator'!$I$16*periods_per_year,start_rate,IF('Rental Calculator'!$I$20&gt;=0,MIN('Rental Calculator'!$I$17,start_rate+'Rental Calculator'!$I$20*ROUNDUP((A1226-'Rental Calculator'!$I$16*periods_per_year)/'Rental Calculator'!$I$19,0)),MAX('Rental Calculator'!$I$18,start_rate+'Rental Calculator'!$I$20*ROUNDUP((A1226-'Rental Calculator'!$I$16*periods_per_year)/'Rental Calculator'!$I$19,0)))),start_rate))</f>
        <v/>
      </c>
      <c r="D1226" s="10" t="str">
        <f t="shared" si="119"/>
        <v/>
      </c>
      <c r="E1226" s="10" t="str">
        <f t="shared" si="116"/>
        <v/>
      </c>
      <c r="F1226" s="10" t="str">
        <f t="shared" si="117"/>
        <v/>
      </c>
      <c r="G1226" s="10" t="str">
        <f t="shared" si="118"/>
        <v/>
      </c>
    </row>
    <row r="1227" spans="1:7" x14ac:dyDescent="0.15">
      <c r="A1227" s="7" t="str">
        <f t="shared" si="114"/>
        <v/>
      </c>
      <c r="B1227" s="8" t="str">
        <f t="shared" si="115"/>
        <v/>
      </c>
      <c r="C1227" s="9" t="str">
        <f>IF(A1227="","",IF(variable,IF(A1227&lt;'Rental Calculator'!$I$16*periods_per_year,start_rate,IF('Rental Calculator'!$I$20&gt;=0,MIN('Rental Calculator'!$I$17,start_rate+'Rental Calculator'!$I$20*ROUNDUP((A1227-'Rental Calculator'!$I$16*periods_per_year)/'Rental Calculator'!$I$19,0)),MAX('Rental Calculator'!$I$18,start_rate+'Rental Calculator'!$I$20*ROUNDUP((A1227-'Rental Calculator'!$I$16*periods_per_year)/'Rental Calculator'!$I$19,0)))),start_rate))</f>
        <v/>
      </c>
      <c r="D1227" s="10" t="str">
        <f t="shared" si="119"/>
        <v/>
      </c>
      <c r="E1227" s="10" t="str">
        <f t="shared" si="116"/>
        <v/>
      </c>
      <c r="F1227" s="10" t="str">
        <f t="shared" si="117"/>
        <v/>
      </c>
      <c r="G1227" s="10" t="str">
        <f t="shared" si="118"/>
        <v/>
      </c>
    </row>
    <row r="1228" spans="1:7" x14ac:dyDescent="0.15">
      <c r="A1228" s="7" t="str">
        <f t="shared" si="114"/>
        <v/>
      </c>
      <c r="B1228" s="8" t="str">
        <f t="shared" si="115"/>
        <v/>
      </c>
      <c r="C1228" s="9" t="str">
        <f>IF(A1228="","",IF(variable,IF(A1228&lt;'Rental Calculator'!$I$16*periods_per_year,start_rate,IF('Rental Calculator'!$I$20&gt;=0,MIN('Rental Calculator'!$I$17,start_rate+'Rental Calculator'!$I$20*ROUNDUP((A1228-'Rental Calculator'!$I$16*periods_per_year)/'Rental Calculator'!$I$19,0)),MAX('Rental Calculator'!$I$18,start_rate+'Rental Calculator'!$I$20*ROUNDUP((A1228-'Rental Calculator'!$I$16*periods_per_year)/'Rental Calculator'!$I$19,0)))),start_rate))</f>
        <v/>
      </c>
      <c r="D1228" s="10" t="str">
        <f t="shared" si="119"/>
        <v/>
      </c>
      <c r="E1228" s="10" t="str">
        <f t="shared" si="116"/>
        <v/>
      </c>
      <c r="F1228" s="10" t="str">
        <f t="shared" si="117"/>
        <v/>
      </c>
      <c r="G1228" s="10" t="str">
        <f t="shared" si="118"/>
        <v/>
      </c>
    </row>
    <row r="1229" spans="1:7" x14ac:dyDescent="0.15">
      <c r="A1229" s="7" t="str">
        <f t="shared" si="114"/>
        <v/>
      </c>
      <c r="B1229" s="8" t="str">
        <f t="shared" si="115"/>
        <v/>
      </c>
      <c r="C1229" s="9" t="str">
        <f>IF(A1229="","",IF(variable,IF(A1229&lt;'Rental Calculator'!$I$16*periods_per_year,start_rate,IF('Rental Calculator'!$I$20&gt;=0,MIN('Rental Calculator'!$I$17,start_rate+'Rental Calculator'!$I$20*ROUNDUP((A1229-'Rental Calculator'!$I$16*periods_per_year)/'Rental Calculator'!$I$19,0)),MAX('Rental Calculator'!$I$18,start_rate+'Rental Calculator'!$I$20*ROUNDUP((A1229-'Rental Calculator'!$I$16*periods_per_year)/'Rental Calculator'!$I$19,0)))),start_rate))</f>
        <v/>
      </c>
      <c r="D1229" s="10" t="str">
        <f t="shared" si="119"/>
        <v/>
      </c>
      <c r="E1229" s="10" t="str">
        <f t="shared" si="116"/>
        <v/>
      </c>
      <c r="F1229" s="10" t="str">
        <f t="shared" si="117"/>
        <v/>
      </c>
      <c r="G1229" s="10" t="str">
        <f t="shared" si="118"/>
        <v/>
      </c>
    </row>
    <row r="1230" spans="1:7" x14ac:dyDescent="0.15">
      <c r="A1230" s="7" t="str">
        <f t="shared" si="114"/>
        <v/>
      </c>
      <c r="B1230" s="8" t="str">
        <f t="shared" si="115"/>
        <v/>
      </c>
      <c r="C1230" s="9" t="str">
        <f>IF(A1230="","",IF(variable,IF(A1230&lt;'Rental Calculator'!$I$16*periods_per_year,start_rate,IF('Rental Calculator'!$I$20&gt;=0,MIN('Rental Calculator'!$I$17,start_rate+'Rental Calculator'!$I$20*ROUNDUP((A1230-'Rental Calculator'!$I$16*periods_per_year)/'Rental Calculator'!$I$19,0)),MAX('Rental Calculator'!$I$18,start_rate+'Rental Calculator'!$I$20*ROUNDUP((A1230-'Rental Calculator'!$I$16*periods_per_year)/'Rental Calculator'!$I$19,0)))),start_rate))</f>
        <v/>
      </c>
      <c r="D1230" s="10" t="str">
        <f t="shared" si="119"/>
        <v/>
      </c>
      <c r="E1230" s="10" t="str">
        <f t="shared" si="116"/>
        <v/>
      </c>
      <c r="F1230" s="10" t="str">
        <f t="shared" si="117"/>
        <v/>
      </c>
      <c r="G1230" s="10" t="str">
        <f t="shared" si="118"/>
        <v/>
      </c>
    </row>
    <row r="1231" spans="1:7" x14ac:dyDescent="0.15">
      <c r="A1231" s="7" t="str">
        <f t="shared" si="114"/>
        <v/>
      </c>
      <c r="B1231" s="8" t="str">
        <f t="shared" si="115"/>
        <v/>
      </c>
      <c r="C1231" s="9" t="str">
        <f>IF(A1231="","",IF(variable,IF(A1231&lt;'Rental Calculator'!$I$16*periods_per_year,start_rate,IF('Rental Calculator'!$I$20&gt;=0,MIN('Rental Calculator'!$I$17,start_rate+'Rental Calculator'!$I$20*ROUNDUP((A1231-'Rental Calculator'!$I$16*periods_per_year)/'Rental Calculator'!$I$19,0)),MAX('Rental Calculator'!$I$18,start_rate+'Rental Calculator'!$I$20*ROUNDUP((A1231-'Rental Calculator'!$I$16*periods_per_year)/'Rental Calculator'!$I$19,0)))),start_rate))</f>
        <v/>
      </c>
      <c r="D1231" s="10" t="str">
        <f t="shared" si="119"/>
        <v/>
      </c>
      <c r="E1231" s="10" t="str">
        <f t="shared" si="116"/>
        <v/>
      </c>
      <c r="F1231" s="10" t="str">
        <f t="shared" si="117"/>
        <v/>
      </c>
      <c r="G1231" s="10" t="str">
        <f t="shared" si="118"/>
        <v/>
      </c>
    </row>
    <row r="1232" spans="1:7" x14ac:dyDescent="0.15">
      <c r="A1232" s="7" t="str">
        <f t="shared" si="114"/>
        <v/>
      </c>
      <c r="B1232" s="8" t="str">
        <f t="shared" si="115"/>
        <v/>
      </c>
      <c r="C1232" s="9" t="str">
        <f>IF(A1232="","",IF(variable,IF(A1232&lt;'Rental Calculator'!$I$16*periods_per_year,start_rate,IF('Rental Calculator'!$I$20&gt;=0,MIN('Rental Calculator'!$I$17,start_rate+'Rental Calculator'!$I$20*ROUNDUP((A1232-'Rental Calculator'!$I$16*periods_per_year)/'Rental Calculator'!$I$19,0)),MAX('Rental Calculator'!$I$18,start_rate+'Rental Calculator'!$I$20*ROUNDUP((A1232-'Rental Calculator'!$I$16*periods_per_year)/'Rental Calculator'!$I$19,0)))),start_rate))</f>
        <v/>
      </c>
      <c r="D1232" s="10" t="str">
        <f t="shared" si="119"/>
        <v/>
      </c>
      <c r="E1232" s="10" t="str">
        <f t="shared" si="116"/>
        <v/>
      </c>
      <c r="F1232" s="10" t="str">
        <f t="shared" si="117"/>
        <v/>
      </c>
      <c r="G1232" s="10" t="str">
        <f t="shared" si="118"/>
        <v/>
      </c>
    </row>
    <row r="1233" spans="1:7" x14ac:dyDescent="0.15">
      <c r="A1233" s="7" t="str">
        <f t="shared" si="114"/>
        <v/>
      </c>
      <c r="B1233" s="8" t="str">
        <f t="shared" si="115"/>
        <v/>
      </c>
      <c r="C1233" s="9" t="str">
        <f>IF(A1233="","",IF(variable,IF(A1233&lt;'Rental Calculator'!$I$16*periods_per_year,start_rate,IF('Rental Calculator'!$I$20&gt;=0,MIN('Rental Calculator'!$I$17,start_rate+'Rental Calculator'!$I$20*ROUNDUP((A1233-'Rental Calculator'!$I$16*periods_per_year)/'Rental Calculator'!$I$19,0)),MAX('Rental Calculator'!$I$18,start_rate+'Rental Calculator'!$I$20*ROUNDUP((A1233-'Rental Calculator'!$I$16*periods_per_year)/'Rental Calculator'!$I$19,0)))),start_rate))</f>
        <v/>
      </c>
      <c r="D1233" s="10" t="str">
        <f t="shared" si="119"/>
        <v/>
      </c>
      <c r="E1233" s="10" t="str">
        <f t="shared" si="116"/>
        <v/>
      </c>
      <c r="F1233" s="10" t="str">
        <f t="shared" si="117"/>
        <v/>
      </c>
      <c r="G1233" s="10" t="str">
        <f t="shared" si="118"/>
        <v/>
      </c>
    </row>
    <row r="1234" spans="1:7" x14ac:dyDescent="0.15">
      <c r="A1234" s="7" t="str">
        <f t="shared" si="114"/>
        <v/>
      </c>
      <c r="B1234" s="8" t="str">
        <f t="shared" si="115"/>
        <v/>
      </c>
      <c r="C1234" s="9" t="str">
        <f>IF(A1234="","",IF(variable,IF(A1234&lt;'Rental Calculator'!$I$16*periods_per_year,start_rate,IF('Rental Calculator'!$I$20&gt;=0,MIN('Rental Calculator'!$I$17,start_rate+'Rental Calculator'!$I$20*ROUNDUP((A1234-'Rental Calculator'!$I$16*periods_per_year)/'Rental Calculator'!$I$19,0)),MAX('Rental Calculator'!$I$18,start_rate+'Rental Calculator'!$I$20*ROUNDUP((A1234-'Rental Calculator'!$I$16*periods_per_year)/'Rental Calculator'!$I$19,0)))),start_rate))</f>
        <v/>
      </c>
      <c r="D1234" s="10" t="str">
        <f t="shared" si="119"/>
        <v/>
      </c>
      <c r="E1234" s="10" t="str">
        <f t="shared" si="116"/>
        <v/>
      </c>
      <c r="F1234" s="10" t="str">
        <f t="shared" si="117"/>
        <v/>
      </c>
      <c r="G1234" s="10" t="str">
        <f t="shared" si="118"/>
        <v/>
      </c>
    </row>
    <row r="1235" spans="1:7" x14ac:dyDescent="0.15">
      <c r="A1235" s="7" t="str">
        <f t="shared" si="114"/>
        <v/>
      </c>
      <c r="B1235" s="8" t="str">
        <f t="shared" si="115"/>
        <v/>
      </c>
      <c r="C1235" s="9" t="str">
        <f>IF(A1235="","",IF(variable,IF(A1235&lt;'Rental Calculator'!$I$16*periods_per_year,start_rate,IF('Rental Calculator'!$I$20&gt;=0,MIN('Rental Calculator'!$I$17,start_rate+'Rental Calculator'!$I$20*ROUNDUP((A1235-'Rental Calculator'!$I$16*periods_per_year)/'Rental Calculator'!$I$19,0)),MAX('Rental Calculator'!$I$18,start_rate+'Rental Calculator'!$I$20*ROUNDUP((A1235-'Rental Calculator'!$I$16*periods_per_year)/'Rental Calculator'!$I$19,0)))),start_rate))</f>
        <v/>
      </c>
      <c r="D1235" s="10" t="str">
        <f t="shared" si="119"/>
        <v/>
      </c>
      <c r="E1235" s="10" t="str">
        <f t="shared" si="116"/>
        <v/>
      </c>
      <c r="F1235" s="10" t="str">
        <f t="shared" si="117"/>
        <v/>
      </c>
      <c r="G1235" s="10" t="str">
        <f t="shared" si="118"/>
        <v/>
      </c>
    </row>
    <row r="1236" spans="1:7" x14ac:dyDescent="0.15">
      <c r="A1236" s="7" t="str">
        <f t="shared" si="114"/>
        <v/>
      </c>
      <c r="B1236" s="8" t="str">
        <f t="shared" si="115"/>
        <v/>
      </c>
      <c r="C1236" s="9" t="str">
        <f>IF(A1236="","",IF(variable,IF(A1236&lt;'Rental Calculator'!$I$16*periods_per_year,start_rate,IF('Rental Calculator'!$I$20&gt;=0,MIN('Rental Calculator'!$I$17,start_rate+'Rental Calculator'!$I$20*ROUNDUP((A1236-'Rental Calculator'!$I$16*periods_per_year)/'Rental Calculator'!$I$19,0)),MAX('Rental Calculator'!$I$18,start_rate+'Rental Calculator'!$I$20*ROUNDUP((A1236-'Rental Calculator'!$I$16*periods_per_year)/'Rental Calculator'!$I$19,0)))),start_rate))</f>
        <v/>
      </c>
      <c r="D1236" s="10" t="str">
        <f t="shared" si="119"/>
        <v/>
      </c>
      <c r="E1236" s="10" t="str">
        <f t="shared" si="116"/>
        <v/>
      </c>
      <c r="F1236" s="10" t="str">
        <f t="shared" si="117"/>
        <v/>
      </c>
      <c r="G1236" s="10" t="str">
        <f t="shared" si="118"/>
        <v/>
      </c>
    </row>
    <row r="1237" spans="1:7" x14ac:dyDescent="0.15">
      <c r="A1237" s="7" t="str">
        <f t="shared" si="114"/>
        <v/>
      </c>
      <c r="B1237" s="8" t="str">
        <f t="shared" si="115"/>
        <v/>
      </c>
      <c r="C1237" s="9" t="str">
        <f>IF(A1237="","",IF(variable,IF(A1237&lt;'Rental Calculator'!$I$16*periods_per_year,start_rate,IF('Rental Calculator'!$I$20&gt;=0,MIN('Rental Calculator'!$I$17,start_rate+'Rental Calculator'!$I$20*ROUNDUP((A1237-'Rental Calculator'!$I$16*periods_per_year)/'Rental Calculator'!$I$19,0)),MAX('Rental Calculator'!$I$18,start_rate+'Rental Calculator'!$I$20*ROUNDUP((A1237-'Rental Calculator'!$I$16*periods_per_year)/'Rental Calculator'!$I$19,0)))),start_rate))</f>
        <v/>
      </c>
      <c r="D1237" s="10" t="str">
        <f t="shared" si="119"/>
        <v/>
      </c>
      <c r="E1237" s="10" t="str">
        <f t="shared" si="116"/>
        <v/>
      </c>
      <c r="F1237" s="10" t="str">
        <f t="shared" si="117"/>
        <v/>
      </c>
      <c r="G1237" s="10" t="str">
        <f t="shared" si="118"/>
        <v/>
      </c>
    </row>
    <row r="1238" spans="1:7" x14ac:dyDescent="0.15">
      <c r="A1238" s="7" t="str">
        <f t="shared" si="114"/>
        <v/>
      </c>
      <c r="B1238" s="8" t="str">
        <f t="shared" si="115"/>
        <v/>
      </c>
      <c r="C1238" s="9" t="str">
        <f>IF(A1238="","",IF(variable,IF(A1238&lt;'Rental Calculator'!$I$16*periods_per_year,start_rate,IF('Rental Calculator'!$I$20&gt;=0,MIN('Rental Calculator'!$I$17,start_rate+'Rental Calculator'!$I$20*ROUNDUP((A1238-'Rental Calculator'!$I$16*periods_per_year)/'Rental Calculator'!$I$19,0)),MAX('Rental Calculator'!$I$18,start_rate+'Rental Calculator'!$I$20*ROUNDUP((A1238-'Rental Calculator'!$I$16*periods_per_year)/'Rental Calculator'!$I$19,0)))),start_rate))</f>
        <v/>
      </c>
      <c r="D1238" s="10" t="str">
        <f t="shared" si="119"/>
        <v/>
      </c>
      <c r="E1238" s="10" t="str">
        <f t="shared" si="116"/>
        <v/>
      </c>
      <c r="F1238" s="10" t="str">
        <f t="shared" si="117"/>
        <v/>
      </c>
      <c r="G1238" s="10" t="str">
        <f t="shared" si="118"/>
        <v/>
      </c>
    </row>
    <row r="1239" spans="1:7" x14ac:dyDescent="0.15">
      <c r="A1239" s="7" t="str">
        <f t="shared" si="114"/>
        <v/>
      </c>
      <c r="B1239" s="8" t="str">
        <f t="shared" si="115"/>
        <v/>
      </c>
      <c r="C1239" s="9" t="str">
        <f>IF(A1239="","",IF(variable,IF(A1239&lt;'Rental Calculator'!$I$16*periods_per_year,start_rate,IF('Rental Calculator'!$I$20&gt;=0,MIN('Rental Calculator'!$I$17,start_rate+'Rental Calculator'!$I$20*ROUNDUP((A1239-'Rental Calculator'!$I$16*periods_per_year)/'Rental Calculator'!$I$19,0)),MAX('Rental Calculator'!$I$18,start_rate+'Rental Calculator'!$I$20*ROUNDUP((A1239-'Rental Calculator'!$I$16*periods_per_year)/'Rental Calculator'!$I$19,0)))),start_rate))</f>
        <v/>
      </c>
      <c r="D1239" s="10" t="str">
        <f t="shared" si="119"/>
        <v/>
      </c>
      <c r="E1239" s="10" t="str">
        <f t="shared" si="116"/>
        <v/>
      </c>
      <c r="F1239" s="10" t="str">
        <f t="shared" si="117"/>
        <v/>
      </c>
      <c r="G1239" s="10" t="str">
        <f t="shared" si="118"/>
        <v/>
      </c>
    </row>
    <row r="1240" spans="1:7" x14ac:dyDescent="0.15">
      <c r="A1240" s="7" t="str">
        <f t="shared" si="114"/>
        <v/>
      </c>
      <c r="B1240" s="8" t="str">
        <f t="shared" si="115"/>
        <v/>
      </c>
      <c r="C1240" s="9" t="str">
        <f>IF(A1240="","",IF(variable,IF(A1240&lt;'Rental Calculator'!$I$16*periods_per_year,start_rate,IF('Rental Calculator'!$I$20&gt;=0,MIN('Rental Calculator'!$I$17,start_rate+'Rental Calculator'!$I$20*ROUNDUP((A1240-'Rental Calculator'!$I$16*periods_per_year)/'Rental Calculator'!$I$19,0)),MAX('Rental Calculator'!$I$18,start_rate+'Rental Calculator'!$I$20*ROUNDUP((A1240-'Rental Calculator'!$I$16*periods_per_year)/'Rental Calculator'!$I$19,0)))),start_rate))</f>
        <v/>
      </c>
      <c r="D1240" s="10" t="str">
        <f t="shared" si="119"/>
        <v/>
      </c>
      <c r="E1240" s="10" t="str">
        <f t="shared" si="116"/>
        <v/>
      </c>
      <c r="F1240" s="10" t="str">
        <f t="shared" si="117"/>
        <v/>
      </c>
      <c r="G1240" s="10" t="str">
        <f t="shared" si="118"/>
        <v/>
      </c>
    </row>
    <row r="1241" spans="1:7" x14ac:dyDescent="0.15">
      <c r="A1241" s="7" t="str">
        <f t="shared" si="114"/>
        <v/>
      </c>
      <c r="B1241" s="8" t="str">
        <f t="shared" si="115"/>
        <v/>
      </c>
      <c r="C1241" s="9" t="str">
        <f>IF(A1241="","",IF(variable,IF(A1241&lt;'Rental Calculator'!$I$16*periods_per_year,start_rate,IF('Rental Calculator'!$I$20&gt;=0,MIN('Rental Calculator'!$I$17,start_rate+'Rental Calculator'!$I$20*ROUNDUP((A1241-'Rental Calculator'!$I$16*periods_per_year)/'Rental Calculator'!$I$19,0)),MAX('Rental Calculator'!$I$18,start_rate+'Rental Calculator'!$I$20*ROUNDUP((A1241-'Rental Calculator'!$I$16*periods_per_year)/'Rental Calculator'!$I$19,0)))),start_rate))</f>
        <v/>
      </c>
      <c r="D1241" s="10" t="str">
        <f t="shared" si="119"/>
        <v/>
      </c>
      <c r="E1241" s="10" t="str">
        <f t="shared" si="116"/>
        <v/>
      </c>
      <c r="F1241" s="10" t="str">
        <f t="shared" si="117"/>
        <v/>
      </c>
      <c r="G1241" s="10" t="str">
        <f t="shared" si="118"/>
        <v/>
      </c>
    </row>
    <row r="1242" spans="1:7" x14ac:dyDescent="0.15">
      <c r="A1242" s="7" t="str">
        <f t="shared" si="114"/>
        <v/>
      </c>
      <c r="B1242" s="8" t="str">
        <f t="shared" si="115"/>
        <v/>
      </c>
      <c r="C1242" s="9" t="str">
        <f>IF(A1242="","",IF(variable,IF(A1242&lt;'Rental Calculator'!$I$16*periods_per_year,start_rate,IF('Rental Calculator'!$I$20&gt;=0,MIN('Rental Calculator'!$I$17,start_rate+'Rental Calculator'!$I$20*ROUNDUP((A1242-'Rental Calculator'!$I$16*periods_per_year)/'Rental Calculator'!$I$19,0)),MAX('Rental Calculator'!$I$18,start_rate+'Rental Calculator'!$I$20*ROUNDUP((A1242-'Rental Calculator'!$I$16*periods_per_year)/'Rental Calculator'!$I$19,0)))),start_rate))</f>
        <v/>
      </c>
      <c r="D1242" s="10" t="str">
        <f t="shared" si="119"/>
        <v/>
      </c>
      <c r="E1242" s="10" t="str">
        <f t="shared" si="116"/>
        <v/>
      </c>
      <c r="F1242" s="10" t="str">
        <f t="shared" si="117"/>
        <v/>
      </c>
      <c r="G1242" s="10" t="str">
        <f t="shared" si="118"/>
        <v/>
      </c>
    </row>
    <row r="1243" spans="1:7" x14ac:dyDescent="0.15">
      <c r="A1243" s="7" t="str">
        <f t="shared" si="114"/>
        <v/>
      </c>
      <c r="B1243" s="8" t="str">
        <f t="shared" si="115"/>
        <v/>
      </c>
      <c r="C1243" s="9" t="str">
        <f>IF(A1243="","",IF(variable,IF(A1243&lt;'Rental Calculator'!$I$16*periods_per_year,start_rate,IF('Rental Calculator'!$I$20&gt;=0,MIN('Rental Calculator'!$I$17,start_rate+'Rental Calculator'!$I$20*ROUNDUP((A1243-'Rental Calculator'!$I$16*periods_per_year)/'Rental Calculator'!$I$19,0)),MAX('Rental Calculator'!$I$18,start_rate+'Rental Calculator'!$I$20*ROUNDUP((A1243-'Rental Calculator'!$I$16*periods_per_year)/'Rental Calculator'!$I$19,0)))),start_rate))</f>
        <v/>
      </c>
      <c r="D1243" s="10" t="str">
        <f t="shared" si="119"/>
        <v/>
      </c>
      <c r="E1243" s="10" t="str">
        <f t="shared" si="116"/>
        <v/>
      </c>
      <c r="F1243" s="10" t="str">
        <f t="shared" si="117"/>
        <v/>
      </c>
      <c r="G1243" s="10" t="str">
        <f t="shared" si="118"/>
        <v/>
      </c>
    </row>
    <row r="1244" spans="1:7" x14ac:dyDescent="0.15">
      <c r="A1244" s="7" t="str">
        <f t="shared" si="114"/>
        <v/>
      </c>
      <c r="B1244" s="8" t="str">
        <f t="shared" si="115"/>
        <v/>
      </c>
      <c r="C1244" s="9" t="str">
        <f>IF(A1244="","",IF(variable,IF(A1244&lt;'Rental Calculator'!$I$16*periods_per_year,start_rate,IF('Rental Calculator'!$I$20&gt;=0,MIN('Rental Calculator'!$I$17,start_rate+'Rental Calculator'!$I$20*ROUNDUP((A1244-'Rental Calculator'!$I$16*periods_per_year)/'Rental Calculator'!$I$19,0)),MAX('Rental Calculator'!$I$18,start_rate+'Rental Calculator'!$I$20*ROUNDUP((A1244-'Rental Calculator'!$I$16*periods_per_year)/'Rental Calculator'!$I$19,0)))),start_rate))</f>
        <v/>
      </c>
      <c r="D1244" s="10" t="str">
        <f t="shared" si="119"/>
        <v/>
      </c>
      <c r="E1244" s="10" t="str">
        <f t="shared" si="116"/>
        <v/>
      </c>
      <c r="F1244" s="10" t="str">
        <f t="shared" si="117"/>
        <v/>
      </c>
      <c r="G1244" s="10" t="str">
        <f t="shared" si="118"/>
        <v/>
      </c>
    </row>
    <row r="1245" spans="1:7" x14ac:dyDescent="0.15">
      <c r="A1245" s="7" t="str">
        <f t="shared" si="114"/>
        <v/>
      </c>
      <c r="B1245" s="8" t="str">
        <f t="shared" si="115"/>
        <v/>
      </c>
      <c r="C1245" s="9" t="str">
        <f>IF(A1245="","",IF(variable,IF(A1245&lt;'Rental Calculator'!$I$16*periods_per_year,start_rate,IF('Rental Calculator'!$I$20&gt;=0,MIN('Rental Calculator'!$I$17,start_rate+'Rental Calculator'!$I$20*ROUNDUP((A1245-'Rental Calculator'!$I$16*periods_per_year)/'Rental Calculator'!$I$19,0)),MAX('Rental Calculator'!$I$18,start_rate+'Rental Calculator'!$I$20*ROUNDUP((A1245-'Rental Calculator'!$I$16*periods_per_year)/'Rental Calculator'!$I$19,0)))),start_rate))</f>
        <v/>
      </c>
      <c r="D1245" s="10" t="str">
        <f t="shared" si="119"/>
        <v/>
      </c>
      <c r="E1245" s="10" t="str">
        <f t="shared" si="116"/>
        <v/>
      </c>
      <c r="F1245" s="10" t="str">
        <f t="shared" si="117"/>
        <v/>
      </c>
      <c r="G1245" s="10" t="str">
        <f t="shared" si="118"/>
        <v/>
      </c>
    </row>
    <row r="1246" spans="1:7" x14ac:dyDescent="0.15">
      <c r="A1246" s="7" t="str">
        <f t="shared" si="114"/>
        <v/>
      </c>
      <c r="B1246" s="8" t="str">
        <f t="shared" si="115"/>
        <v/>
      </c>
      <c r="C1246" s="9" t="str">
        <f>IF(A1246="","",IF(variable,IF(A1246&lt;'Rental Calculator'!$I$16*periods_per_year,start_rate,IF('Rental Calculator'!$I$20&gt;=0,MIN('Rental Calculator'!$I$17,start_rate+'Rental Calculator'!$I$20*ROUNDUP((A1246-'Rental Calculator'!$I$16*periods_per_year)/'Rental Calculator'!$I$19,0)),MAX('Rental Calculator'!$I$18,start_rate+'Rental Calculator'!$I$20*ROUNDUP((A1246-'Rental Calculator'!$I$16*periods_per_year)/'Rental Calculator'!$I$19,0)))),start_rate))</f>
        <v/>
      </c>
      <c r="D1246" s="10" t="str">
        <f t="shared" si="119"/>
        <v/>
      </c>
      <c r="E1246" s="10" t="str">
        <f t="shared" si="116"/>
        <v/>
      </c>
      <c r="F1246" s="10" t="str">
        <f t="shared" si="117"/>
        <v/>
      </c>
      <c r="G1246" s="10" t="str">
        <f t="shared" si="118"/>
        <v/>
      </c>
    </row>
    <row r="1247" spans="1:7" x14ac:dyDescent="0.15">
      <c r="A1247" s="7" t="str">
        <f t="shared" si="114"/>
        <v/>
      </c>
      <c r="B1247" s="8" t="str">
        <f t="shared" si="115"/>
        <v/>
      </c>
      <c r="C1247" s="9" t="str">
        <f>IF(A1247="","",IF(variable,IF(A1247&lt;'Rental Calculator'!$I$16*periods_per_year,start_rate,IF('Rental Calculator'!$I$20&gt;=0,MIN('Rental Calculator'!$I$17,start_rate+'Rental Calculator'!$I$20*ROUNDUP((A1247-'Rental Calculator'!$I$16*periods_per_year)/'Rental Calculator'!$I$19,0)),MAX('Rental Calculator'!$I$18,start_rate+'Rental Calculator'!$I$20*ROUNDUP((A1247-'Rental Calculator'!$I$16*periods_per_year)/'Rental Calculator'!$I$19,0)))),start_rate))</f>
        <v/>
      </c>
      <c r="D1247" s="10" t="str">
        <f t="shared" si="119"/>
        <v/>
      </c>
      <c r="E1247" s="10" t="str">
        <f t="shared" si="116"/>
        <v/>
      </c>
      <c r="F1247" s="10" t="str">
        <f t="shared" si="117"/>
        <v/>
      </c>
      <c r="G1247" s="10" t="str">
        <f t="shared" si="118"/>
        <v/>
      </c>
    </row>
    <row r="1248" spans="1:7" x14ac:dyDescent="0.15">
      <c r="A1248" s="7" t="str">
        <f t="shared" si="114"/>
        <v/>
      </c>
      <c r="B1248" s="8" t="str">
        <f t="shared" si="115"/>
        <v/>
      </c>
      <c r="C1248" s="9" t="str">
        <f>IF(A1248="","",IF(variable,IF(A1248&lt;'Rental Calculator'!$I$16*periods_per_year,start_rate,IF('Rental Calculator'!$I$20&gt;=0,MIN('Rental Calculator'!$I$17,start_rate+'Rental Calculator'!$I$20*ROUNDUP((A1248-'Rental Calculator'!$I$16*periods_per_year)/'Rental Calculator'!$I$19,0)),MAX('Rental Calculator'!$I$18,start_rate+'Rental Calculator'!$I$20*ROUNDUP((A1248-'Rental Calculator'!$I$16*periods_per_year)/'Rental Calculator'!$I$19,0)))),start_rate))</f>
        <v/>
      </c>
      <c r="D1248" s="10" t="str">
        <f t="shared" si="119"/>
        <v/>
      </c>
      <c r="E1248" s="10" t="str">
        <f t="shared" si="116"/>
        <v/>
      </c>
      <c r="F1248" s="10" t="str">
        <f t="shared" si="117"/>
        <v/>
      </c>
      <c r="G1248" s="10" t="str">
        <f t="shared" si="118"/>
        <v/>
      </c>
    </row>
    <row r="1249" spans="1:7" x14ac:dyDescent="0.15">
      <c r="A1249" s="7" t="str">
        <f t="shared" si="114"/>
        <v/>
      </c>
      <c r="B1249" s="8" t="str">
        <f t="shared" si="115"/>
        <v/>
      </c>
      <c r="C1249" s="9" t="str">
        <f>IF(A1249="","",IF(variable,IF(A1249&lt;'Rental Calculator'!$I$16*periods_per_year,start_rate,IF('Rental Calculator'!$I$20&gt;=0,MIN('Rental Calculator'!$I$17,start_rate+'Rental Calculator'!$I$20*ROUNDUP((A1249-'Rental Calculator'!$I$16*periods_per_year)/'Rental Calculator'!$I$19,0)),MAX('Rental Calculator'!$I$18,start_rate+'Rental Calculator'!$I$20*ROUNDUP((A1249-'Rental Calculator'!$I$16*periods_per_year)/'Rental Calculator'!$I$19,0)))),start_rate))</f>
        <v/>
      </c>
      <c r="D1249" s="10" t="str">
        <f t="shared" si="119"/>
        <v/>
      </c>
      <c r="E1249" s="10" t="str">
        <f t="shared" si="116"/>
        <v/>
      </c>
      <c r="F1249" s="10" t="str">
        <f t="shared" si="117"/>
        <v/>
      </c>
      <c r="G1249" s="10" t="str">
        <f t="shared" si="118"/>
        <v/>
      </c>
    </row>
    <row r="1250" spans="1:7" x14ac:dyDescent="0.15">
      <c r="A1250" s="7" t="str">
        <f t="shared" si="114"/>
        <v/>
      </c>
      <c r="B1250" s="8" t="str">
        <f t="shared" si="115"/>
        <v/>
      </c>
      <c r="C1250" s="9" t="str">
        <f>IF(A1250="","",IF(variable,IF(A1250&lt;'Rental Calculator'!$I$16*periods_per_year,start_rate,IF('Rental Calculator'!$I$20&gt;=0,MIN('Rental Calculator'!$I$17,start_rate+'Rental Calculator'!$I$20*ROUNDUP((A1250-'Rental Calculator'!$I$16*periods_per_year)/'Rental Calculator'!$I$19,0)),MAX('Rental Calculator'!$I$18,start_rate+'Rental Calculator'!$I$20*ROUNDUP((A1250-'Rental Calculator'!$I$16*periods_per_year)/'Rental Calculator'!$I$19,0)))),start_rate))</f>
        <v/>
      </c>
      <c r="D1250" s="10" t="str">
        <f t="shared" si="119"/>
        <v/>
      </c>
      <c r="E1250" s="10" t="str">
        <f t="shared" si="116"/>
        <v/>
      </c>
      <c r="F1250" s="10" t="str">
        <f t="shared" si="117"/>
        <v/>
      </c>
      <c r="G1250" s="10" t="str">
        <f t="shared" si="118"/>
        <v/>
      </c>
    </row>
    <row r="1251" spans="1:7" x14ac:dyDescent="0.15">
      <c r="A1251" s="7" t="str">
        <f t="shared" si="114"/>
        <v/>
      </c>
      <c r="B1251" s="8" t="str">
        <f t="shared" si="115"/>
        <v/>
      </c>
      <c r="C1251" s="9" t="str">
        <f>IF(A1251="","",IF(variable,IF(A1251&lt;'Rental Calculator'!$I$16*periods_per_year,start_rate,IF('Rental Calculator'!$I$20&gt;=0,MIN('Rental Calculator'!$I$17,start_rate+'Rental Calculator'!$I$20*ROUNDUP((A1251-'Rental Calculator'!$I$16*periods_per_year)/'Rental Calculator'!$I$19,0)),MAX('Rental Calculator'!$I$18,start_rate+'Rental Calculator'!$I$20*ROUNDUP((A1251-'Rental Calculator'!$I$16*periods_per_year)/'Rental Calculator'!$I$19,0)))),start_rate))</f>
        <v/>
      </c>
      <c r="D1251" s="10" t="str">
        <f t="shared" si="119"/>
        <v/>
      </c>
      <c r="E1251" s="10" t="str">
        <f t="shared" si="116"/>
        <v/>
      </c>
      <c r="F1251" s="10" t="str">
        <f t="shared" si="117"/>
        <v/>
      </c>
      <c r="G1251" s="10" t="str">
        <f t="shared" si="118"/>
        <v/>
      </c>
    </row>
    <row r="1252" spans="1:7" x14ac:dyDescent="0.15">
      <c r="A1252" s="7" t="str">
        <f t="shared" si="114"/>
        <v/>
      </c>
      <c r="B1252" s="8" t="str">
        <f t="shared" si="115"/>
        <v/>
      </c>
      <c r="C1252" s="9" t="str">
        <f>IF(A1252="","",IF(variable,IF(A1252&lt;'Rental Calculator'!$I$16*periods_per_year,start_rate,IF('Rental Calculator'!$I$20&gt;=0,MIN('Rental Calculator'!$I$17,start_rate+'Rental Calculator'!$I$20*ROUNDUP((A1252-'Rental Calculator'!$I$16*periods_per_year)/'Rental Calculator'!$I$19,0)),MAX('Rental Calculator'!$I$18,start_rate+'Rental Calculator'!$I$20*ROUNDUP((A1252-'Rental Calculator'!$I$16*periods_per_year)/'Rental Calculator'!$I$19,0)))),start_rate))</f>
        <v/>
      </c>
      <c r="D1252" s="10" t="str">
        <f t="shared" si="119"/>
        <v/>
      </c>
      <c r="E1252" s="10" t="str">
        <f t="shared" si="116"/>
        <v/>
      </c>
      <c r="F1252" s="10" t="str">
        <f t="shared" si="117"/>
        <v/>
      </c>
      <c r="G1252" s="10" t="str">
        <f t="shared" si="118"/>
        <v/>
      </c>
    </row>
    <row r="1253" spans="1:7" x14ac:dyDescent="0.15">
      <c r="A1253" s="7" t="str">
        <f t="shared" si="114"/>
        <v/>
      </c>
      <c r="B1253" s="8" t="str">
        <f t="shared" si="115"/>
        <v/>
      </c>
      <c r="C1253" s="9" t="str">
        <f>IF(A1253="","",IF(variable,IF(A1253&lt;'Rental Calculator'!$I$16*periods_per_year,start_rate,IF('Rental Calculator'!$I$20&gt;=0,MIN('Rental Calculator'!$I$17,start_rate+'Rental Calculator'!$I$20*ROUNDUP((A1253-'Rental Calculator'!$I$16*periods_per_year)/'Rental Calculator'!$I$19,0)),MAX('Rental Calculator'!$I$18,start_rate+'Rental Calculator'!$I$20*ROUNDUP((A1253-'Rental Calculator'!$I$16*periods_per_year)/'Rental Calculator'!$I$19,0)))),start_rate))</f>
        <v/>
      </c>
      <c r="D1253" s="10" t="str">
        <f t="shared" si="119"/>
        <v/>
      </c>
      <c r="E1253" s="10" t="str">
        <f t="shared" si="116"/>
        <v/>
      </c>
      <c r="F1253" s="10" t="str">
        <f t="shared" si="117"/>
        <v/>
      </c>
      <c r="G1253" s="10" t="str">
        <f t="shared" si="118"/>
        <v/>
      </c>
    </row>
    <row r="1254" spans="1:7" x14ac:dyDescent="0.15">
      <c r="A1254" s="7" t="str">
        <f t="shared" si="114"/>
        <v/>
      </c>
      <c r="B1254" s="8" t="str">
        <f t="shared" si="115"/>
        <v/>
      </c>
      <c r="C1254" s="9" t="str">
        <f>IF(A1254="","",IF(variable,IF(A1254&lt;'Rental Calculator'!$I$16*periods_per_year,start_rate,IF('Rental Calculator'!$I$20&gt;=0,MIN('Rental Calculator'!$I$17,start_rate+'Rental Calculator'!$I$20*ROUNDUP((A1254-'Rental Calculator'!$I$16*periods_per_year)/'Rental Calculator'!$I$19,0)),MAX('Rental Calculator'!$I$18,start_rate+'Rental Calculator'!$I$20*ROUNDUP((A1254-'Rental Calculator'!$I$16*periods_per_year)/'Rental Calculator'!$I$19,0)))),start_rate))</f>
        <v/>
      </c>
      <c r="D1254" s="10" t="str">
        <f t="shared" si="119"/>
        <v/>
      </c>
      <c r="E1254" s="10" t="str">
        <f t="shared" si="116"/>
        <v/>
      </c>
      <c r="F1254" s="10" t="str">
        <f t="shared" si="117"/>
        <v/>
      </c>
      <c r="G1254" s="10" t="str">
        <f t="shared" si="118"/>
        <v/>
      </c>
    </row>
    <row r="1255" spans="1:7" x14ac:dyDescent="0.15">
      <c r="A1255" s="7" t="str">
        <f t="shared" si="114"/>
        <v/>
      </c>
      <c r="B1255" s="8" t="str">
        <f t="shared" si="115"/>
        <v/>
      </c>
      <c r="C1255" s="9" t="str">
        <f>IF(A1255="","",IF(variable,IF(A1255&lt;'Rental Calculator'!$I$16*periods_per_year,start_rate,IF('Rental Calculator'!$I$20&gt;=0,MIN('Rental Calculator'!$I$17,start_rate+'Rental Calculator'!$I$20*ROUNDUP((A1255-'Rental Calculator'!$I$16*periods_per_year)/'Rental Calculator'!$I$19,0)),MAX('Rental Calculator'!$I$18,start_rate+'Rental Calculator'!$I$20*ROUNDUP((A1255-'Rental Calculator'!$I$16*periods_per_year)/'Rental Calculator'!$I$19,0)))),start_rate))</f>
        <v/>
      </c>
      <c r="D1255" s="10" t="str">
        <f t="shared" si="119"/>
        <v/>
      </c>
      <c r="E1255" s="10" t="str">
        <f t="shared" si="116"/>
        <v/>
      </c>
      <c r="F1255" s="10" t="str">
        <f t="shared" si="117"/>
        <v/>
      </c>
      <c r="G1255" s="10" t="str">
        <f t="shared" si="118"/>
        <v/>
      </c>
    </row>
    <row r="1256" spans="1:7" x14ac:dyDescent="0.15">
      <c r="A1256" s="7" t="str">
        <f t="shared" si="114"/>
        <v/>
      </c>
      <c r="B1256" s="8" t="str">
        <f t="shared" si="115"/>
        <v/>
      </c>
      <c r="C1256" s="9" t="str">
        <f>IF(A1256="","",IF(variable,IF(A1256&lt;'Rental Calculator'!$I$16*periods_per_year,start_rate,IF('Rental Calculator'!$I$20&gt;=0,MIN('Rental Calculator'!$I$17,start_rate+'Rental Calculator'!$I$20*ROUNDUP((A1256-'Rental Calculator'!$I$16*periods_per_year)/'Rental Calculator'!$I$19,0)),MAX('Rental Calculator'!$I$18,start_rate+'Rental Calculator'!$I$20*ROUNDUP((A1256-'Rental Calculator'!$I$16*periods_per_year)/'Rental Calculator'!$I$19,0)))),start_rate))</f>
        <v/>
      </c>
      <c r="D1256" s="10" t="str">
        <f t="shared" si="119"/>
        <v/>
      </c>
      <c r="E1256" s="10" t="str">
        <f t="shared" si="116"/>
        <v/>
      </c>
      <c r="F1256" s="10" t="str">
        <f t="shared" si="117"/>
        <v/>
      </c>
      <c r="G1256" s="10" t="str">
        <f t="shared" si="118"/>
        <v/>
      </c>
    </row>
    <row r="1257" spans="1:7" x14ac:dyDescent="0.15">
      <c r="A1257" s="7" t="str">
        <f t="shared" si="114"/>
        <v/>
      </c>
      <c r="B1257" s="8" t="str">
        <f t="shared" si="115"/>
        <v/>
      </c>
      <c r="C1257" s="9" t="str">
        <f>IF(A1257="","",IF(variable,IF(A1257&lt;'Rental Calculator'!$I$16*periods_per_year,start_rate,IF('Rental Calculator'!$I$20&gt;=0,MIN('Rental Calculator'!$I$17,start_rate+'Rental Calculator'!$I$20*ROUNDUP((A1257-'Rental Calculator'!$I$16*periods_per_year)/'Rental Calculator'!$I$19,0)),MAX('Rental Calculator'!$I$18,start_rate+'Rental Calculator'!$I$20*ROUNDUP((A1257-'Rental Calculator'!$I$16*periods_per_year)/'Rental Calculator'!$I$19,0)))),start_rate))</f>
        <v/>
      </c>
      <c r="D1257" s="10" t="str">
        <f t="shared" si="119"/>
        <v/>
      </c>
      <c r="E1257" s="10" t="str">
        <f t="shared" si="116"/>
        <v/>
      </c>
      <c r="F1257" s="10" t="str">
        <f t="shared" si="117"/>
        <v/>
      </c>
      <c r="G1257" s="10" t="str">
        <f t="shared" si="118"/>
        <v/>
      </c>
    </row>
    <row r="1258" spans="1:7" x14ac:dyDescent="0.15">
      <c r="A1258" s="7" t="str">
        <f t="shared" si="114"/>
        <v/>
      </c>
      <c r="B1258" s="8" t="str">
        <f t="shared" si="115"/>
        <v/>
      </c>
      <c r="C1258" s="9" t="str">
        <f>IF(A1258="","",IF(variable,IF(A1258&lt;'Rental Calculator'!$I$16*periods_per_year,start_rate,IF('Rental Calculator'!$I$20&gt;=0,MIN('Rental Calculator'!$I$17,start_rate+'Rental Calculator'!$I$20*ROUNDUP((A1258-'Rental Calculator'!$I$16*periods_per_year)/'Rental Calculator'!$I$19,0)),MAX('Rental Calculator'!$I$18,start_rate+'Rental Calculator'!$I$20*ROUNDUP((A1258-'Rental Calculator'!$I$16*periods_per_year)/'Rental Calculator'!$I$19,0)))),start_rate))</f>
        <v/>
      </c>
      <c r="D1258" s="10" t="str">
        <f t="shared" si="119"/>
        <v/>
      </c>
      <c r="E1258" s="10" t="str">
        <f t="shared" si="116"/>
        <v/>
      </c>
      <c r="F1258" s="10" t="str">
        <f t="shared" si="117"/>
        <v/>
      </c>
      <c r="G1258" s="10" t="str">
        <f t="shared" si="118"/>
        <v/>
      </c>
    </row>
    <row r="1259" spans="1:7" x14ac:dyDescent="0.15">
      <c r="A1259" s="7" t="str">
        <f t="shared" si="114"/>
        <v/>
      </c>
      <c r="B1259" s="8" t="str">
        <f t="shared" si="115"/>
        <v/>
      </c>
      <c r="C1259" s="9" t="str">
        <f>IF(A1259="","",IF(variable,IF(A1259&lt;'Rental Calculator'!$I$16*periods_per_year,start_rate,IF('Rental Calculator'!$I$20&gt;=0,MIN('Rental Calculator'!$I$17,start_rate+'Rental Calculator'!$I$20*ROUNDUP((A1259-'Rental Calculator'!$I$16*periods_per_year)/'Rental Calculator'!$I$19,0)),MAX('Rental Calculator'!$I$18,start_rate+'Rental Calculator'!$I$20*ROUNDUP((A1259-'Rental Calculator'!$I$16*periods_per_year)/'Rental Calculator'!$I$19,0)))),start_rate))</f>
        <v/>
      </c>
      <c r="D1259" s="10" t="str">
        <f t="shared" si="119"/>
        <v/>
      </c>
      <c r="E1259" s="10" t="str">
        <f t="shared" si="116"/>
        <v/>
      </c>
      <c r="F1259" s="10" t="str">
        <f t="shared" si="117"/>
        <v/>
      </c>
      <c r="G1259" s="10" t="str">
        <f t="shared" si="118"/>
        <v/>
      </c>
    </row>
    <row r="1260" spans="1:7" x14ac:dyDescent="0.15">
      <c r="A1260" s="7" t="str">
        <f t="shared" si="114"/>
        <v/>
      </c>
      <c r="B1260" s="8" t="str">
        <f t="shared" si="115"/>
        <v/>
      </c>
      <c r="C1260" s="9" t="str">
        <f>IF(A1260="","",IF(variable,IF(A1260&lt;'Rental Calculator'!$I$16*periods_per_year,start_rate,IF('Rental Calculator'!$I$20&gt;=0,MIN('Rental Calculator'!$I$17,start_rate+'Rental Calculator'!$I$20*ROUNDUP((A1260-'Rental Calculator'!$I$16*periods_per_year)/'Rental Calculator'!$I$19,0)),MAX('Rental Calculator'!$I$18,start_rate+'Rental Calculator'!$I$20*ROUNDUP((A1260-'Rental Calculator'!$I$16*periods_per_year)/'Rental Calculator'!$I$19,0)))),start_rate))</f>
        <v/>
      </c>
      <c r="D1260" s="10" t="str">
        <f t="shared" si="119"/>
        <v/>
      </c>
      <c r="E1260" s="10" t="str">
        <f t="shared" si="116"/>
        <v/>
      </c>
      <c r="F1260" s="10" t="str">
        <f t="shared" si="117"/>
        <v/>
      </c>
      <c r="G1260" s="10" t="str">
        <f t="shared" si="118"/>
        <v/>
      </c>
    </row>
    <row r="1261" spans="1:7" x14ac:dyDescent="0.15">
      <c r="A1261" s="7" t="str">
        <f t="shared" si="114"/>
        <v/>
      </c>
      <c r="B1261" s="8" t="str">
        <f t="shared" si="115"/>
        <v/>
      </c>
      <c r="C1261" s="9" t="str">
        <f>IF(A1261="","",IF(variable,IF(A1261&lt;'Rental Calculator'!$I$16*periods_per_year,start_rate,IF('Rental Calculator'!$I$20&gt;=0,MIN('Rental Calculator'!$I$17,start_rate+'Rental Calculator'!$I$20*ROUNDUP((A1261-'Rental Calculator'!$I$16*periods_per_year)/'Rental Calculator'!$I$19,0)),MAX('Rental Calculator'!$I$18,start_rate+'Rental Calculator'!$I$20*ROUNDUP((A1261-'Rental Calculator'!$I$16*periods_per_year)/'Rental Calculator'!$I$19,0)))),start_rate))</f>
        <v/>
      </c>
      <c r="D1261" s="10" t="str">
        <f t="shared" si="119"/>
        <v/>
      </c>
      <c r="E1261" s="10" t="str">
        <f t="shared" si="116"/>
        <v/>
      </c>
      <c r="F1261" s="10" t="str">
        <f t="shared" si="117"/>
        <v/>
      </c>
      <c r="G1261" s="10" t="str">
        <f t="shared" si="118"/>
        <v/>
      </c>
    </row>
    <row r="1262" spans="1:7" x14ac:dyDescent="0.15">
      <c r="A1262" s="7" t="str">
        <f t="shared" si="114"/>
        <v/>
      </c>
      <c r="B1262" s="8" t="str">
        <f t="shared" si="115"/>
        <v/>
      </c>
      <c r="C1262" s="9" t="str">
        <f>IF(A1262="","",IF(variable,IF(A1262&lt;'Rental Calculator'!$I$16*periods_per_year,start_rate,IF('Rental Calculator'!$I$20&gt;=0,MIN('Rental Calculator'!$I$17,start_rate+'Rental Calculator'!$I$20*ROUNDUP((A1262-'Rental Calculator'!$I$16*periods_per_year)/'Rental Calculator'!$I$19,0)),MAX('Rental Calculator'!$I$18,start_rate+'Rental Calculator'!$I$20*ROUNDUP((A1262-'Rental Calculator'!$I$16*periods_per_year)/'Rental Calculator'!$I$19,0)))),start_rate))</f>
        <v/>
      </c>
      <c r="D1262" s="10" t="str">
        <f t="shared" si="119"/>
        <v/>
      </c>
      <c r="E1262" s="10" t="str">
        <f t="shared" si="116"/>
        <v/>
      </c>
      <c r="F1262" s="10" t="str">
        <f t="shared" si="117"/>
        <v/>
      </c>
      <c r="G1262" s="10" t="str">
        <f t="shared" si="118"/>
        <v/>
      </c>
    </row>
    <row r="1263" spans="1:7" x14ac:dyDescent="0.15">
      <c r="A1263" s="7" t="str">
        <f t="shared" si="114"/>
        <v/>
      </c>
      <c r="B1263" s="8" t="str">
        <f t="shared" si="115"/>
        <v/>
      </c>
      <c r="C1263" s="9" t="str">
        <f>IF(A1263="","",IF(variable,IF(A1263&lt;'Rental Calculator'!$I$16*periods_per_year,start_rate,IF('Rental Calculator'!$I$20&gt;=0,MIN('Rental Calculator'!$I$17,start_rate+'Rental Calculator'!$I$20*ROUNDUP((A1263-'Rental Calculator'!$I$16*periods_per_year)/'Rental Calculator'!$I$19,0)),MAX('Rental Calculator'!$I$18,start_rate+'Rental Calculator'!$I$20*ROUNDUP((A1263-'Rental Calculator'!$I$16*periods_per_year)/'Rental Calculator'!$I$19,0)))),start_rate))</f>
        <v/>
      </c>
      <c r="D1263" s="10" t="str">
        <f t="shared" si="119"/>
        <v/>
      </c>
      <c r="E1263" s="10" t="str">
        <f t="shared" si="116"/>
        <v/>
      </c>
      <c r="F1263" s="10" t="str">
        <f t="shared" si="117"/>
        <v/>
      </c>
      <c r="G1263" s="10" t="str">
        <f t="shared" si="118"/>
        <v/>
      </c>
    </row>
    <row r="1264" spans="1:7" x14ac:dyDescent="0.15">
      <c r="A1264" s="7" t="str">
        <f t="shared" si="114"/>
        <v/>
      </c>
      <c r="B1264" s="8" t="str">
        <f t="shared" si="115"/>
        <v/>
      </c>
      <c r="C1264" s="9" t="str">
        <f>IF(A1264="","",IF(variable,IF(A1264&lt;'Rental Calculator'!$I$16*periods_per_year,start_rate,IF('Rental Calculator'!$I$20&gt;=0,MIN('Rental Calculator'!$I$17,start_rate+'Rental Calculator'!$I$20*ROUNDUP((A1264-'Rental Calculator'!$I$16*periods_per_year)/'Rental Calculator'!$I$19,0)),MAX('Rental Calculator'!$I$18,start_rate+'Rental Calculator'!$I$20*ROUNDUP((A1264-'Rental Calculator'!$I$16*periods_per_year)/'Rental Calculator'!$I$19,0)))),start_rate))</f>
        <v/>
      </c>
      <c r="D1264" s="10" t="str">
        <f t="shared" si="119"/>
        <v/>
      </c>
      <c r="E1264" s="10" t="str">
        <f t="shared" si="116"/>
        <v/>
      </c>
      <c r="F1264" s="10" t="str">
        <f t="shared" si="117"/>
        <v/>
      </c>
      <c r="G1264" s="10" t="str">
        <f t="shared" si="118"/>
        <v/>
      </c>
    </row>
    <row r="1265" spans="1:7" x14ac:dyDescent="0.15">
      <c r="A1265" s="7" t="str">
        <f t="shared" si="114"/>
        <v/>
      </c>
      <c r="B1265" s="8" t="str">
        <f t="shared" si="115"/>
        <v/>
      </c>
      <c r="C1265" s="9" t="str">
        <f>IF(A1265="","",IF(variable,IF(A1265&lt;'Rental Calculator'!$I$16*periods_per_year,start_rate,IF('Rental Calculator'!$I$20&gt;=0,MIN('Rental Calculator'!$I$17,start_rate+'Rental Calculator'!$I$20*ROUNDUP((A1265-'Rental Calculator'!$I$16*periods_per_year)/'Rental Calculator'!$I$19,0)),MAX('Rental Calculator'!$I$18,start_rate+'Rental Calculator'!$I$20*ROUNDUP((A1265-'Rental Calculator'!$I$16*periods_per_year)/'Rental Calculator'!$I$19,0)))),start_rate))</f>
        <v/>
      </c>
      <c r="D1265" s="10" t="str">
        <f t="shared" si="119"/>
        <v/>
      </c>
      <c r="E1265" s="10" t="str">
        <f t="shared" si="116"/>
        <v/>
      </c>
      <c r="F1265" s="10" t="str">
        <f t="shared" si="117"/>
        <v/>
      </c>
      <c r="G1265" s="10" t="str">
        <f t="shared" si="118"/>
        <v/>
      </c>
    </row>
    <row r="1266" spans="1:7" x14ac:dyDescent="0.15">
      <c r="A1266" s="7" t="str">
        <f t="shared" si="114"/>
        <v/>
      </c>
      <c r="B1266" s="8" t="str">
        <f t="shared" si="115"/>
        <v/>
      </c>
      <c r="C1266" s="9" t="str">
        <f>IF(A1266="","",IF(variable,IF(A1266&lt;'Rental Calculator'!$I$16*periods_per_year,start_rate,IF('Rental Calculator'!$I$20&gt;=0,MIN('Rental Calculator'!$I$17,start_rate+'Rental Calculator'!$I$20*ROUNDUP((A1266-'Rental Calculator'!$I$16*periods_per_year)/'Rental Calculator'!$I$19,0)),MAX('Rental Calculator'!$I$18,start_rate+'Rental Calculator'!$I$20*ROUNDUP((A1266-'Rental Calculator'!$I$16*periods_per_year)/'Rental Calculator'!$I$19,0)))),start_rate))</f>
        <v/>
      </c>
      <c r="D1266" s="10" t="str">
        <f t="shared" si="119"/>
        <v/>
      </c>
      <c r="E1266" s="10" t="str">
        <f t="shared" si="116"/>
        <v/>
      </c>
      <c r="F1266" s="10" t="str">
        <f t="shared" si="117"/>
        <v/>
      </c>
      <c r="G1266" s="10" t="str">
        <f t="shared" si="118"/>
        <v/>
      </c>
    </row>
    <row r="1267" spans="1:7" x14ac:dyDescent="0.15">
      <c r="A1267" s="7" t="str">
        <f t="shared" si="114"/>
        <v/>
      </c>
      <c r="B1267" s="8" t="str">
        <f t="shared" si="115"/>
        <v/>
      </c>
      <c r="C1267" s="9" t="str">
        <f>IF(A1267="","",IF(variable,IF(A1267&lt;'Rental Calculator'!$I$16*periods_per_year,start_rate,IF('Rental Calculator'!$I$20&gt;=0,MIN('Rental Calculator'!$I$17,start_rate+'Rental Calculator'!$I$20*ROUNDUP((A1267-'Rental Calculator'!$I$16*periods_per_year)/'Rental Calculator'!$I$19,0)),MAX('Rental Calculator'!$I$18,start_rate+'Rental Calculator'!$I$20*ROUNDUP((A1267-'Rental Calculator'!$I$16*periods_per_year)/'Rental Calculator'!$I$19,0)))),start_rate))</f>
        <v/>
      </c>
      <c r="D1267" s="10" t="str">
        <f t="shared" si="119"/>
        <v/>
      </c>
      <c r="E1267" s="10" t="str">
        <f t="shared" si="116"/>
        <v/>
      </c>
      <c r="F1267" s="10" t="str">
        <f t="shared" si="117"/>
        <v/>
      </c>
      <c r="G1267" s="10" t="str">
        <f t="shared" si="118"/>
        <v/>
      </c>
    </row>
    <row r="1268" spans="1:7" x14ac:dyDescent="0.15">
      <c r="A1268" s="7" t="str">
        <f t="shared" si="114"/>
        <v/>
      </c>
      <c r="B1268" s="8" t="str">
        <f t="shared" si="115"/>
        <v/>
      </c>
      <c r="C1268" s="9" t="str">
        <f>IF(A1268="","",IF(variable,IF(A1268&lt;'Rental Calculator'!$I$16*periods_per_year,start_rate,IF('Rental Calculator'!$I$20&gt;=0,MIN('Rental Calculator'!$I$17,start_rate+'Rental Calculator'!$I$20*ROUNDUP((A1268-'Rental Calculator'!$I$16*periods_per_year)/'Rental Calculator'!$I$19,0)),MAX('Rental Calculator'!$I$18,start_rate+'Rental Calculator'!$I$20*ROUNDUP((A1268-'Rental Calculator'!$I$16*periods_per_year)/'Rental Calculator'!$I$19,0)))),start_rate))</f>
        <v/>
      </c>
      <c r="D1268" s="10" t="str">
        <f t="shared" si="119"/>
        <v/>
      </c>
      <c r="E1268" s="10" t="str">
        <f t="shared" si="116"/>
        <v/>
      </c>
      <c r="F1268" s="10" t="str">
        <f t="shared" si="117"/>
        <v/>
      </c>
      <c r="G1268" s="10" t="str">
        <f t="shared" si="118"/>
        <v/>
      </c>
    </row>
    <row r="1269" spans="1:7" x14ac:dyDescent="0.15">
      <c r="A1269" s="7" t="str">
        <f t="shared" si="114"/>
        <v/>
      </c>
      <c r="B1269" s="8" t="str">
        <f t="shared" si="115"/>
        <v/>
      </c>
      <c r="C1269" s="9" t="str">
        <f>IF(A1269="","",IF(variable,IF(A1269&lt;'Rental Calculator'!$I$16*periods_per_year,start_rate,IF('Rental Calculator'!$I$20&gt;=0,MIN('Rental Calculator'!$I$17,start_rate+'Rental Calculator'!$I$20*ROUNDUP((A1269-'Rental Calculator'!$I$16*periods_per_year)/'Rental Calculator'!$I$19,0)),MAX('Rental Calculator'!$I$18,start_rate+'Rental Calculator'!$I$20*ROUNDUP((A1269-'Rental Calculator'!$I$16*periods_per_year)/'Rental Calculator'!$I$19,0)))),start_rate))</f>
        <v/>
      </c>
      <c r="D1269" s="10" t="str">
        <f t="shared" si="119"/>
        <v/>
      </c>
      <c r="E1269" s="10" t="str">
        <f t="shared" si="116"/>
        <v/>
      </c>
      <c r="F1269" s="10" t="str">
        <f t="shared" si="117"/>
        <v/>
      </c>
      <c r="G1269" s="10" t="str">
        <f t="shared" si="118"/>
        <v/>
      </c>
    </row>
    <row r="1270" spans="1:7" x14ac:dyDescent="0.15">
      <c r="A1270" s="7" t="str">
        <f t="shared" si="114"/>
        <v/>
      </c>
      <c r="B1270" s="8" t="str">
        <f t="shared" si="115"/>
        <v/>
      </c>
      <c r="C1270" s="9" t="str">
        <f>IF(A1270="","",IF(variable,IF(A1270&lt;'Rental Calculator'!$I$16*periods_per_year,start_rate,IF('Rental Calculator'!$I$20&gt;=0,MIN('Rental Calculator'!$I$17,start_rate+'Rental Calculator'!$I$20*ROUNDUP((A1270-'Rental Calculator'!$I$16*periods_per_year)/'Rental Calculator'!$I$19,0)),MAX('Rental Calculator'!$I$18,start_rate+'Rental Calculator'!$I$20*ROUNDUP((A1270-'Rental Calculator'!$I$16*periods_per_year)/'Rental Calculator'!$I$19,0)))),start_rate))</f>
        <v/>
      </c>
      <c r="D1270" s="10" t="str">
        <f t="shared" si="119"/>
        <v/>
      </c>
      <c r="E1270" s="10" t="str">
        <f t="shared" si="116"/>
        <v/>
      </c>
      <c r="F1270" s="10" t="str">
        <f t="shared" si="117"/>
        <v/>
      </c>
      <c r="G1270" s="10" t="str">
        <f t="shared" si="118"/>
        <v/>
      </c>
    </row>
    <row r="1271" spans="1:7" x14ac:dyDescent="0.15">
      <c r="A1271" s="7" t="str">
        <f t="shared" si="114"/>
        <v/>
      </c>
      <c r="B1271" s="8" t="str">
        <f t="shared" si="115"/>
        <v/>
      </c>
      <c r="C1271" s="9" t="str">
        <f>IF(A1271="","",IF(variable,IF(A1271&lt;'Rental Calculator'!$I$16*periods_per_year,start_rate,IF('Rental Calculator'!$I$20&gt;=0,MIN('Rental Calculator'!$I$17,start_rate+'Rental Calculator'!$I$20*ROUNDUP((A1271-'Rental Calculator'!$I$16*periods_per_year)/'Rental Calculator'!$I$19,0)),MAX('Rental Calculator'!$I$18,start_rate+'Rental Calculator'!$I$20*ROUNDUP((A1271-'Rental Calculator'!$I$16*periods_per_year)/'Rental Calculator'!$I$19,0)))),start_rate))</f>
        <v/>
      </c>
      <c r="D1271" s="10" t="str">
        <f t="shared" si="119"/>
        <v/>
      </c>
      <c r="E1271" s="10" t="str">
        <f t="shared" si="116"/>
        <v/>
      </c>
      <c r="F1271" s="10" t="str">
        <f t="shared" si="117"/>
        <v/>
      </c>
      <c r="G1271" s="10" t="str">
        <f t="shared" si="118"/>
        <v/>
      </c>
    </row>
    <row r="1272" spans="1:7" x14ac:dyDescent="0.15">
      <c r="A1272" s="7" t="str">
        <f t="shared" si="114"/>
        <v/>
      </c>
      <c r="B1272" s="8" t="str">
        <f t="shared" si="115"/>
        <v/>
      </c>
      <c r="C1272" s="9" t="str">
        <f>IF(A1272="","",IF(variable,IF(A1272&lt;'Rental Calculator'!$I$16*periods_per_year,start_rate,IF('Rental Calculator'!$I$20&gt;=0,MIN('Rental Calculator'!$I$17,start_rate+'Rental Calculator'!$I$20*ROUNDUP((A1272-'Rental Calculator'!$I$16*periods_per_year)/'Rental Calculator'!$I$19,0)),MAX('Rental Calculator'!$I$18,start_rate+'Rental Calculator'!$I$20*ROUNDUP((A1272-'Rental Calculator'!$I$16*periods_per_year)/'Rental Calculator'!$I$19,0)))),start_rate))</f>
        <v/>
      </c>
      <c r="D1272" s="10" t="str">
        <f t="shared" si="119"/>
        <v/>
      </c>
      <c r="E1272" s="10" t="str">
        <f t="shared" si="116"/>
        <v/>
      </c>
      <c r="F1272" s="10" t="str">
        <f t="shared" si="117"/>
        <v/>
      </c>
      <c r="G1272" s="10" t="str">
        <f t="shared" si="118"/>
        <v/>
      </c>
    </row>
    <row r="1273" spans="1:7" x14ac:dyDescent="0.15">
      <c r="A1273" s="7" t="str">
        <f t="shared" si="114"/>
        <v/>
      </c>
      <c r="B1273" s="8" t="str">
        <f t="shared" si="115"/>
        <v/>
      </c>
      <c r="C1273" s="9" t="str">
        <f>IF(A1273="","",IF(variable,IF(A1273&lt;'Rental Calculator'!$I$16*periods_per_year,start_rate,IF('Rental Calculator'!$I$20&gt;=0,MIN('Rental Calculator'!$I$17,start_rate+'Rental Calculator'!$I$20*ROUNDUP((A1273-'Rental Calculator'!$I$16*periods_per_year)/'Rental Calculator'!$I$19,0)),MAX('Rental Calculator'!$I$18,start_rate+'Rental Calculator'!$I$20*ROUNDUP((A1273-'Rental Calculator'!$I$16*periods_per_year)/'Rental Calculator'!$I$19,0)))),start_rate))</f>
        <v/>
      </c>
      <c r="D1273" s="10" t="str">
        <f t="shared" si="119"/>
        <v/>
      </c>
      <c r="E1273" s="10" t="str">
        <f t="shared" si="116"/>
        <v/>
      </c>
      <c r="F1273" s="10" t="str">
        <f t="shared" si="117"/>
        <v/>
      </c>
      <c r="G1273" s="10" t="str">
        <f t="shared" si="118"/>
        <v/>
      </c>
    </row>
    <row r="1274" spans="1:7" x14ac:dyDescent="0.15">
      <c r="A1274" s="7" t="str">
        <f t="shared" si="114"/>
        <v/>
      </c>
      <c r="B1274" s="8" t="str">
        <f t="shared" si="115"/>
        <v/>
      </c>
      <c r="C1274" s="9" t="str">
        <f>IF(A1274="","",IF(variable,IF(A1274&lt;'Rental Calculator'!$I$16*periods_per_year,start_rate,IF('Rental Calculator'!$I$20&gt;=0,MIN('Rental Calculator'!$I$17,start_rate+'Rental Calculator'!$I$20*ROUNDUP((A1274-'Rental Calculator'!$I$16*periods_per_year)/'Rental Calculator'!$I$19,0)),MAX('Rental Calculator'!$I$18,start_rate+'Rental Calculator'!$I$20*ROUNDUP((A1274-'Rental Calculator'!$I$16*periods_per_year)/'Rental Calculator'!$I$19,0)))),start_rate))</f>
        <v/>
      </c>
      <c r="D1274" s="10" t="str">
        <f t="shared" si="119"/>
        <v/>
      </c>
      <c r="E1274" s="10" t="str">
        <f t="shared" si="116"/>
        <v/>
      </c>
      <c r="F1274" s="10" t="str">
        <f t="shared" si="117"/>
        <v/>
      </c>
      <c r="G1274" s="10" t="str">
        <f t="shared" si="118"/>
        <v/>
      </c>
    </row>
    <row r="1275" spans="1:7" x14ac:dyDescent="0.15">
      <c r="A1275" s="7" t="str">
        <f t="shared" si="114"/>
        <v/>
      </c>
      <c r="B1275" s="8" t="str">
        <f t="shared" si="115"/>
        <v/>
      </c>
      <c r="C1275" s="9" t="str">
        <f>IF(A1275="","",IF(variable,IF(A1275&lt;'Rental Calculator'!$I$16*periods_per_year,start_rate,IF('Rental Calculator'!$I$20&gt;=0,MIN('Rental Calculator'!$I$17,start_rate+'Rental Calculator'!$I$20*ROUNDUP((A1275-'Rental Calculator'!$I$16*periods_per_year)/'Rental Calculator'!$I$19,0)),MAX('Rental Calculator'!$I$18,start_rate+'Rental Calculator'!$I$20*ROUNDUP((A1275-'Rental Calculator'!$I$16*periods_per_year)/'Rental Calculator'!$I$19,0)))),start_rate))</f>
        <v/>
      </c>
      <c r="D1275" s="10" t="str">
        <f t="shared" si="119"/>
        <v/>
      </c>
      <c r="E1275" s="10" t="str">
        <f t="shared" si="116"/>
        <v/>
      </c>
      <c r="F1275" s="10" t="str">
        <f t="shared" si="117"/>
        <v/>
      </c>
      <c r="G1275" s="10" t="str">
        <f t="shared" si="118"/>
        <v/>
      </c>
    </row>
    <row r="1276" spans="1:7" x14ac:dyDescent="0.15">
      <c r="A1276" s="7" t="str">
        <f t="shared" si="114"/>
        <v/>
      </c>
      <c r="B1276" s="8" t="str">
        <f t="shared" si="115"/>
        <v/>
      </c>
      <c r="C1276" s="9" t="str">
        <f>IF(A1276="","",IF(variable,IF(A1276&lt;'Rental Calculator'!$I$16*periods_per_year,start_rate,IF('Rental Calculator'!$I$20&gt;=0,MIN('Rental Calculator'!$I$17,start_rate+'Rental Calculator'!$I$20*ROUNDUP((A1276-'Rental Calculator'!$I$16*periods_per_year)/'Rental Calculator'!$I$19,0)),MAX('Rental Calculator'!$I$18,start_rate+'Rental Calculator'!$I$20*ROUNDUP((A1276-'Rental Calculator'!$I$16*periods_per_year)/'Rental Calculator'!$I$19,0)))),start_rate))</f>
        <v/>
      </c>
      <c r="D1276" s="10" t="str">
        <f t="shared" si="119"/>
        <v/>
      </c>
      <c r="E1276" s="10" t="str">
        <f t="shared" si="116"/>
        <v/>
      </c>
      <c r="F1276" s="10" t="str">
        <f t="shared" si="117"/>
        <v/>
      </c>
      <c r="G1276" s="10" t="str">
        <f t="shared" si="118"/>
        <v/>
      </c>
    </row>
    <row r="1277" spans="1:7" x14ac:dyDescent="0.15">
      <c r="A1277" s="7" t="str">
        <f t="shared" si="114"/>
        <v/>
      </c>
      <c r="B1277" s="8" t="str">
        <f t="shared" si="115"/>
        <v/>
      </c>
      <c r="C1277" s="9" t="str">
        <f>IF(A1277="","",IF(variable,IF(A1277&lt;'Rental Calculator'!$I$16*periods_per_year,start_rate,IF('Rental Calculator'!$I$20&gt;=0,MIN('Rental Calculator'!$I$17,start_rate+'Rental Calculator'!$I$20*ROUNDUP((A1277-'Rental Calculator'!$I$16*periods_per_year)/'Rental Calculator'!$I$19,0)),MAX('Rental Calculator'!$I$18,start_rate+'Rental Calculator'!$I$20*ROUNDUP((A1277-'Rental Calculator'!$I$16*periods_per_year)/'Rental Calculator'!$I$19,0)))),start_rate))</f>
        <v/>
      </c>
      <c r="D1277" s="10" t="str">
        <f t="shared" si="119"/>
        <v/>
      </c>
      <c r="E1277" s="10" t="str">
        <f t="shared" si="116"/>
        <v/>
      </c>
      <c r="F1277" s="10" t="str">
        <f t="shared" si="117"/>
        <v/>
      </c>
      <c r="G1277" s="10" t="str">
        <f t="shared" si="118"/>
        <v/>
      </c>
    </row>
    <row r="1278" spans="1:7" x14ac:dyDescent="0.15">
      <c r="A1278" s="7" t="str">
        <f t="shared" si="114"/>
        <v/>
      </c>
      <c r="B1278" s="8" t="str">
        <f t="shared" si="115"/>
        <v/>
      </c>
      <c r="C1278" s="9" t="str">
        <f>IF(A1278="","",IF(variable,IF(A1278&lt;'Rental Calculator'!$I$16*periods_per_year,start_rate,IF('Rental Calculator'!$I$20&gt;=0,MIN('Rental Calculator'!$I$17,start_rate+'Rental Calculator'!$I$20*ROUNDUP((A1278-'Rental Calculator'!$I$16*periods_per_year)/'Rental Calculator'!$I$19,0)),MAX('Rental Calculator'!$I$18,start_rate+'Rental Calculator'!$I$20*ROUNDUP((A1278-'Rental Calculator'!$I$16*periods_per_year)/'Rental Calculator'!$I$19,0)))),start_rate))</f>
        <v/>
      </c>
      <c r="D1278" s="10" t="str">
        <f t="shared" si="119"/>
        <v/>
      </c>
      <c r="E1278" s="10" t="str">
        <f t="shared" si="116"/>
        <v/>
      </c>
      <c r="F1278" s="10" t="str">
        <f t="shared" si="117"/>
        <v/>
      </c>
      <c r="G1278" s="10" t="str">
        <f t="shared" si="118"/>
        <v/>
      </c>
    </row>
    <row r="1279" spans="1:7" x14ac:dyDescent="0.15">
      <c r="A1279" s="7" t="str">
        <f t="shared" si="114"/>
        <v/>
      </c>
      <c r="B1279" s="8" t="str">
        <f t="shared" si="115"/>
        <v/>
      </c>
      <c r="C1279" s="9" t="str">
        <f>IF(A1279="","",IF(variable,IF(A1279&lt;'Rental Calculator'!$I$16*periods_per_year,start_rate,IF('Rental Calculator'!$I$20&gt;=0,MIN('Rental Calculator'!$I$17,start_rate+'Rental Calculator'!$I$20*ROUNDUP((A1279-'Rental Calculator'!$I$16*periods_per_year)/'Rental Calculator'!$I$19,0)),MAX('Rental Calculator'!$I$18,start_rate+'Rental Calculator'!$I$20*ROUNDUP((A1279-'Rental Calculator'!$I$16*periods_per_year)/'Rental Calculator'!$I$19,0)))),start_rate))</f>
        <v/>
      </c>
      <c r="D1279" s="10" t="str">
        <f t="shared" si="119"/>
        <v/>
      </c>
      <c r="E1279" s="10" t="str">
        <f t="shared" si="116"/>
        <v/>
      </c>
      <c r="F1279" s="10" t="str">
        <f t="shared" si="117"/>
        <v/>
      </c>
      <c r="G1279" s="10" t="str">
        <f t="shared" si="118"/>
        <v/>
      </c>
    </row>
    <row r="1280" spans="1:7" x14ac:dyDescent="0.15">
      <c r="A1280" s="7" t="str">
        <f t="shared" si="114"/>
        <v/>
      </c>
      <c r="B1280" s="8" t="str">
        <f t="shared" si="115"/>
        <v/>
      </c>
      <c r="C1280" s="9" t="str">
        <f>IF(A1280="","",IF(variable,IF(A1280&lt;'Rental Calculator'!$I$16*periods_per_year,start_rate,IF('Rental Calculator'!$I$20&gt;=0,MIN('Rental Calculator'!$I$17,start_rate+'Rental Calculator'!$I$20*ROUNDUP((A1280-'Rental Calculator'!$I$16*periods_per_year)/'Rental Calculator'!$I$19,0)),MAX('Rental Calculator'!$I$18,start_rate+'Rental Calculator'!$I$20*ROUNDUP((A1280-'Rental Calculator'!$I$16*periods_per_year)/'Rental Calculator'!$I$19,0)))),start_rate))</f>
        <v/>
      </c>
      <c r="D1280" s="10" t="str">
        <f t="shared" si="119"/>
        <v/>
      </c>
      <c r="E1280" s="10" t="str">
        <f t="shared" si="116"/>
        <v/>
      </c>
      <c r="F1280" s="10" t="str">
        <f t="shared" si="117"/>
        <v/>
      </c>
      <c r="G1280" s="10" t="str">
        <f t="shared" si="118"/>
        <v/>
      </c>
    </row>
    <row r="1281" spans="1:7" x14ac:dyDescent="0.15">
      <c r="A1281" s="7" t="str">
        <f t="shared" si="114"/>
        <v/>
      </c>
      <c r="B1281" s="8" t="str">
        <f t="shared" si="115"/>
        <v/>
      </c>
      <c r="C1281" s="9" t="str">
        <f>IF(A1281="","",IF(variable,IF(A1281&lt;'Rental Calculator'!$I$16*periods_per_year,start_rate,IF('Rental Calculator'!$I$20&gt;=0,MIN('Rental Calculator'!$I$17,start_rate+'Rental Calculator'!$I$20*ROUNDUP((A1281-'Rental Calculator'!$I$16*periods_per_year)/'Rental Calculator'!$I$19,0)),MAX('Rental Calculator'!$I$18,start_rate+'Rental Calculator'!$I$20*ROUNDUP((A1281-'Rental Calculator'!$I$16*periods_per_year)/'Rental Calculator'!$I$19,0)))),start_rate))</f>
        <v/>
      </c>
      <c r="D1281" s="10" t="str">
        <f t="shared" si="119"/>
        <v/>
      </c>
      <c r="E1281" s="10" t="str">
        <f t="shared" si="116"/>
        <v/>
      </c>
      <c r="F1281" s="10" t="str">
        <f t="shared" si="117"/>
        <v/>
      </c>
      <c r="G1281" s="10" t="str">
        <f t="shared" si="118"/>
        <v/>
      </c>
    </row>
    <row r="1282" spans="1:7" x14ac:dyDescent="0.15">
      <c r="A1282" s="7" t="str">
        <f t="shared" si="114"/>
        <v/>
      </c>
      <c r="B1282" s="8" t="str">
        <f t="shared" si="115"/>
        <v/>
      </c>
      <c r="C1282" s="9" t="str">
        <f>IF(A1282="","",IF(variable,IF(A1282&lt;'Rental Calculator'!$I$16*periods_per_year,start_rate,IF('Rental Calculator'!$I$20&gt;=0,MIN('Rental Calculator'!$I$17,start_rate+'Rental Calculator'!$I$20*ROUNDUP((A1282-'Rental Calculator'!$I$16*periods_per_year)/'Rental Calculator'!$I$19,0)),MAX('Rental Calculator'!$I$18,start_rate+'Rental Calculator'!$I$20*ROUNDUP((A1282-'Rental Calculator'!$I$16*periods_per_year)/'Rental Calculator'!$I$19,0)))),start_rate))</f>
        <v/>
      </c>
      <c r="D1282" s="10" t="str">
        <f t="shared" si="119"/>
        <v/>
      </c>
      <c r="E1282" s="10" t="str">
        <f t="shared" si="116"/>
        <v/>
      </c>
      <c r="F1282" s="10" t="str">
        <f t="shared" si="117"/>
        <v/>
      </c>
      <c r="G1282" s="10" t="str">
        <f t="shared" si="118"/>
        <v/>
      </c>
    </row>
    <row r="1283" spans="1:7" x14ac:dyDescent="0.15">
      <c r="A1283" s="7" t="str">
        <f t="shared" si="114"/>
        <v/>
      </c>
      <c r="B1283" s="8" t="str">
        <f t="shared" si="115"/>
        <v/>
      </c>
      <c r="C1283" s="9" t="str">
        <f>IF(A1283="","",IF(variable,IF(A1283&lt;'Rental Calculator'!$I$16*periods_per_year,start_rate,IF('Rental Calculator'!$I$20&gt;=0,MIN('Rental Calculator'!$I$17,start_rate+'Rental Calculator'!$I$20*ROUNDUP((A1283-'Rental Calculator'!$I$16*periods_per_year)/'Rental Calculator'!$I$19,0)),MAX('Rental Calculator'!$I$18,start_rate+'Rental Calculator'!$I$20*ROUNDUP((A1283-'Rental Calculator'!$I$16*periods_per_year)/'Rental Calculator'!$I$19,0)))),start_rate))</f>
        <v/>
      </c>
      <c r="D1283" s="10" t="str">
        <f t="shared" si="119"/>
        <v/>
      </c>
      <c r="E1283" s="10" t="str">
        <f t="shared" si="116"/>
        <v/>
      </c>
      <c r="F1283" s="10" t="str">
        <f t="shared" si="117"/>
        <v/>
      </c>
      <c r="G1283" s="10" t="str">
        <f t="shared" si="118"/>
        <v/>
      </c>
    </row>
    <row r="1284" spans="1:7" x14ac:dyDescent="0.15">
      <c r="A1284" s="7" t="str">
        <f t="shared" ref="A1284:A1347" si="120">IF(G1283="","",IF(OR(A1283&gt;=nper,ROUND(G1283,2)&lt;=0),"",A1283+1))</f>
        <v/>
      </c>
      <c r="B1284" s="8" t="str">
        <f t="shared" ref="B1284:B1347" si="121">IF(A1284="","",IF(OR(periods_per_year=26,periods_per_year=52),IF(periods_per_year=26,IF(A1284=1,fpdate,B1283+14),IF(periods_per_year=52,IF(A1284=1,fpdate,B1283+7),"n/a")),IF(periods_per_year=24,DATE(YEAR(fpdate),MONTH(fpdate)+(A1284-1)/2+IF(AND(DAY(fpdate)&gt;=15,MOD(A1284,2)=0),1,0),IF(MOD(A1284,2)=0,IF(DAY(fpdate)&gt;=15,DAY(fpdate)-14,DAY(fpdate)+14),DAY(fpdate))),IF(DAY(DATE(YEAR(fpdate),MONTH(fpdate)+A1284-1,DAY(fpdate)))&lt;&gt;DAY(fpdate),DATE(YEAR(fpdate),MONTH(fpdate)+A1284,0),DATE(YEAR(fpdate),MONTH(fpdate)+A1284-1,DAY(fpdate))))))</f>
        <v/>
      </c>
      <c r="C1284" s="9" t="str">
        <f>IF(A1284="","",IF(variable,IF(A1284&lt;'Rental Calculator'!$I$16*periods_per_year,start_rate,IF('Rental Calculator'!$I$20&gt;=0,MIN('Rental Calculator'!$I$17,start_rate+'Rental Calculator'!$I$20*ROUNDUP((A1284-'Rental Calculator'!$I$16*periods_per_year)/'Rental Calculator'!$I$19,0)),MAX('Rental Calculator'!$I$18,start_rate+'Rental Calculator'!$I$20*ROUNDUP((A1284-'Rental Calculator'!$I$16*periods_per_year)/'Rental Calculator'!$I$19,0)))),start_rate))</f>
        <v/>
      </c>
      <c r="D1284" s="10" t="str">
        <f t="shared" si="119"/>
        <v/>
      </c>
      <c r="E1284" s="10" t="str">
        <f t="shared" ref="E1284:E1347" si="122">IF(A1284="","",IF(A1284=nper,G1283+D1284,MIN(G1283+D1284,IF(C1284=C1283,E1283,ROUND(-PMT(((1+C1284/CP)^(CP/periods_per_year))-1,nper-A1284+1,G1283),2)))))</f>
        <v/>
      </c>
      <c r="F1284" s="10" t="str">
        <f t="shared" ref="F1284:F1347" si="123">IF(A1284="","",E1284-D1284)</f>
        <v/>
      </c>
      <c r="G1284" s="10" t="str">
        <f t="shared" ref="G1284:G1347" si="124">IF(A1284="","",G1283-F1284)</f>
        <v/>
      </c>
    </row>
    <row r="1285" spans="1:7" x14ac:dyDescent="0.15">
      <c r="A1285" s="7" t="str">
        <f t="shared" si="120"/>
        <v/>
      </c>
      <c r="B1285" s="8" t="str">
        <f t="shared" si="121"/>
        <v/>
      </c>
      <c r="C1285" s="9" t="str">
        <f>IF(A1285="","",IF(variable,IF(A1285&lt;'Rental Calculator'!$I$16*periods_per_year,start_rate,IF('Rental Calculator'!$I$20&gt;=0,MIN('Rental Calculator'!$I$17,start_rate+'Rental Calculator'!$I$20*ROUNDUP((A1285-'Rental Calculator'!$I$16*periods_per_year)/'Rental Calculator'!$I$19,0)),MAX('Rental Calculator'!$I$18,start_rate+'Rental Calculator'!$I$20*ROUNDUP((A1285-'Rental Calculator'!$I$16*periods_per_year)/'Rental Calculator'!$I$19,0)))),start_rate))</f>
        <v/>
      </c>
      <c r="D1285" s="10" t="str">
        <f t="shared" ref="D1285:D1348" si="125">IF(A1285="","",ROUND((((1+C1285/CP)^(CP/periods_per_year))-1)*G1284,2))</f>
        <v/>
      </c>
      <c r="E1285" s="10" t="str">
        <f t="shared" si="122"/>
        <v/>
      </c>
      <c r="F1285" s="10" t="str">
        <f t="shared" si="123"/>
        <v/>
      </c>
      <c r="G1285" s="10" t="str">
        <f t="shared" si="124"/>
        <v/>
      </c>
    </row>
    <row r="1286" spans="1:7" x14ac:dyDescent="0.15">
      <c r="A1286" s="7" t="str">
        <f t="shared" si="120"/>
        <v/>
      </c>
      <c r="B1286" s="8" t="str">
        <f t="shared" si="121"/>
        <v/>
      </c>
      <c r="C1286" s="9" t="str">
        <f>IF(A1286="","",IF(variable,IF(A1286&lt;'Rental Calculator'!$I$16*periods_per_year,start_rate,IF('Rental Calculator'!$I$20&gt;=0,MIN('Rental Calculator'!$I$17,start_rate+'Rental Calculator'!$I$20*ROUNDUP((A1286-'Rental Calculator'!$I$16*periods_per_year)/'Rental Calculator'!$I$19,0)),MAX('Rental Calculator'!$I$18,start_rate+'Rental Calculator'!$I$20*ROUNDUP((A1286-'Rental Calculator'!$I$16*periods_per_year)/'Rental Calculator'!$I$19,0)))),start_rate))</f>
        <v/>
      </c>
      <c r="D1286" s="10" t="str">
        <f t="shared" si="125"/>
        <v/>
      </c>
      <c r="E1286" s="10" t="str">
        <f t="shared" si="122"/>
        <v/>
      </c>
      <c r="F1286" s="10" t="str">
        <f t="shared" si="123"/>
        <v/>
      </c>
      <c r="G1286" s="10" t="str">
        <f t="shared" si="124"/>
        <v/>
      </c>
    </row>
    <row r="1287" spans="1:7" x14ac:dyDescent="0.15">
      <c r="A1287" s="7" t="str">
        <f t="shared" si="120"/>
        <v/>
      </c>
      <c r="B1287" s="8" t="str">
        <f t="shared" si="121"/>
        <v/>
      </c>
      <c r="C1287" s="9" t="str">
        <f>IF(A1287="","",IF(variable,IF(A1287&lt;'Rental Calculator'!$I$16*periods_per_year,start_rate,IF('Rental Calculator'!$I$20&gt;=0,MIN('Rental Calculator'!$I$17,start_rate+'Rental Calculator'!$I$20*ROUNDUP((A1287-'Rental Calculator'!$I$16*periods_per_year)/'Rental Calculator'!$I$19,0)),MAX('Rental Calculator'!$I$18,start_rate+'Rental Calculator'!$I$20*ROUNDUP((A1287-'Rental Calculator'!$I$16*periods_per_year)/'Rental Calculator'!$I$19,0)))),start_rate))</f>
        <v/>
      </c>
      <c r="D1287" s="10" t="str">
        <f t="shared" si="125"/>
        <v/>
      </c>
      <c r="E1287" s="10" t="str">
        <f t="shared" si="122"/>
        <v/>
      </c>
      <c r="F1287" s="10" t="str">
        <f t="shared" si="123"/>
        <v/>
      </c>
      <c r="G1287" s="10" t="str">
        <f t="shared" si="124"/>
        <v/>
      </c>
    </row>
    <row r="1288" spans="1:7" x14ac:dyDescent="0.15">
      <c r="A1288" s="7" t="str">
        <f t="shared" si="120"/>
        <v/>
      </c>
      <c r="B1288" s="8" t="str">
        <f t="shared" si="121"/>
        <v/>
      </c>
      <c r="C1288" s="9" t="str">
        <f>IF(A1288="","",IF(variable,IF(A1288&lt;'Rental Calculator'!$I$16*periods_per_year,start_rate,IF('Rental Calculator'!$I$20&gt;=0,MIN('Rental Calculator'!$I$17,start_rate+'Rental Calculator'!$I$20*ROUNDUP((A1288-'Rental Calculator'!$I$16*periods_per_year)/'Rental Calculator'!$I$19,0)),MAX('Rental Calculator'!$I$18,start_rate+'Rental Calculator'!$I$20*ROUNDUP((A1288-'Rental Calculator'!$I$16*periods_per_year)/'Rental Calculator'!$I$19,0)))),start_rate))</f>
        <v/>
      </c>
      <c r="D1288" s="10" t="str">
        <f t="shared" si="125"/>
        <v/>
      </c>
      <c r="E1288" s="10" t="str">
        <f t="shared" si="122"/>
        <v/>
      </c>
      <c r="F1288" s="10" t="str">
        <f t="shared" si="123"/>
        <v/>
      </c>
      <c r="G1288" s="10" t="str">
        <f t="shared" si="124"/>
        <v/>
      </c>
    </row>
    <row r="1289" spans="1:7" x14ac:dyDescent="0.15">
      <c r="A1289" s="7" t="str">
        <f t="shared" si="120"/>
        <v/>
      </c>
      <c r="B1289" s="8" t="str">
        <f t="shared" si="121"/>
        <v/>
      </c>
      <c r="C1289" s="9" t="str">
        <f>IF(A1289="","",IF(variable,IF(A1289&lt;'Rental Calculator'!$I$16*periods_per_year,start_rate,IF('Rental Calculator'!$I$20&gt;=0,MIN('Rental Calculator'!$I$17,start_rate+'Rental Calculator'!$I$20*ROUNDUP((A1289-'Rental Calculator'!$I$16*periods_per_year)/'Rental Calculator'!$I$19,0)),MAX('Rental Calculator'!$I$18,start_rate+'Rental Calculator'!$I$20*ROUNDUP((A1289-'Rental Calculator'!$I$16*periods_per_year)/'Rental Calculator'!$I$19,0)))),start_rate))</f>
        <v/>
      </c>
      <c r="D1289" s="10" t="str">
        <f t="shared" si="125"/>
        <v/>
      </c>
      <c r="E1289" s="10" t="str">
        <f t="shared" si="122"/>
        <v/>
      </c>
      <c r="F1289" s="10" t="str">
        <f t="shared" si="123"/>
        <v/>
      </c>
      <c r="G1289" s="10" t="str">
        <f t="shared" si="124"/>
        <v/>
      </c>
    </row>
    <row r="1290" spans="1:7" x14ac:dyDescent="0.15">
      <c r="A1290" s="7" t="str">
        <f t="shared" si="120"/>
        <v/>
      </c>
      <c r="B1290" s="8" t="str">
        <f t="shared" si="121"/>
        <v/>
      </c>
      <c r="C1290" s="9" t="str">
        <f>IF(A1290="","",IF(variable,IF(A1290&lt;'Rental Calculator'!$I$16*periods_per_year,start_rate,IF('Rental Calculator'!$I$20&gt;=0,MIN('Rental Calculator'!$I$17,start_rate+'Rental Calculator'!$I$20*ROUNDUP((A1290-'Rental Calculator'!$I$16*periods_per_year)/'Rental Calculator'!$I$19,0)),MAX('Rental Calculator'!$I$18,start_rate+'Rental Calculator'!$I$20*ROUNDUP((A1290-'Rental Calculator'!$I$16*periods_per_year)/'Rental Calculator'!$I$19,0)))),start_rate))</f>
        <v/>
      </c>
      <c r="D1290" s="10" t="str">
        <f t="shared" si="125"/>
        <v/>
      </c>
      <c r="E1290" s="10" t="str">
        <f t="shared" si="122"/>
        <v/>
      </c>
      <c r="F1290" s="10" t="str">
        <f t="shared" si="123"/>
        <v/>
      </c>
      <c r="G1290" s="10" t="str">
        <f t="shared" si="124"/>
        <v/>
      </c>
    </row>
    <row r="1291" spans="1:7" x14ac:dyDescent="0.15">
      <c r="A1291" s="7" t="str">
        <f t="shared" si="120"/>
        <v/>
      </c>
      <c r="B1291" s="8" t="str">
        <f t="shared" si="121"/>
        <v/>
      </c>
      <c r="C1291" s="9" t="str">
        <f>IF(A1291="","",IF(variable,IF(A1291&lt;'Rental Calculator'!$I$16*periods_per_year,start_rate,IF('Rental Calculator'!$I$20&gt;=0,MIN('Rental Calculator'!$I$17,start_rate+'Rental Calculator'!$I$20*ROUNDUP((A1291-'Rental Calculator'!$I$16*periods_per_year)/'Rental Calculator'!$I$19,0)),MAX('Rental Calculator'!$I$18,start_rate+'Rental Calculator'!$I$20*ROUNDUP((A1291-'Rental Calculator'!$I$16*periods_per_year)/'Rental Calculator'!$I$19,0)))),start_rate))</f>
        <v/>
      </c>
      <c r="D1291" s="10" t="str">
        <f t="shared" si="125"/>
        <v/>
      </c>
      <c r="E1291" s="10" t="str">
        <f t="shared" si="122"/>
        <v/>
      </c>
      <c r="F1291" s="10" t="str">
        <f t="shared" si="123"/>
        <v/>
      </c>
      <c r="G1291" s="10" t="str">
        <f t="shared" si="124"/>
        <v/>
      </c>
    </row>
    <row r="1292" spans="1:7" x14ac:dyDescent="0.15">
      <c r="A1292" s="7" t="str">
        <f t="shared" si="120"/>
        <v/>
      </c>
      <c r="B1292" s="8" t="str">
        <f t="shared" si="121"/>
        <v/>
      </c>
      <c r="C1292" s="9" t="str">
        <f>IF(A1292="","",IF(variable,IF(A1292&lt;'Rental Calculator'!$I$16*periods_per_year,start_rate,IF('Rental Calculator'!$I$20&gt;=0,MIN('Rental Calculator'!$I$17,start_rate+'Rental Calculator'!$I$20*ROUNDUP((A1292-'Rental Calculator'!$I$16*periods_per_year)/'Rental Calculator'!$I$19,0)),MAX('Rental Calculator'!$I$18,start_rate+'Rental Calculator'!$I$20*ROUNDUP((A1292-'Rental Calculator'!$I$16*periods_per_year)/'Rental Calculator'!$I$19,0)))),start_rate))</f>
        <v/>
      </c>
      <c r="D1292" s="10" t="str">
        <f t="shared" si="125"/>
        <v/>
      </c>
      <c r="E1292" s="10" t="str">
        <f t="shared" si="122"/>
        <v/>
      </c>
      <c r="F1292" s="10" t="str">
        <f t="shared" si="123"/>
        <v/>
      </c>
      <c r="G1292" s="10" t="str">
        <f t="shared" si="124"/>
        <v/>
      </c>
    </row>
    <row r="1293" spans="1:7" x14ac:dyDescent="0.15">
      <c r="A1293" s="7" t="str">
        <f t="shared" si="120"/>
        <v/>
      </c>
      <c r="B1293" s="8" t="str">
        <f t="shared" si="121"/>
        <v/>
      </c>
      <c r="C1293" s="9" t="str">
        <f>IF(A1293="","",IF(variable,IF(A1293&lt;'Rental Calculator'!$I$16*periods_per_year,start_rate,IF('Rental Calculator'!$I$20&gt;=0,MIN('Rental Calculator'!$I$17,start_rate+'Rental Calculator'!$I$20*ROUNDUP((A1293-'Rental Calculator'!$I$16*periods_per_year)/'Rental Calculator'!$I$19,0)),MAX('Rental Calculator'!$I$18,start_rate+'Rental Calculator'!$I$20*ROUNDUP((A1293-'Rental Calculator'!$I$16*periods_per_year)/'Rental Calculator'!$I$19,0)))),start_rate))</f>
        <v/>
      </c>
      <c r="D1293" s="10" t="str">
        <f t="shared" si="125"/>
        <v/>
      </c>
      <c r="E1293" s="10" t="str">
        <f t="shared" si="122"/>
        <v/>
      </c>
      <c r="F1293" s="10" t="str">
        <f t="shared" si="123"/>
        <v/>
      </c>
      <c r="G1293" s="10" t="str">
        <f t="shared" si="124"/>
        <v/>
      </c>
    </row>
    <row r="1294" spans="1:7" x14ac:dyDescent="0.15">
      <c r="A1294" s="7" t="str">
        <f t="shared" si="120"/>
        <v/>
      </c>
      <c r="B1294" s="8" t="str">
        <f t="shared" si="121"/>
        <v/>
      </c>
      <c r="C1294" s="9" t="str">
        <f>IF(A1294="","",IF(variable,IF(A1294&lt;'Rental Calculator'!$I$16*periods_per_year,start_rate,IF('Rental Calculator'!$I$20&gt;=0,MIN('Rental Calculator'!$I$17,start_rate+'Rental Calculator'!$I$20*ROUNDUP((A1294-'Rental Calculator'!$I$16*periods_per_year)/'Rental Calculator'!$I$19,0)),MAX('Rental Calculator'!$I$18,start_rate+'Rental Calculator'!$I$20*ROUNDUP((A1294-'Rental Calculator'!$I$16*periods_per_year)/'Rental Calculator'!$I$19,0)))),start_rate))</f>
        <v/>
      </c>
      <c r="D1294" s="10" t="str">
        <f t="shared" si="125"/>
        <v/>
      </c>
      <c r="E1294" s="10" t="str">
        <f t="shared" si="122"/>
        <v/>
      </c>
      <c r="F1294" s="10" t="str">
        <f t="shared" si="123"/>
        <v/>
      </c>
      <c r="G1294" s="10" t="str">
        <f t="shared" si="124"/>
        <v/>
      </c>
    </row>
    <row r="1295" spans="1:7" x14ac:dyDescent="0.15">
      <c r="A1295" s="7" t="str">
        <f t="shared" si="120"/>
        <v/>
      </c>
      <c r="B1295" s="8" t="str">
        <f t="shared" si="121"/>
        <v/>
      </c>
      <c r="C1295" s="9" t="str">
        <f>IF(A1295="","",IF(variable,IF(A1295&lt;'Rental Calculator'!$I$16*periods_per_year,start_rate,IF('Rental Calculator'!$I$20&gt;=0,MIN('Rental Calculator'!$I$17,start_rate+'Rental Calculator'!$I$20*ROUNDUP((A1295-'Rental Calculator'!$I$16*periods_per_year)/'Rental Calculator'!$I$19,0)),MAX('Rental Calculator'!$I$18,start_rate+'Rental Calculator'!$I$20*ROUNDUP((A1295-'Rental Calculator'!$I$16*periods_per_year)/'Rental Calculator'!$I$19,0)))),start_rate))</f>
        <v/>
      </c>
      <c r="D1295" s="10" t="str">
        <f t="shared" si="125"/>
        <v/>
      </c>
      <c r="E1295" s="10" t="str">
        <f t="shared" si="122"/>
        <v/>
      </c>
      <c r="F1295" s="10" t="str">
        <f t="shared" si="123"/>
        <v/>
      </c>
      <c r="G1295" s="10" t="str">
        <f t="shared" si="124"/>
        <v/>
      </c>
    </row>
    <row r="1296" spans="1:7" x14ac:dyDescent="0.15">
      <c r="A1296" s="7" t="str">
        <f t="shared" si="120"/>
        <v/>
      </c>
      <c r="B1296" s="8" t="str">
        <f t="shared" si="121"/>
        <v/>
      </c>
      <c r="C1296" s="9" t="str">
        <f>IF(A1296="","",IF(variable,IF(A1296&lt;'Rental Calculator'!$I$16*periods_per_year,start_rate,IF('Rental Calculator'!$I$20&gt;=0,MIN('Rental Calculator'!$I$17,start_rate+'Rental Calculator'!$I$20*ROUNDUP((A1296-'Rental Calculator'!$I$16*periods_per_year)/'Rental Calculator'!$I$19,0)),MAX('Rental Calculator'!$I$18,start_rate+'Rental Calculator'!$I$20*ROUNDUP((A1296-'Rental Calculator'!$I$16*periods_per_year)/'Rental Calculator'!$I$19,0)))),start_rate))</f>
        <v/>
      </c>
      <c r="D1296" s="10" t="str">
        <f t="shared" si="125"/>
        <v/>
      </c>
      <c r="E1296" s="10" t="str">
        <f t="shared" si="122"/>
        <v/>
      </c>
      <c r="F1296" s="10" t="str">
        <f t="shared" si="123"/>
        <v/>
      </c>
      <c r="G1296" s="10" t="str">
        <f t="shared" si="124"/>
        <v/>
      </c>
    </row>
    <row r="1297" spans="1:7" x14ac:dyDescent="0.15">
      <c r="A1297" s="7" t="str">
        <f t="shared" si="120"/>
        <v/>
      </c>
      <c r="B1297" s="8" t="str">
        <f t="shared" si="121"/>
        <v/>
      </c>
      <c r="C1297" s="9" t="str">
        <f>IF(A1297="","",IF(variable,IF(A1297&lt;'Rental Calculator'!$I$16*periods_per_year,start_rate,IF('Rental Calculator'!$I$20&gt;=0,MIN('Rental Calculator'!$I$17,start_rate+'Rental Calculator'!$I$20*ROUNDUP((A1297-'Rental Calculator'!$I$16*periods_per_year)/'Rental Calculator'!$I$19,0)),MAX('Rental Calculator'!$I$18,start_rate+'Rental Calculator'!$I$20*ROUNDUP((A1297-'Rental Calculator'!$I$16*periods_per_year)/'Rental Calculator'!$I$19,0)))),start_rate))</f>
        <v/>
      </c>
      <c r="D1297" s="10" t="str">
        <f t="shared" si="125"/>
        <v/>
      </c>
      <c r="E1297" s="10" t="str">
        <f t="shared" si="122"/>
        <v/>
      </c>
      <c r="F1297" s="10" t="str">
        <f t="shared" si="123"/>
        <v/>
      </c>
      <c r="G1297" s="10" t="str">
        <f t="shared" si="124"/>
        <v/>
      </c>
    </row>
    <row r="1298" spans="1:7" x14ac:dyDescent="0.15">
      <c r="A1298" s="7" t="str">
        <f t="shared" si="120"/>
        <v/>
      </c>
      <c r="B1298" s="8" t="str">
        <f t="shared" si="121"/>
        <v/>
      </c>
      <c r="C1298" s="9" t="str">
        <f>IF(A1298="","",IF(variable,IF(A1298&lt;'Rental Calculator'!$I$16*periods_per_year,start_rate,IF('Rental Calculator'!$I$20&gt;=0,MIN('Rental Calculator'!$I$17,start_rate+'Rental Calculator'!$I$20*ROUNDUP((A1298-'Rental Calculator'!$I$16*periods_per_year)/'Rental Calculator'!$I$19,0)),MAX('Rental Calculator'!$I$18,start_rate+'Rental Calculator'!$I$20*ROUNDUP((A1298-'Rental Calculator'!$I$16*periods_per_year)/'Rental Calculator'!$I$19,0)))),start_rate))</f>
        <v/>
      </c>
      <c r="D1298" s="10" t="str">
        <f t="shared" si="125"/>
        <v/>
      </c>
      <c r="E1298" s="10" t="str">
        <f t="shared" si="122"/>
        <v/>
      </c>
      <c r="F1298" s="10" t="str">
        <f t="shared" si="123"/>
        <v/>
      </c>
      <c r="G1298" s="10" t="str">
        <f t="shared" si="124"/>
        <v/>
      </c>
    </row>
    <row r="1299" spans="1:7" x14ac:dyDescent="0.15">
      <c r="A1299" s="7" t="str">
        <f t="shared" si="120"/>
        <v/>
      </c>
      <c r="B1299" s="8" t="str">
        <f t="shared" si="121"/>
        <v/>
      </c>
      <c r="C1299" s="9" t="str">
        <f>IF(A1299="","",IF(variable,IF(A1299&lt;'Rental Calculator'!$I$16*periods_per_year,start_rate,IF('Rental Calculator'!$I$20&gt;=0,MIN('Rental Calculator'!$I$17,start_rate+'Rental Calculator'!$I$20*ROUNDUP((A1299-'Rental Calculator'!$I$16*periods_per_year)/'Rental Calculator'!$I$19,0)),MAX('Rental Calculator'!$I$18,start_rate+'Rental Calculator'!$I$20*ROUNDUP((A1299-'Rental Calculator'!$I$16*periods_per_year)/'Rental Calculator'!$I$19,0)))),start_rate))</f>
        <v/>
      </c>
      <c r="D1299" s="10" t="str">
        <f t="shared" si="125"/>
        <v/>
      </c>
      <c r="E1299" s="10" t="str">
        <f t="shared" si="122"/>
        <v/>
      </c>
      <c r="F1299" s="10" t="str">
        <f t="shared" si="123"/>
        <v/>
      </c>
      <c r="G1299" s="10" t="str">
        <f t="shared" si="124"/>
        <v/>
      </c>
    </row>
    <row r="1300" spans="1:7" x14ac:dyDescent="0.15">
      <c r="A1300" s="7" t="str">
        <f t="shared" si="120"/>
        <v/>
      </c>
      <c r="B1300" s="8" t="str">
        <f t="shared" si="121"/>
        <v/>
      </c>
      <c r="C1300" s="9" t="str">
        <f>IF(A1300="","",IF(variable,IF(A1300&lt;'Rental Calculator'!$I$16*periods_per_year,start_rate,IF('Rental Calculator'!$I$20&gt;=0,MIN('Rental Calculator'!$I$17,start_rate+'Rental Calculator'!$I$20*ROUNDUP((A1300-'Rental Calculator'!$I$16*periods_per_year)/'Rental Calculator'!$I$19,0)),MAX('Rental Calculator'!$I$18,start_rate+'Rental Calculator'!$I$20*ROUNDUP((A1300-'Rental Calculator'!$I$16*periods_per_year)/'Rental Calculator'!$I$19,0)))),start_rate))</f>
        <v/>
      </c>
      <c r="D1300" s="10" t="str">
        <f t="shared" si="125"/>
        <v/>
      </c>
      <c r="E1300" s="10" t="str">
        <f t="shared" si="122"/>
        <v/>
      </c>
      <c r="F1300" s="10" t="str">
        <f t="shared" si="123"/>
        <v/>
      </c>
      <c r="G1300" s="10" t="str">
        <f t="shared" si="124"/>
        <v/>
      </c>
    </row>
    <row r="1301" spans="1:7" x14ac:dyDescent="0.15">
      <c r="A1301" s="7" t="str">
        <f t="shared" si="120"/>
        <v/>
      </c>
      <c r="B1301" s="8" t="str">
        <f t="shared" si="121"/>
        <v/>
      </c>
      <c r="C1301" s="9" t="str">
        <f>IF(A1301="","",IF(variable,IF(A1301&lt;'Rental Calculator'!$I$16*periods_per_year,start_rate,IF('Rental Calculator'!$I$20&gt;=0,MIN('Rental Calculator'!$I$17,start_rate+'Rental Calculator'!$I$20*ROUNDUP((A1301-'Rental Calculator'!$I$16*periods_per_year)/'Rental Calculator'!$I$19,0)),MAX('Rental Calculator'!$I$18,start_rate+'Rental Calculator'!$I$20*ROUNDUP((A1301-'Rental Calculator'!$I$16*periods_per_year)/'Rental Calculator'!$I$19,0)))),start_rate))</f>
        <v/>
      </c>
      <c r="D1301" s="10" t="str">
        <f t="shared" si="125"/>
        <v/>
      </c>
      <c r="E1301" s="10" t="str">
        <f t="shared" si="122"/>
        <v/>
      </c>
      <c r="F1301" s="10" t="str">
        <f t="shared" si="123"/>
        <v/>
      </c>
      <c r="G1301" s="10" t="str">
        <f t="shared" si="124"/>
        <v/>
      </c>
    </row>
    <row r="1302" spans="1:7" x14ac:dyDescent="0.15">
      <c r="A1302" s="7" t="str">
        <f t="shared" si="120"/>
        <v/>
      </c>
      <c r="B1302" s="8" t="str">
        <f t="shared" si="121"/>
        <v/>
      </c>
      <c r="C1302" s="9" t="str">
        <f>IF(A1302="","",IF(variable,IF(A1302&lt;'Rental Calculator'!$I$16*periods_per_year,start_rate,IF('Rental Calculator'!$I$20&gt;=0,MIN('Rental Calculator'!$I$17,start_rate+'Rental Calculator'!$I$20*ROUNDUP((A1302-'Rental Calculator'!$I$16*periods_per_year)/'Rental Calculator'!$I$19,0)),MAX('Rental Calculator'!$I$18,start_rate+'Rental Calculator'!$I$20*ROUNDUP((A1302-'Rental Calculator'!$I$16*periods_per_year)/'Rental Calculator'!$I$19,0)))),start_rate))</f>
        <v/>
      </c>
      <c r="D1302" s="10" t="str">
        <f t="shared" si="125"/>
        <v/>
      </c>
      <c r="E1302" s="10" t="str">
        <f t="shared" si="122"/>
        <v/>
      </c>
      <c r="F1302" s="10" t="str">
        <f t="shared" si="123"/>
        <v/>
      </c>
      <c r="G1302" s="10" t="str">
        <f t="shared" si="124"/>
        <v/>
      </c>
    </row>
    <row r="1303" spans="1:7" x14ac:dyDescent="0.15">
      <c r="A1303" s="7" t="str">
        <f t="shared" si="120"/>
        <v/>
      </c>
      <c r="B1303" s="8" t="str">
        <f t="shared" si="121"/>
        <v/>
      </c>
      <c r="C1303" s="9" t="str">
        <f>IF(A1303="","",IF(variable,IF(A1303&lt;'Rental Calculator'!$I$16*periods_per_year,start_rate,IF('Rental Calculator'!$I$20&gt;=0,MIN('Rental Calculator'!$I$17,start_rate+'Rental Calculator'!$I$20*ROUNDUP((A1303-'Rental Calculator'!$I$16*periods_per_year)/'Rental Calculator'!$I$19,0)),MAX('Rental Calculator'!$I$18,start_rate+'Rental Calculator'!$I$20*ROUNDUP((A1303-'Rental Calculator'!$I$16*periods_per_year)/'Rental Calculator'!$I$19,0)))),start_rate))</f>
        <v/>
      </c>
      <c r="D1303" s="10" t="str">
        <f t="shared" si="125"/>
        <v/>
      </c>
      <c r="E1303" s="10" t="str">
        <f t="shared" si="122"/>
        <v/>
      </c>
      <c r="F1303" s="10" t="str">
        <f t="shared" si="123"/>
        <v/>
      </c>
      <c r="G1303" s="10" t="str">
        <f t="shared" si="124"/>
        <v/>
      </c>
    </row>
    <row r="1304" spans="1:7" x14ac:dyDescent="0.15">
      <c r="A1304" s="7" t="str">
        <f t="shared" si="120"/>
        <v/>
      </c>
      <c r="B1304" s="8" t="str">
        <f t="shared" si="121"/>
        <v/>
      </c>
      <c r="C1304" s="9" t="str">
        <f>IF(A1304="","",IF(variable,IF(A1304&lt;'Rental Calculator'!$I$16*periods_per_year,start_rate,IF('Rental Calculator'!$I$20&gt;=0,MIN('Rental Calculator'!$I$17,start_rate+'Rental Calculator'!$I$20*ROUNDUP((A1304-'Rental Calculator'!$I$16*periods_per_year)/'Rental Calculator'!$I$19,0)),MAX('Rental Calculator'!$I$18,start_rate+'Rental Calculator'!$I$20*ROUNDUP((A1304-'Rental Calculator'!$I$16*periods_per_year)/'Rental Calculator'!$I$19,0)))),start_rate))</f>
        <v/>
      </c>
      <c r="D1304" s="10" t="str">
        <f t="shared" si="125"/>
        <v/>
      </c>
      <c r="E1304" s="10" t="str">
        <f t="shared" si="122"/>
        <v/>
      </c>
      <c r="F1304" s="10" t="str">
        <f t="shared" si="123"/>
        <v/>
      </c>
      <c r="G1304" s="10" t="str">
        <f t="shared" si="124"/>
        <v/>
      </c>
    </row>
    <row r="1305" spans="1:7" x14ac:dyDescent="0.15">
      <c r="A1305" s="7" t="str">
        <f t="shared" si="120"/>
        <v/>
      </c>
      <c r="B1305" s="8" t="str">
        <f t="shared" si="121"/>
        <v/>
      </c>
      <c r="C1305" s="9" t="str">
        <f>IF(A1305="","",IF(variable,IF(A1305&lt;'Rental Calculator'!$I$16*periods_per_year,start_rate,IF('Rental Calculator'!$I$20&gt;=0,MIN('Rental Calculator'!$I$17,start_rate+'Rental Calculator'!$I$20*ROUNDUP((A1305-'Rental Calculator'!$I$16*periods_per_year)/'Rental Calculator'!$I$19,0)),MAX('Rental Calculator'!$I$18,start_rate+'Rental Calculator'!$I$20*ROUNDUP((A1305-'Rental Calculator'!$I$16*periods_per_year)/'Rental Calculator'!$I$19,0)))),start_rate))</f>
        <v/>
      </c>
      <c r="D1305" s="10" t="str">
        <f t="shared" si="125"/>
        <v/>
      </c>
      <c r="E1305" s="10" t="str">
        <f t="shared" si="122"/>
        <v/>
      </c>
      <c r="F1305" s="10" t="str">
        <f t="shared" si="123"/>
        <v/>
      </c>
      <c r="G1305" s="10" t="str">
        <f t="shared" si="124"/>
        <v/>
      </c>
    </row>
    <row r="1306" spans="1:7" x14ac:dyDescent="0.15">
      <c r="A1306" s="7" t="str">
        <f t="shared" si="120"/>
        <v/>
      </c>
      <c r="B1306" s="8" t="str">
        <f t="shared" si="121"/>
        <v/>
      </c>
      <c r="C1306" s="9" t="str">
        <f>IF(A1306="","",IF(variable,IF(A1306&lt;'Rental Calculator'!$I$16*periods_per_year,start_rate,IF('Rental Calculator'!$I$20&gt;=0,MIN('Rental Calculator'!$I$17,start_rate+'Rental Calculator'!$I$20*ROUNDUP((A1306-'Rental Calculator'!$I$16*periods_per_year)/'Rental Calculator'!$I$19,0)),MAX('Rental Calculator'!$I$18,start_rate+'Rental Calculator'!$I$20*ROUNDUP((A1306-'Rental Calculator'!$I$16*periods_per_year)/'Rental Calculator'!$I$19,0)))),start_rate))</f>
        <v/>
      </c>
      <c r="D1306" s="10" t="str">
        <f t="shared" si="125"/>
        <v/>
      </c>
      <c r="E1306" s="10" t="str">
        <f t="shared" si="122"/>
        <v/>
      </c>
      <c r="F1306" s="10" t="str">
        <f t="shared" si="123"/>
        <v/>
      </c>
      <c r="G1306" s="10" t="str">
        <f t="shared" si="124"/>
        <v/>
      </c>
    </row>
    <row r="1307" spans="1:7" x14ac:dyDescent="0.15">
      <c r="A1307" s="7" t="str">
        <f t="shared" si="120"/>
        <v/>
      </c>
      <c r="B1307" s="8" t="str">
        <f t="shared" si="121"/>
        <v/>
      </c>
      <c r="C1307" s="9" t="str">
        <f>IF(A1307="","",IF(variable,IF(A1307&lt;'Rental Calculator'!$I$16*periods_per_year,start_rate,IF('Rental Calculator'!$I$20&gt;=0,MIN('Rental Calculator'!$I$17,start_rate+'Rental Calculator'!$I$20*ROUNDUP((A1307-'Rental Calculator'!$I$16*periods_per_year)/'Rental Calculator'!$I$19,0)),MAX('Rental Calculator'!$I$18,start_rate+'Rental Calculator'!$I$20*ROUNDUP((A1307-'Rental Calculator'!$I$16*periods_per_year)/'Rental Calculator'!$I$19,0)))),start_rate))</f>
        <v/>
      </c>
      <c r="D1307" s="10" t="str">
        <f t="shared" si="125"/>
        <v/>
      </c>
      <c r="E1307" s="10" t="str">
        <f t="shared" si="122"/>
        <v/>
      </c>
      <c r="F1307" s="10" t="str">
        <f t="shared" si="123"/>
        <v/>
      </c>
      <c r="G1307" s="10" t="str">
        <f t="shared" si="124"/>
        <v/>
      </c>
    </row>
    <row r="1308" spans="1:7" x14ac:dyDescent="0.15">
      <c r="A1308" s="7" t="str">
        <f t="shared" si="120"/>
        <v/>
      </c>
      <c r="B1308" s="8" t="str">
        <f t="shared" si="121"/>
        <v/>
      </c>
      <c r="C1308" s="9" t="str">
        <f>IF(A1308="","",IF(variable,IF(A1308&lt;'Rental Calculator'!$I$16*periods_per_year,start_rate,IF('Rental Calculator'!$I$20&gt;=0,MIN('Rental Calculator'!$I$17,start_rate+'Rental Calculator'!$I$20*ROUNDUP((A1308-'Rental Calculator'!$I$16*periods_per_year)/'Rental Calculator'!$I$19,0)),MAX('Rental Calculator'!$I$18,start_rate+'Rental Calculator'!$I$20*ROUNDUP((A1308-'Rental Calculator'!$I$16*periods_per_year)/'Rental Calculator'!$I$19,0)))),start_rate))</f>
        <v/>
      </c>
      <c r="D1308" s="10" t="str">
        <f t="shared" si="125"/>
        <v/>
      </c>
      <c r="E1308" s="10" t="str">
        <f t="shared" si="122"/>
        <v/>
      </c>
      <c r="F1308" s="10" t="str">
        <f t="shared" si="123"/>
        <v/>
      </c>
      <c r="G1308" s="10" t="str">
        <f t="shared" si="124"/>
        <v/>
      </c>
    </row>
    <row r="1309" spans="1:7" x14ac:dyDescent="0.15">
      <c r="A1309" s="7" t="str">
        <f t="shared" si="120"/>
        <v/>
      </c>
      <c r="B1309" s="8" t="str">
        <f t="shared" si="121"/>
        <v/>
      </c>
      <c r="C1309" s="9" t="str">
        <f>IF(A1309="","",IF(variable,IF(A1309&lt;'Rental Calculator'!$I$16*periods_per_year,start_rate,IF('Rental Calculator'!$I$20&gt;=0,MIN('Rental Calculator'!$I$17,start_rate+'Rental Calculator'!$I$20*ROUNDUP((A1309-'Rental Calculator'!$I$16*periods_per_year)/'Rental Calculator'!$I$19,0)),MAX('Rental Calculator'!$I$18,start_rate+'Rental Calculator'!$I$20*ROUNDUP((A1309-'Rental Calculator'!$I$16*periods_per_year)/'Rental Calculator'!$I$19,0)))),start_rate))</f>
        <v/>
      </c>
      <c r="D1309" s="10" t="str">
        <f t="shared" si="125"/>
        <v/>
      </c>
      <c r="E1309" s="10" t="str">
        <f t="shared" si="122"/>
        <v/>
      </c>
      <c r="F1309" s="10" t="str">
        <f t="shared" si="123"/>
        <v/>
      </c>
      <c r="G1309" s="10" t="str">
        <f t="shared" si="124"/>
        <v/>
      </c>
    </row>
    <row r="1310" spans="1:7" x14ac:dyDescent="0.15">
      <c r="A1310" s="7" t="str">
        <f t="shared" si="120"/>
        <v/>
      </c>
      <c r="B1310" s="8" t="str">
        <f t="shared" si="121"/>
        <v/>
      </c>
      <c r="C1310" s="9" t="str">
        <f>IF(A1310="","",IF(variable,IF(A1310&lt;'Rental Calculator'!$I$16*periods_per_year,start_rate,IF('Rental Calculator'!$I$20&gt;=0,MIN('Rental Calculator'!$I$17,start_rate+'Rental Calculator'!$I$20*ROUNDUP((A1310-'Rental Calculator'!$I$16*periods_per_year)/'Rental Calculator'!$I$19,0)),MAX('Rental Calculator'!$I$18,start_rate+'Rental Calculator'!$I$20*ROUNDUP((A1310-'Rental Calculator'!$I$16*periods_per_year)/'Rental Calculator'!$I$19,0)))),start_rate))</f>
        <v/>
      </c>
      <c r="D1310" s="10" t="str">
        <f t="shared" si="125"/>
        <v/>
      </c>
      <c r="E1310" s="10" t="str">
        <f t="shared" si="122"/>
        <v/>
      </c>
      <c r="F1310" s="10" t="str">
        <f t="shared" si="123"/>
        <v/>
      </c>
      <c r="G1310" s="10" t="str">
        <f t="shared" si="124"/>
        <v/>
      </c>
    </row>
    <row r="1311" spans="1:7" x14ac:dyDescent="0.15">
      <c r="A1311" s="7" t="str">
        <f t="shared" si="120"/>
        <v/>
      </c>
      <c r="B1311" s="8" t="str">
        <f t="shared" si="121"/>
        <v/>
      </c>
      <c r="C1311" s="9" t="str">
        <f>IF(A1311="","",IF(variable,IF(A1311&lt;'Rental Calculator'!$I$16*periods_per_year,start_rate,IF('Rental Calculator'!$I$20&gt;=0,MIN('Rental Calculator'!$I$17,start_rate+'Rental Calculator'!$I$20*ROUNDUP((A1311-'Rental Calculator'!$I$16*periods_per_year)/'Rental Calculator'!$I$19,0)),MAX('Rental Calculator'!$I$18,start_rate+'Rental Calculator'!$I$20*ROUNDUP((A1311-'Rental Calculator'!$I$16*periods_per_year)/'Rental Calculator'!$I$19,0)))),start_rate))</f>
        <v/>
      </c>
      <c r="D1311" s="10" t="str">
        <f t="shared" si="125"/>
        <v/>
      </c>
      <c r="E1311" s="10" t="str">
        <f t="shared" si="122"/>
        <v/>
      </c>
      <c r="F1311" s="10" t="str">
        <f t="shared" si="123"/>
        <v/>
      </c>
      <c r="G1311" s="10" t="str">
        <f t="shared" si="124"/>
        <v/>
      </c>
    </row>
    <row r="1312" spans="1:7" x14ac:dyDescent="0.15">
      <c r="A1312" s="7" t="str">
        <f t="shared" si="120"/>
        <v/>
      </c>
      <c r="B1312" s="8" t="str">
        <f t="shared" si="121"/>
        <v/>
      </c>
      <c r="C1312" s="9" t="str">
        <f>IF(A1312="","",IF(variable,IF(A1312&lt;'Rental Calculator'!$I$16*periods_per_year,start_rate,IF('Rental Calculator'!$I$20&gt;=0,MIN('Rental Calculator'!$I$17,start_rate+'Rental Calculator'!$I$20*ROUNDUP((A1312-'Rental Calculator'!$I$16*periods_per_year)/'Rental Calculator'!$I$19,0)),MAX('Rental Calculator'!$I$18,start_rate+'Rental Calculator'!$I$20*ROUNDUP((A1312-'Rental Calculator'!$I$16*periods_per_year)/'Rental Calculator'!$I$19,0)))),start_rate))</f>
        <v/>
      </c>
      <c r="D1312" s="10" t="str">
        <f t="shared" si="125"/>
        <v/>
      </c>
      <c r="E1312" s="10" t="str">
        <f t="shared" si="122"/>
        <v/>
      </c>
      <c r="F1312" s="10" t="str">
        <f t="shared" si="123"/>
        <v/>
      </c>
      <c r="G1312" s="10" t="str">
        <f t="shared" si="124"/>
        <v/>
      </c>
    </row>
    <row r="1313" spans="1:7" x14ac:dyDescent="0.15">
      <c r="A1313" s="7" t="str">
        <f t="shared" si="120"/>
        <v/>
      </c>
      <c r="B1313" s="8" t="str">
        <f t="shared" si="121"/>
        <v/>
      </c>
      <c r="C1313" s="9" t="str">
        <f>IF(A1313="","",IF(variable,IF(A1313&lt;'Rental Calculator'!$I$16*periods_per_year,start_rate,IF('Rental Calculator'!$I$20&gt;=0,MIN('Rental Calculator'!$I$17,start_rate+'Rental Calculator'!$I$20*ROUNDUP((A1313-'Rental Calculator'!$I$16*periods_per_year)/'Rental Calculator'!$I$19,0)),MAX('Rental Calculator'!$I$18,start_rate+'Rental Calculator'!$I$20*ROUNDUP((A1313-'Rental Calculator'!$I$16*periods_per_year)/'Rental Calculator'!$I$19,0)))),start_rate))</f>
        <v/>
      </c>
      <c r="D1313" s="10" t="str">
        <f t="shared" si="125"/>
        <v/>
      </c>
      <c r="E1313" s="10" t="str">
        <f t="shared" si="122"/>
        <v/>
      </c>
      <c r="F1313" s="10" t="str">
        <f t="shared" si="123"/>
        <v/>
      </c>
      <c r="G1313" s="10" t="str">
        <f t="shared" si="124"/>
        <v/>
      </c>
    </row>
    <row r="1314" spans="1:7" x14ac:dyDescent="0.15">
      <c r="A1314" s="7" t="str">
        <f t="shared" si="120"/>
        <v/>
      </c>
      <c r="B1314" s="8" t="str">
        <f t="shared" si="121"/>
        <v/>
      </c>
      <c r="C1314" s="9" t="str">
        <f>IF(A1314="","",IF(variable,IF(A1314&lt;'Rental Calculator'!$I$16*periods_per_year,start_rate,IF('Rental Calculator'!$I$20&gt;=0,MIN('Rental Calculator'!$I$17,start_rate+'Rental Calculator'!$I$20*ROUNDUP((A1314-'Rental Calculator'!$I$16*periods_per_year)/'Rental Calculator'!$I$19,0)),MAX('Rental Calculator'!$I$18,start_rate+'Rental Calculator'!$I$20*ROUNDUP((A1314-'Rental Calculator'!$I$16*periods_per_year)/'Rental Calculator'!$I$19,0)))),start_rate))</f>
        <v/>
      </c>
      <c r="D1314" s="10" t="str">
        <f t="shared" si="125"/>
        <v/>
      </c>
      <c r="E1314" s="10" t="str">
        <f t="shared" si="122"/>
        <v/>
      </c>
      <c r="F1314" s="10" t="str">
        <f t="shared" si="123"/>
        <v/>
      </c>
      <c r="G1314" s="10" t="str">
        <f t="shared" si="124"/>
        <v/>
      </c>
    </row>
    <row r="1315" spans="1:7" x14ac:dyDescent="0.15">
      <c r="A1315" s="7" t="str">
        <f t="shared" si="120"/>
        <v/>
      </c>
      <c r="B1315" s="8" t="str">
        <f t="shared" si="121"/>
        <v/>
      </c>
      <c r="C1315" s="9" t="str">
        <f>IF(A1315="","",IF(variable,IF(A1315&lt;'Rental Calculator'!$I$16*periods_per_year,start_rate,IF('Rental Calculator'!$I$20&gt;=0,MIN('Rental Calculator'!$I$17,start_rate+'Rental Calculator'!$I$20*ROUNDUP((A1315-'Rental Calculator'!$I$16*periods_per_year)/'Rental Calculator'!$I$19,0)),MAX('Rental Calculator'!$I$18,start_rate+'Rental Calculator'!$I$20*ROUNDUP((A1315-'Rental Calculator'!$I$16*periods_per_year)/'Rental Calculator'!$I$19,0)))),start_rate))</f>
        <v/>
      </c>
      <c r="D1315" s="10" t="str">
        <f t="shared" si="125"/>
        <v/>
      </c>
      <c r="E1315" s="10" t="str">
        <f t="shared" si="122"/>
        <v/>
      </c>
      <c r="F1315" s="10" t="str">
        <f t="shared" si="123"/>
        <v/>
      </c>
      <c r="G1315" s="10" t="str">
        <f t="shared" si="124"/>
        <v/>
      </c>
    </row>
    <row r="1316" spans="1:7" x14ac:dyDescent="0.15">
      <c r="A1316" s="7" t="str">
        <f t="shared" si="120"/>
        <v/>
      </c>
      <c r="B1316" s="8" t="str">
        <f t="shared" si="121"/>
        <v/>
      </c>
      <c r="C1316" s="9" t="str">
        <f>IF(A1316="","",IF(variable,IF(A1316&lt;'Rental Calculator'!$I$16*periods_per_year,start_rate,IF('Rental Calculator'!$I$20&gt;=0,MIN('Rental Calculator'!$I$17,start_rate+'Rental Calculator'!$I$20*ROUNDUP((A1316-'Rental Calculator'!$I$16*periods_per_year)/'Rental Calculator'!$I$19,0)),MAX('Rental Calculator'!$I$18,start_rate+'Rental Calculator'!$I$20*ROUNDUP((A1316-'Rental Calculator'!$I$16*periods_per_year)/'Rental Calculator'!$I$19,0)))),start_rate))</f>
        <v/>
      </c>
      <c r="D1316" s="10" t="str">
        <f t="shared" si="125"/>
        <v/>
      </c>
      <c r="E1316" s="10" t="str">
        <f t="shared" si="122"/>
        <v/>
      </c>
      <c r="F1316" s="10" t="str">
        <f t="shared" si="123"/>
        <v/>
      </c>
      <c r="G1316" s="10" t="str">
        <f t="shared" si="124"/>
        <v/>
      </c>
    </row>
    <row r="1317" spans="1:7" x14ac:dyDescent="0.15">
      <c r="A1317" s="7" t="str">
        <f t="shared" si="120"/>
        <v/>
      </c>
      <c r="B1317" s="8" t="str">
        <f t="shared" si="121"/>
        <v/>
      </c>
      <c r="C1317" s="9" t="str">
        <f>IF(A1317="","",IF(variable,IF(A1317&lt;'Rental Calculator'!$I$16*periods_per_year,start_rate,IF('Rental Calculator'!$I$20&gt;=0,MIN('Rental Calculator'!$I$17,start_rate+'Rental Calculator'!$I$20*ROUNDUP((A1317-'Rental Calculator'!$I$16*periods_per_year)/'Rental Calculator'!$I$19,0)),MAX('Rental Calculator'!$I$18,start_rate+'Rental Calculator'!$I$20*ROUNDUP((A1317-'Rental Calculator'!$I$16*periods_per_year)/'Rental Calculator'!$I$19,0)))),start_rate))</f>
        <v/>
      </c>
      <c r="D1317" s="10" t="str">
        <f t="shared" si="125"/>
        <v/>
      </c>
      <c r="E1317" s="10" t="str">
        <f t="shared" si="122"/>
        <v/>
      </c>
      <c r="F1317" s="10" t="str">
        <f t="shared" si="123"/>
        <v/>
      </c>
      <c r="G1317" s="10" t="str">
        <f t="shared" si="124"/>
        <v/>
      </c>
    </row>
    <row r="1318" spans="1:7" x14ac:dyDescent="0.15">
      <c r="A1318" s="7" t="str">
        <f t="shared" si="120"/>
        <v/>
      </c>
      <c r="B1318" s="8" t="str">
        <f t="shared" si="121"/>
        <v/>
      </c>
      <c r="C1318" s="9" t="str">
        <f>IF(A1318="","",IF(variable,IF(A1318&lt;'Rental Calculator'!$I$16*periods_per_year,start_rate,IF('Rental Calculator'!$I$20&gt;=0,MIN('Rental Calculator'!$I$17,start_rate+'Rental Calculator'!$I$20*ROUNDUP((A1318-'Rental Calculator'!$I$16*periods_per_year)/'Rental Calculator'!$I$19,0)),MAX('Rental Calculator'!$I$18,start_rate+'Rental Calculator'!$I$20*ROUNDUP((A1318-'Rental Calculator'!$I$16*periods_per_year)/'Rental Calculator'!$I$19,0)))),start_rate))</f>
        <v/>
      </c>
      <c r="D1318" s="10" t="str">
        <f t="shared" si="125"/>
        <v/>
      </c>
      <c r="E1318" s="10" t="str">
        <f t="shared" si="122"/>
        <v/>
      </c>
      <c r="F1318" s="10" t="str">
        <f t="shared" si="123"/>
        <v/>
      </c>
      <c r="G1318" s="10" t="str">
        <f t="shared" si="124"/>
        <v/>
      </c>
    </row>
    <row r="1319" spans="1:7" x14ac:dyDescent="0.15">
      <c r="A1319" s="7" t="str">
        <f t="shared" si="120"/>
        <v/>
      </c>
      <c r="B1319" s="8" t="str">
        <f t="shared" si="121"/>
        <v/>
      </c>
      <c r="C1319" s="9" t="str">
        <f>IF(A1319="","",IF(variable,IF(A1319&lt;'Rental Calculator'!$I$16*periods_per_year,start_rate,IF('Rental Calculator'!$I$20&gt;=0,MIN('Rental Calculator'!$I$17,start_rate+'Rental Calculator'!$I$20*ROUNDUP((A1319-'Rental Calculator'!$I$16*periods_per_year)/'Rental Calculator'!$I$19,0)),MAX('Rental Calculator'!$I$18,start_rate+'Rental Calculator'!$I$20*ROUNDUP((A1319-'Rental Calculator'!$I$16*periods_per_year)/'Rental Calculator'!$I$19,0)))),start_rate))</f>
        <v/>
      </c>
      <c r="D1319" s="10" t="str">
        <f t="shared" si="125"/>
        <v/>
      </c>
      <c r="E1319" s="10" t="str">
        <f t="shared" si="122"/>
        <v/>
      </c>
      <c r="F1319" s="10" t="str">
        <f t="shared" si="123"/>
        <v/>
      </c>
      <c r="G1319" s="10" t="str">
        <f t="shared" si="124"/>
        <v/>
      </c>
    </row>
    <row r="1320" spans="1:7" x14ac:dyDescent="0.15">
      <c r="A1320" s="7" t="str">
        <f t="shared" si="120"/>
        <v/>
      </c>
      <c r="B1320" s="8" t="str">
        <f t="shared" si="121"/>
        <v/>
      </c>
      <c r="C1320" s="9" t="str">
        <f>IF(A1320="","",IF(variable,IF(A1320&lt;'Rental Calculator'!$I$16*periods_per_year,start_rate,IF('Rental Calculator'!$I$20&gt;=0,MIN('Rental Calculator'!$I$17,start_rate+'Rental Calculator'!$I$20*ROUNDUP((A1320-'Rental Calculator'!$I$16*periods_per_year)/'Rental Calculator'!$I$19,0)),MAX('Rental Calculator'!$I$18,start_rate+'Rental Calculator'!$I$20*ROUNDUP((A1320-'Rental Calculator'!$I$16*periods_per_year)/'Rental Calculator'!$I$19,0)))),start_rate))</f>
        <v/>
      </c>
      <c r="D1320" s="10" t="str">
        <f t="shared" si="125"/>
        <v/>
      </c>
      <c r="E1320" s="10" t="str">
        <f t="shared" si="122"/>
        <v/>
      </c>
      <c r="F1320" s="10" t="str">
        <f t="shared" si="123"/>
        <v/>
      </c>
      <c r="G1320" s="10" t="str">
        <f t="shared" si="124"/>
        <v/>
      </c>
    </row>
    <row r="1321" spans="1:7" x14ac:dyDescent="0.15">
      <c r="A1321" s="7" t="str">
        <f t="shared" si="120"/>
        <v/>
      </c>
      <c r="B1321" s="8" t="str">
        <f t="shared" si="121"/>
        <v/>
      </c>
      <c r="C1321" s="9" t="str">
        <f>IF(A1321="","",IF(variable,IF(A1321&lt;'Rental Calculator'!$I$16*periods_per_year,start_rate,IF('Rental Calculator'!$I$20&gt;=0,MIN('Rental Calculator'!$I$17,start_rate+'Rental Calculator'!$I$20*ROUNDUP((A1321-'Rental Calculator'!$I$16*periods_per_year)/'Rental Calculator'!$I$19,0)),MAX('Rental Calculator'!$I$18,start_rate+'Rental Calculator'!$I$20*ROUNDUP((A1321-'Rental Calculator'!$I$16*periods_per_year)/'Rental Calculator'!$I$19,0)))),start_rate))</f>
        <v/>
      </c>
      <c r="D1321" s="10" t="str">
        <f t="shared" si="125"/>
        <v/>
      </c>
      <c r="E1321" s="10" t="str">
        <f t="shared" si="122"/>
        <v/>
      </c>
      <c r="F1321" s="10" t="str">
        <f t="shared" si="123"/>
        <v/>
      </c>
      <c r="G1321" s="10" t="str">
        <f t="shared" si="124"/>
        <v/>
      </c>
    </row>
    <row r="1322" spans="1:7" x14ac:dyDescent="0.15">
      <c r="A1322" s="7" t="str">
        <f t="shared" si="120"/>
        <v/>
      </c>
      <c r="B1322" s="8" t="str">
        <f t="shared" si="121"/>
        <v/>
      </c>
      <c r="C1322" s="9" t="str">
        <f>IF(A1322="","",IF(variable,IF(A1322&lt;'Rental Calculator'!$I$16*periods_per_year,start_rate,IF('Rental Calculator'!$I$20&gt;=0,MIN('Rental Calculator'!$I$17,start_rate+'Rental Calculator'!$I$20*ROUNDUP((A1322-'Rental Calculator'!$I$16*periods_per_year)/'Rental Calculator'!$I$19,0)),MAX('Rental Calculator'!$I$18,start_rate+'Rental Calculator'!$I$20*ROUNDUP((A1322-'Rental Calculator'!$I$16*periods_per_year)/'Rental Calculator'!$I$19,0)))),start_rate))</f>
        <v/>
      </c>
      <c r="D1322" s="10" t="str">
        <f t="shared" si="125"/>
        <v/>
      </c>
      <c r="E1322" s="10" t="str">
        <f t="shared" si="122"/>
        <v/>
      </c>
      <c r="F1322" s="10" t="str">
        <f t="shared" si="123"/>
        <v/>
      </c>
      <c r="G1322" s="10" t="str">
        <f t="shared" si="124"/>
        <v/>
      </c>
    </row>
    <row r="1323" spans="1:7" x14ac:dyDescent="0.15">
      <c r="A1323" s="7" t="str">
        <f t="shared" si="120"/>
        <v/>
      </c>
      <c r="B1323" s="8" t="str">
        <f t="shared" si="121"/>
        <v/>
      </c>
      <c r="C1323" s="9" t="str">
        <f>IF(A1323="","",IF(variable,IF(A1323&lt;'Rental Calculator'!$I$16*periods_per_year,start_rate,IF('Rental Calculator'!$I$20&gt;=0,MIN('Rental Calculator'!$I$17,start_rate+'Rental Calculator'!$I$20*ROUNDUP((A1323-'Rental Calculator'!$I$16*periods_per_year)/'Rental Calculator'!$I$19,0)),MAX('Rental Calculator'!$I$18,start_rate+'Rental Calculator'!$I$20*ROUNDUP((A1323-'Rental Calculator'!$I$16*periods_per_year)/'Rental Calculator'!$I$19,0)))),start_rate))</f>
        <v/>
      </c>
      <c r="D1323" s="10" t="str">
        <f t="shared" si="125"/>
        <v/>
      </c>
      <c r="E1323" s="10" t="str">
        <f t="shared" si="122"/>
        <v/>
      </c>
      <c r="F1323" s="10" t="str">
        <f t="shared" si="123"/>
        <v/>
      </c>
      <c r="G1323" s="10" t="str">
        <f t="shared" si="124"/>
        <v/>
      </c>
    </row>
    <row r="1324" spans="1:7" x14ac:dyDescent="0.15">
      <c r="A1324" s="7" t="str">
        <f t="shared" si="120"/>
        <v/>
      </c>
      <c r="B1324" s="8" t="str">
        <f t="shared" si="121"/>
        <v/>
      </c>
      <c r="C1324" s="9" t="str">
        <f>IF(A1324="","",IF(variable,IF(A1324&lt;'Rental Calculator'!$I$16*periods_per_year,start_rate,IF('Rental Calculator'!$I$20&gt;=0,MIN('Rental Calculator'!$I$17,start_rate+'Rental Calculator'!$I$20*ROUNDUP((A1324-'Rental Calculator'!$I$16*periods_per_year)/'Rental Calculator'!$I$19,0)),MAX('Rental Calculator'!$I$18,start_rate+'Rental Calculator'!$I$20*ROUNDUP((A1324-'Rental Calculator'!$I$16*periods_per_year)/'Rental Calculator'!$I$19,0)))),start_rate))</f>
        <v/>
      </c>
      <c r="D1324" s="10" t="str">
        <f t="shared" si="125"/>
        <v/>
      </c>
      <c r="E1324" s="10" t="str">
        <f t="shared" si="122"/>
        <v/>
      </c>
      <c r="F1324" s="10" t="str">
        <f t="shared" si="123"/>
        <v/>
      </c>
      <c r="G1324" s="10" t="str">
        <f t="shared" si="124"/>
        <v/>
      </c>
    </row>
    <row r="1325" spans="1:7" x14ac:dyDescent="0.15">
      <c r="A1325" s="7" t="str">
        <f t="shared" si="120"/>
        <v/>
      </c>
      <c r="B1325" s="8" t="str">
        <f t="shared" si="121"/>
        <v/>
      </c>
      <c r="C1325" s="9" t="str">
        <f>IF(A1325="","",IF(variable,IF(A1325&lt;'Rental Calculator'!$I$16*periods_per_year,start_rate,IF('Rental Calculator'!$I$20&gt;=0,MIN('Rental Calculator'!$I$17,start_rate+'Rental Calculator'!$I$20*ROUNDUP((A1325-'Rental Calculator'!$I$16*periods_per_year)/'Rental Calculator'!$I$19,0)),MAX('Rental Calculator'!$I$18,start_rate+'Rental Calculator'!$I$20*ROUNDUP((A1325-'Rental Calculator'!$I$16*periods_per_year)/'Rental Calculator'!$I$19,0)))),start_rate))</f>
        <v/>
      </c>
      <c r="D1325" s="10" t="str">
        <f t="shared" si="125"/>
        <v/>
      </c>
      <c r="E1325" s="10" t="str">
        <f t="shared" si="122"/>
        <v/>
      </c>
      <c r="F1325" s="10" t="str">
        <f t="shared" si="123"/>
        <v/>
      </c>
      <c r="G1325" s="10" t="str">
        <f t="shared" si="124"/>
        <v/>
      </c>
    </row>
    <row r="1326" spans="1:7" x14ac:dyDescent="0.15">
      <c r="A1326" s="7" t="str">
        <f t="shared" si="120"/>
        <v/>
      </c>
      <c r="B1326" s="8" t="str">
        <f t="shared" si="121"/>
        <v/>
      </c>
      <c r="C1326" s="9" t="str">
        <f>IF(A1326="","",IF(variable,IF(A1326&lt;'Rental Calculator'!$I$16*periods_per_year,start_rate,IF('Rental Calculator'!$I$20&gt;=0,MIN('Rental Calculator'!$I$17,start_rate+'Rental Calculator'!$I$20*ROUNDUP((A1326-'Rental Calculator'!$I$16*periods_per_year)/'Rental Calculator'!$I$19,0)),MAX('Rental Calculator'!$I$18,start_rate+'Rental Calculator'!$I$20*ROUNDUP((A1326-'Rental Calculator'!$I$16*periods_per_year)/'Rental Calculator'!$I$19,0)))),start_rate))</f>
        <v/>
      </c>
      <c r="D1326" s="10" t="str">
        <f t="shared" si="125"/>
        <v/>
      </c>
      <c r="E1326" s="10" t="str">
        <f t="shared" si="122"/>
        <v/>
      </c>
      <c r="F1326" s="10" t="str">
        <f t="shared" si="123"/>
        <v/>
      </c>
      <c r="G1326" s="10" t="str">
        <f t="shared" si="124"/>
        <v/>
      </c>
    </row>
    <row r="1327" spans="1:7" x14ac:dyDescent="0.15">
      <c r="A1327" s="7" t="str">
        <f t="shared" si="120"/>
        <v/>
      </c>
      <c r="B1327" s="8" t="str">
        <f t="shared" si="121"/>
        <v/>
      </c>
      <c r="C1327" s="9" t="str">
        <f>IF(A1327="","",IF(variable,IF(A1327&lt;'Rental Calculator'!$I$16*periods_per_year,start_rate,IF('Rental Calculator'!$I$20&gt;=0,MIN('Rental Calculator'!$I$17,start_rate+'Rental Calculator'!$I$20*ROUNDUP((A1327-'Rental Calculator'!$I$16*periods_per_year)/'Rental Calculator'!$I$19,0)),MAX('Rental Calculator'!$I$18,start_rate+'Rental Calculator'!$I$20*ROUNDUP((A1327-'Rental Calculator'!$I$16*periods_per_year)/'Rental Calculator'!$I$19,0)))),start_rate))</f>
        <v/>
      </c>
      <c r="D1327" s="10" t="str">
        <f t="shared" si="125"/>
        <v/>
      </c>
      <c r="E1327" s="10" t="str">
        <f t="shared" si="122"/>
        <v/>
      </c>
      <c r="F1327" s="10" t="str">
        <f t="shared" si="123"/>
        <v/>
      </c>
      <c r="G1327" s="10" t="str">
        <f t="shared" si="124"/>
        <v/>
      </c>
    </row>
    <row r="1328" spans="1:7" x14ac:dyDescent="0.15">
      <c r="A1328" s="7" t="str">
        <f t="shared" si="120"/>
        <v/>
      </c>
      <c r="B1328" s="8" t="str">
        <f t="shared" si="121"/>
        <v/>
      </c>
      <c r="C1328" s="9" t="str">
        <f>IF(A1328="","",IF(variable,IF(A1328&lt;'Rental Calculator'!$I$16*periods_per_year,start_rate,IF('Rental Calculator'!$I$20&gt;=0,MIN('Rental Calculator'!$I$17,start_rate+'Rental Calculator'!$I$20*ROUNDUP((A1328-'Rental Calculator'!$I$16*periods_per_year)/'Rental Calculator'!$I$19,0)),MAX('Rental Calculator'!$I$18,start_rate+'Rental Calculator'!$I$20*ROUNDUP((A1328-'Rental Calculator'!$I$16*periods_per_year)/'Rental Calculator'!$I$19,0)))),start_rate))</f>
        <v/>
      </c>
      <c r="D1328" s="10" t="str">
        <f t="shared" si="125"/>
        <v/>
      </c>
      <c r="E1328" s="10" t="str">
        <f t="shared" si="122"/>
        <v/>
      </c>
      <c r="F1328" s="10" t="str">
        <f t="shared" si="123"/>
        <v/>
      </c>
      <c r="G1328" s="10" t="str">
        <f t="shared" si="124"/>
        <v/>
      </c>
    </row>
    <row r="1329" spans="1:7" x14ac:dyDescent="0.15">
      <c r="A1329" s="7" t="str">
        <f t="shared" si="120"/>
        <v/>
      </c>
      <c r="B1329" s="8" t="str">
        <f t="shared" si="121"/>
        <v/>
      </c>
      <c r="C1329" s="9" t="str">
        <f>IF(A1329="","",IF(variable,IF(A1329&lt;'Rental Calculator'!$I$16*periods_per_year,start_rate,IF('Rental Calculator'!$I$20&gt;=0,MIN('Rental Calculator'!$I$17,start_rate+'Rental Calculator'!$I$20*ROUNDUP((A1329-'Rental Calculator'!$I$16*periods_per_year)/'Rental Calculator'!$I$19,0)),MAX('Rental Calculator'!$I$18,start_rate+'Rental Calculator'!$I$20*ROUNDUP((A1329-'Rental Calculator'!$I$16*periods_per_year)/'Rental Calculator'!$I$19,0)))),start_rate))</f>
        <v/>
      </c>
      <c r="D1329" s="10" t="str">
        <f t="shared" si="125"/>
        <v/>
      </c>
      <c r="E1329" s="10" t="str">
        <f t="shared" si="122"/>
        <v/>
      </c>
      <c r="F1329" s="10" t="str">
        <f t="shared" si="123"/>
        <v/>
      </c>
      <c r="G1329" s="10" t="str">
        <f t="shared" si="124"/>
        <v/>
      </c>
    </row>
    <row r="1330" spans="1:7" x14ac:dyDescent="0.15">
      <c r="A1330" s="7" t="str">
        <f t="shared" si="120"/>
        <v/>
      </c>
      <c r="B1330" s="8" t="str">
        <f t="shared" si="121"/>
        <v/>
      </c>
      <c r="C1330" s="9" t="str">
        <f>IF(A1330="","",IF(variable,IF(A1330&lt;'Rental Calculator'!$I$16*periods_per_year,start_rate,IF('Rental Calculator'!$I$20&gt;=0,MIN('Rental Calculator'!$I$17,start_rate+'Rental Calculator'!$I$20*ROUNDUP((A1330-'Rental Calculator'!$I$16*periods_per_year)/'Rental Calculator'!$I$19,0)),MAX('Rental Calculator'!$I$18,start_rate+'Rental Calculator'!$I$20*ROUNDUP((A1330-'Rental Calculator'!$I$16*periods_per_year)/'Rental Calculator'!$I$19,0)))),start_rate))</f>
        <v/>
      </c>
      <c r="D1330" s="10" t="str">
        <f t="shared" si="125"/>
        <v/>
      </c>
      <c r="E1330" s="10" t="str">
        <f t="shared" si="122"/>
        <v/>
      </c>
      <c r="F1330" s="10" t="str">
        <f t="shared" si="123"/>
        <v/>
      </c>
      <c r="G1330" s="10" t="str">
        <f t="shared" si="124"/>
        <v/>
      </c>
    </row>
    <row r="1331" spans="1:7" x14ac:dyDescent="0.15">
      <c r="A1331" s="7" t="str">
        <f t="shared" si="120"/>
        <v/>
      </c>
      <c r="B1331" s="8" t="str">
        <f t="shared" si="121"/>
        <v/>
      </c>
      <c r="C1331" s="9" t="str">
        <f>IF(A1331="","",IF(variable,IF(A1331&lt;'Rental Calculator'!$I$16*periods_per_year,start_rate,IF('Rental Calculator'!$I$20&gt;=0,MIN('Rental Calculator'!$I$17,start_rate+'Rental Calculator'!$I$20*ROUNDUP((A1331-'Rental Calculator'!$I$16*periods_per_year)/'Rental Calculator'!$I$19,0)),MAX('Rental Calculator'!$I$18,start_rate+'Rental Calculator'!$I$20*ROUNDUP((A1331-'Rental Calculator'!$I$16*periods_per_year)/'Rental Calculator'!$I$19,0)))),start_rate))</f>
        <v/>
      </c>
      <c r="D1331" s="10" t="str">
        <f t="shared" si="125"/>
        <v/>
      </c>
      <c r="E1331" s="10" t="str">
        <f t="shared" si="122"/>
        <v/>
      </c>
      <c r="F1331" s="10" t="str">
        <f t="shared" si="123"/>
        <v/>
      </c>
      <c r="G1331" s="10" t="str">
        <f t="shared" si="124"/>
        <v/>
      </c>
    </row>
    <row r="1332" spans="1:7" x14ac:dyDescent="0.15">
      <c r="A1332" s="7" t="str">
        <f t="shared" si="120"/>
        <v/>
      </c>
      <c r="B1332" s="8" t="str">
        <f t="shared" si="121"/>
        <v/>
      </c>
      <c r="C1332" s="9" t="str">
        <f>IF(A1332="","",IF(variable,IF(A1332&lt;'Rental Calculator'!$I$16*periods_per_year,start_rate,IF('Rental Calculator'!$I$20&gt;=0,MIN('Rental Calculator'!$I$17,start_rate+'Rental Calculator'!$I$20*ROUNDUP((A1332-'Rental Calculator'!$I$16*periods_per_year)/'Rental Calculator'!$I$19,0)),MAX('Rental Calculator'!$I$18,start_rate+'Rental Calculator'!$I$20*ROUNDUP((A1332-'Rental Calculator'!$I$16*periods_per_year)/'Rental Calculator'!$I$19,0)))),start_rate))</f>
        <v/>
      </c>
      <c r="D1332" s="10" t="str">
        <f t="shared" si="125"/>
        <v/>
      </c>
      <c r="E1332" s="10" t="str">
        <f t="shared" si="122"/>
        <v/>
      </c>
      <c r="F1332" s="10" t="str">
        <f t="shared" si="123"/>
        <v/>
      </c>
      <c r="G1332" s="10" t="str">
        <f t="shared" si="124"/>
        <v/>
      </c>
    </row>
    <row r="1333" spans="1:7" x14ac:dyDescent="0.15">
      <c r="A1333" s="7" t="str">
        <f t="shared" si="120"/>
        <v/>
      </c>
      <c r="B1333" s="8" t="str">
        <f t="shared" si="121"/>
        <v/>
      </c>
      <c r="C1333" s="9" t="str">
        <f>IF(A1333="","",IF(variable,IF(A1333&lt;'Rental Calculator'!$I$16*periods_per_year,start_rate,IF('Rental Calculator'!$I$20&gt;=0,MIN('Rental Calculator'!$I$17,start_rate+'Rental Calculator'!$I$20*ROUNDUP((A1333-'Rental Calculator'!$I$16*periods_per_year)/'Rental Calculator'!$I$19,0)),MAX('Rental Calculator'!$I$18,start_rate+'Rental Calculator'!$I$20*ROUNDUP((A1333-'Rental Calculator'!$I$16*periods_per_year)/'Rental Calculator'!$I$19,0)))),start_rate))</f>
        <v/>
      </c>
      <c r="D1333" s="10" t="str">
        <f t="shared" si="125"/>
        <v/>
      </c>
      <c r="E1333" s="10" t="str">
        <f t="shared" si="122"/>
        <v/>
      </c>
      <c r="F1333" s="10" t="str">
        <f t="shared" si="123"/>
        <v/>
      </c>
      <c r="G1333" s="10" t="str">
        <f t="shared" si="124"/>
        <v/>
      </c>
    </row>
    <row r="1334" spans="1:7" x14ac:dyDescent="0.15">
      <c r="A1334" s="7" t="str">
        <f t="shared" si="120"/>
        <v/>
      </c>
      <c r="B1334" s="8" t="str">
        <f t="shared" si="121"/>
        <v/>
      </c>
      <c r="C1334" s="9" t="str">
        <f>IF(A1334="","",IF(variable,IF(A1334&lt;'Rental Calculator'!$I$16*periods_per_year,start_rate,IF('Rental Calculator'!$I$20&gt;=0,MIN('Rental Calculator'!$I$17,start_rate+'Rental Calculator'!$I$20*ROUNDUP((A1334-'Rental Calculator'!$I$16*periods_per_year)/'Rental Calculator'!$I$19,0)),MAX('Rental Calculator'!$I$18,start_rate+'Rental Calculator'!$I$20*ROUNDUP((A1334-'Rental Calculator'!$I$16*periods_per_year)/'Rental Calculator'!$I$19,0)))),start_rate))</f>
        <v/>
      </c>
      <c r="D1334" s="10" t="str">
        <f t="shared" si="125"/>
        <v/>
      </c>
      <c r="E1334" s="10" t="str">
        <f t="shared" si="122"/>
        <v/>
      </c>
      <c r="F1334" s="10" t="str">
        <f t="shared" si="123"/>
        <v/>
      </c>
      <c r="G1334" s="10" t="str">
        <f t="shared" si="124"/>
        <v/>
      </c>
    </row>
    <row r="1335" spans="1:7" x14ac:dyDescent="0.15">
      <c r="A1335" s="7" t="str">
        <f t="shared" si="120"/>
        <v/>
      </c>
      <c r="B1335" s="8" t="str">
        <f t="shared" si="121"/>
        <v/>
      </c>
      <c r="C1335" s="9" t="str">
        <f>IF(A1335="","",IF(variable,IF(A1335&lt;'Rental Calculator'!$I$16*periods_per_year,start_rate,IF('Rental Calculator'!$I$20&gt;=0,MIN('Rental Calculator'!$I$17,start_rate+'Rental Calculator'!$I$20*ROUNDUP((A1335-'Rental Calculator'!$I$16*periods_per_year)/'Rental Calculator'!$I$19,0)),MAX('Rental Calculator'!$I$18,start_rate+'Rental Calculator'!$I$20*ROUNDUP((A1335-'Rental Calculator'!$I$16*periods_per_year)/'Rental Calculator'!$I$19,0)))),start_rate))</f>
        <v/>
      </c>
      <c r="D1335" s="10" t="str">
        <f t="shared" si="125"/>
        <v/>
      </c>
      <c r="E1335" s="10" t="str">
        <f t="shared" si="122"/>
        <v/>
      </c>
      <c r="F1335" s="10" t="str">
        <f t="shared" si="123"/>
        <v/>
      </c>
      <c r="G1335" s="10" t="str">
        <f t="shared" si="124"/>
        <v/>
      </c>
    </row>
    <row r="1336" spans="1:7" x14ac:dyDescent="0.15">
      <c r="A1336" s="7" t="str">
        <f t="shared" si="120"/>
        <v/>
      </c>
      <c r="B1336" s="8" t="str">
        <f t="shared" si="121"/>
        <v/>
      </c>
      <c r="C1336" s="9" t="str">
        <f>IF(A1336="","",IF(variable,IF(A1336&lt;'Rental Calculator'!$I$16*periods_per_year,start_rate,IF('Rental Calculator'!$I$20&gt;=0,MIN('Rental Calculator'!$I$17,start_rate+'Rental Calculator'!$I$20*ROUNDUP((A1336-'Rental Calculator'!$I$16*periods_per_year)/'Rental Calculator'!$I$19,0)),MAX('Rental Calculator'!$I$18,start_rate+'Rental Calculator'!$I$20*ROUNDUP((A1336-'Rental Calculator'!$I$16*periods_per_year)/'Rental Calculator'!$I$19,0)))),start_rate))</f>
        <v/>
      </c>
      <c r="D1336" s="10" t="str">
        <f t="shared" si="125"/>
        <v/>
      </c>
      <c r="E1336" s="10" t="str">
        <f t="shared" si="122"/>
        <v/>
      </c>
      <c r="F1336" s="10" t="str">
        <f t="shared" si="123"/>
        <v/>
      </c>
      <c r="G1336" s="10" t="str">
        <f t="shared" si="124"/>
        <v/>
      </c>
    </row>
    <row r="1337" spans="1:7" x14ac:dyDescent="0.15">
      <c r="A1337" s="7" t="str">
        <f t="shared" si="120"/>
        <v/>
      </c>
      <c r="B1337" s="8" t="str">
        <f t="shared" si="121"/>
        <v/>
      </c>
      <c r="C1337" s="9" t="str">
        <f>IF(A1337="","",IF(variable,IF(A1337&lt;'Rental Calculator'!$I$16*periods_per_year,start_rate,IF('Rental Calculator'!$I$20&gt;=0,MIN('Rental Calculator'!$I$17,start_rate+'Rental Calculator'!$I$20*ROUNDUP((A1337-'Rental Calculator'!$I$16*periods_per_year)/'Rental Calculator'!$I$19,0)),MAX('Rental Calculator'!$I$18,start_rate+'Rental Calculator'!$I$20*ROUNDUP((A1337-'Rental Calculator'!$I$16*periods_per_year)/'Rental Calculator'!$I$19,0)))),start_rate))</f>
        <v/>
      </c>
      <c r="D1337" s="10" t="str">
        <f t="shared" si="125"/>
        <v/>
      </c>
      <c r="E1337" s="10" t="str">
        <f t="shared" si="122"/>
        <v/>
      </c>
      <c r="F1337" s="10" t="str">
        <f t="shared" si="123"/>
        <v/>
      </c>
      <c r="G1337" s="10" t="str">
        <f t="shared" si="124"/>
        <v/>
      </c>
    </row>
    <row r="1338" spans="1:7" x14ac:dyDescent="0.15">
      <c r="A1338" s="7" t="str">
        <f t="shared" si="120"/>
        <v/>
      </c>
      <c r="B1338" s="8" t="str">
        <f t="shared" si="121"/>
        <v/>
      </c>
      <c r="C1338" s="9" t="str">
        <f>IF(A1338="","",IF(variable,IF(A1338&lt;'Rental Calculator'!$I$16*periods_per_year,start_rate,IF('Rental Calculator'!$I$20&gt;=0,MIN('Rental Calculator'!$I$17,start_rate+'Rental Calculator'!$I$20*ROUNDUP((A1338-'Rental Calculator'!$I$16*periods_per_year)/'Rental Calculator'!$I$19,0)),MAX('Rental Calculator'!$I$18,start_rate+'Rental Calculator'!$I$20*ROUNDUP((A1338-'Rental Calculator'!$I$16*periods_per_year)/'Rental Calculator'!$I$19,0)))),start_rate))</f>
        <v/>
      </c>
      <c r="D1338" s="10" t="str">
        <f t="shared" si="125"/>
        <v/>
      </c>
      <c r="E1338" s="10" t="str">
        <f t="shared" si="122"/>
        <v/>
      </c>
      <c r="F1338" s="10" t="str">
        <f t="shared" si="123"/>
        <v/>
      </c>
      <c r="G1338" s="10" t="str">
        <f t="shared" si="124"/>
        <v/>
      </c>
    </row>
    <row r="1339" spans="1:7" x14ac:dyDescent="0.15">
      <c r="A1339" s="7" t="str">
        <f t="shared" si="120"/>
        <v/>
      </c>
      <c r="B1339" s="8" t="str">
        <f t="shared" si="121"/>
        <v/>
      </c>
      <c r="C1339" s="9" t="str">
        <f>IF(A1339="","",IF(variable,IF(A1339&lt;'Rental Calculator'!$I$16*periods_per_year,start_rate,IF('Rental Calculator'!$I$20&gt;=0,MIN('Rental Calculator'!$I$17,start_rate+'Rental Calculator'!$I$20*ROUNDUP((A1339-'Rental Calculator'!$I$16*periods_per_year)/'Rental Calculator'!$I$19,0)),MAX('Rental Calculator'!$I$18,start_rate+'Rental Calculator'!$I$20*ROUNDUP((A1339-'Rental Calculator'!$I$16*periods_per_year)/'Rental Calculator'!$I$19,0)))),start_rate))</f>
        <v/>
      </c>
      <c r="D1339" s="10" t="str">
        <f t="shared" si="125"/>
        <v/>
      </c>
      <c r="E1339" s="10" t="str">
        <f t="shared" si="122"/>
        <v/>
      </c>
      <c r="F1339" s="10" t="str">
        <f t="shared" si="123"/>
        <v/>
      </c>
      <c r="G1339" s="10" t="str">
        <f t="shared" si="124"/>
        <v/>
      </c>
    </row>
    <row r="1340" spans="1:7" x14ac:dyDescent="0.15">
      <c r="A1340" s="7" t="str">
        <f t="shared" si="120"/>
        <v/>
      </c>
      <c r="B1340" s="8" t="str">
        <f t="shared" si="121"/>
        <v/>
      </c>
      <c r="C1340" s="9" t="str">
        <f>IF(A1340="","",IF(variable,IF(A1340&lt;'Rental Calculator'!$I$16*periods_per_year,start_rate,IF('Rental Calculator'!$I$20&gt;=0,MIN('Rental Calculator'!$I$17,start_rate+'Rental Calculator'!$I$20*ROUNDUP((A1340-'Rental Calculator'!$I$16*periods_per_year)/'Rental Calculator'!$I$19,0)),MAX('Rental Calculator'!$I$18,start_rate+'Rental Calculator'!$I$20*ROUNDUP((A1340-'Rental Calculator'!$I$16*periods_per_year)/'Rental Calculator'!$I$19,0)))),start_rate))</f>
        <v/>
      </c>
      <c r="D1340" s="10" t="str">
        <f t="shared" si="125"/>
        <v/>
      </c>
      <c r="E1340" s="10" t="str">
        <f t="shared" si="122"/>
        <v/>
      </c>
      <c r="F1340" s="10" t="str">
        <f t="shared" si="123"/>
        <v/>
      </c>
      <c r="G1340" s="10" t="str">
        <f t="shared" si="124"/>
        <v/>
      </c>
    </row>
    <row r="1341" spans="1:7" x14ac:dyDescent="0.15">
      <c r="A1341" s="7" t="str">
        <f t="shared" si="120"/>
        <v/>
      </c>
      <c r="B1341" s="8" t="str">
        <f t="shared" si="121"/>
        <v/>
      </c>
      <c r="C1341" s="9" t="str">
        <f>IF(A1341="","",IF(variable,IF(A1341&lt;'Rental Calculator'!$I$16*periods_per_year,start_rate,IF('Rental Calculator'!$I$20&gt;=0,MIN('Rental Calculator'!$I$17,start_rate+'Rental Calculator'!$I$20*ROUNDUP((A1341-'Rental Calculator'!$I$16*periods_per_year)/'Rental Calculator'!$I$19,0)),MAX('Rental Calculator'!$I$18,start_rate+'Rental Calculator'!$I$20*ROUNDUP((A1341-'Rental Calculator'!$I$16*periods_per_year)/'Rental Calculator'!$I$19,0)))),start_rate))</f>
        <v/>
      </c>
      <c r="D1341" s="10" t="str">
        <f t="shared" si="125"/>
        <v/>
      </c>
      <c r="E1341" s="10" t="str">
        <f t="shared" si="122"/>
        <v/>
      </c>
      <c r="F1341" s="10" t="str">
        <f t="shared" si="123"/>
        <v/>
      </c>
      <c r="G1341" s="10" t="str">
        <f t="shared" si="124"/>
        <v/>
      </c>
    </row>
    <row r="1342" spans="1:7" x14ac:dyDescent="0.15">
      <c r="A1342" s="7" t="str">
        <f t="shared" si="120"/>
        <v/>
      </c>
      <c r="B1342" s="8" t="str">
        <f t="shared" si="121"/>
        <v/>
      </c>
      <c r="C1342" s="9" t="str">
        <f>IF(A1342="","",IF(variable,IF(A1342&lt;'Rental Calculator'!$I$16*periods_per_year,start_rate,IF('Rental Calculator'!$I$20&gt;=0,MIN('Rental Calculator'!$I$17,start_rate+'Rental Calculator'!$I$20*ROUNDUP((A1342-'Rental Calculator'!$I$16*periods_per_year)/'Rental Calculator'!$I$19,0)),MAX('Rental Calculator'!$I$18,start_rate+'Rental Calculator'!$I$20*ROUNDUP((A1342-'Rental Calculator'!$I$16*periods_per_year)/'Rental Calculator'!$I$19,0)))),start_rate))</f>
        <v/>
      </c>
      <c r="D1342" s="10" t="str">
        <f t="shared" si="125"/>
        <v/>
      </c>
      <c r="E1342" s="10" t="str">
        <f t="shared" si="122"/>
        <v/>
      </c>
      <c r="F1342" s="10" t="str">
        <f t="shared" si="123"/>
        <v/>
      </c>
      <c r="G1342" s="10" t="str">
        <f t="shared" si="124"/>
        <v/>
      </c>
    </row>
    <row r="1343" spans="1:7" x14ac:dyDescent="0.15">
      <c r="A1343" s="7" t="str">
        <f t="shared" si="120"/>
        <v/>
      </c>
      <c r="B1343" s="8" t="str">
        <f t="shared" si="121"/>
        <v/>
      </c>
      <c r="C1343" s="9" t="str">
        <f>IF(A1343="","",IF(variable,IF(A1343&lt;'Rental Calculator'!$I$16*periods_per_year,start_rate,IF('Rental Calculator'!$I$20&gt;=0,MIN('Rental Calculator'!$I$17,start_rate+'Rental Calculator'!$I$20*ROUNDUP((A1343-'Rental Calculator'!$I$16*periods_per_year)/'Rental Calculator'!$I$19,0)),MAX('Rental Calculator'!$I$18,start_rate+'Rental Calculator'!$I$20*ROUNDUP((A1343-'Rental Calculator'!$I$16*periods_per_year)/'Rental Calculator'!$I$19,0)))),start_rate))</f>
        <v/>
      </c>
      <c r="D1343" s="10" t="str">
        <f t="shared" si="125"/>
        <v/>
      </c>
      <c r="E1343" s="10" t="str">
        <f t="shared" si="122"/>
        <v/>
      </c>
      <c r="F1343" s="10" t="str">
        <f t="shared" si="123"/>
        <v/>
      </c>
      <c r="G1343" s="10" t="str">
        <f t="shared" si="124"/>
        <v/>
      </c>
    </row>
    <row r="1344" spans="1:7" x14ac:dyDescent="0.15">
      <c r="A1344" s="7" t="str">
        <f t="shared" si="120"/>
        <v/>
      </c>
      <c r="B1344" s="8" t="str">
        <f t="shared" si="121"/>
        <v/>
      </c>
      <c r="C1344" s="9" t="str">
        <f>IF(A1344="","",IF(variable,IF(A1344&lt;'Rental Calculator'!$I$16*periods_per_year,start_rate,IF('Rental Calculator'!$I$20&gt;=0,MIN('Rental Calculator'!$I$17,start_rate+'Rental Calculator'!$I$20*ROUNDUP((A1344-'Rental Calculator'!$I$16*periods_per_year)/'Rental Calculator'!$I$19,0)),MAX('Rental Calculator'!$I$18,start_rate+'Rental Calculator'!$I$20*ROUNDUP((A1344-'Rental Calculator'!$I$16*periods_per_year)/'Rental Calculator'!$I$19,0)))),start_rate))</f>
        <v/>
      </c>
      <c r="D1344" s="10" t="str">
        <f t="shared" si="125"/>
        <v/>
      </c>
      <c r="E1344" s="10" t="str">
        <f t="shared" si="122"/>
        <v/>
      </c>
      <c r="F1344" s="10" t="str">
        <f t="shared" si="123"/>
        <v/>
      </c>
      <c r="G1344" s="10" t="str">
        <f t="shared" si="124"/>
        <v/>
      </c>
    </row>
    <row r="1345" spans="1:7" x14ac:dyDescent="0.15">
      <c r="A1345" s="7" t="str">
        <f t="shared" si="120"/>
        <v/>
      </c>
      <c r="B1345" s="8" t="str">
        <f t="shared" si="121"/>
        <v/>
      </c>
      <c r="C1345" s="9" t="str">
        <f>IF(A1345="","",IF(variable,IF(A1345&lt;'Rental Calculator'!$I$16*periods_per_year,start_rate,IF('Rental Calculator'!$I$20&gt;=0,MIN('Rental Calculator'!$I$17,start_rate+'Rental Calculator'!$I$20*ROUNDUP((A1345-'Rental Calculator'!$I$16*periods_per_year)/'Rental Calculator'!$I$19,0)),MAX('Rental Calculator'!$I$18,start_rate+'Rental Calculator'!$I$20*ROUNDUP((A1345-'Rental Calculator'!$I$16*periods_per_year)/'Rental Calculator'!$I$19,0)))),start_rate))</f>
        <v/>
      </c>
      <c r="D1345" s="10" t="str">
        <f t="shared" si="125"/>
        <v/>
      </c>
      <c r="E1345" s="10" t="str">
        <f t="shared" si="122"/>
        <v/>
      </c>
      <c r="F1345" s="10" t="str">
        <f t="shared" si="123"/>
        <v/>
      </c>
      <c r="G1345" s="10" t="str">
        <f t="shared" si="124"/>
        <v/>
      </c>
    </row>
    <row r="1346" spans="1:7" x14ac:dyDescent="0.15">
      <c r="A1346" s="7" t="str">
        <f t="shared" si="120"/>
        <v/>
      </c>
      <c r="B1346" s="8" t="str">
        <f t="shared" si="121"/>
        <v/>
      </c>
      <c r="C1346" s="9" t="str">
        <f>IF(A1346="","",IF(variable,IF(A1346&lt;'Rental Calculator'!$I$16*periods_per_year,start_rate,IF('Rental Calculator'!$I$20&gt;=0,MIN('Rental Calculator'!$I$17,start_rate+'Rental Calculator'!$I$20*ROUNDUP((A1346-'Rental Calculator'!$I$16*periods_per_year)/'Rental Calculator'!$I$19,0)),MAX('Rental Calculator'!$I$18,start_rate+'Rental Calculator'!$I$20*ROUNDUP((A1346-'Rental Calculator'!$I$16*periods_per_year)/'Rental Calculator'!$I$19,0)))),start_rate))</f>
        <v/>
      </c>
      <c r="D1346" s="10" t="str">
        <f t="shared" si="125"/>
        <v/>
      </c>
      <c r="E1346" s="10" t="str">
        <f t="shared" si="122"/>
        <v/>
      </c>
      <c r="F1346" s="10" t="str">
        <f t="shared" si="123"/>
        <v/>
      </c>
      <c r="G1346" s="10" t="str">
        <f t="shared" si="124"/>
        <v/>
      </c>
    </row>
    <row r="1347" spans="1:7" x14ac:dyDescent="0.15">
      <c r="A1347" s="7" t="str">
        <f t="shared" si="120"/>
        <v/>
      </c>
      <c r="B1347" s="8" t="str">
        <f t="shared" si="121"/>
        <v/>
      </c>
      <c r="C1347" s="9" t="str">
        <f>IF(A1347="","",IF(variable,IF(A1347&lt;'Rental Calculator'!$I$16*periods_per_year,start_rate,IF('Rental Calculator'!$I$20&gt;=0,MIN('Rental Calculator'!$I$17,start_rate+'Rental Calculator'!$I$20*ROUNDUP((A1347-'Rental Calculator'!$I$16*periods_per_year)/'Rental Calculator'!$I$19,0)),MAX('Rental Calculator'!$I$18,start_rate+'Rental Calculator'!$I$20*ROUNDUP((A1347-'Rental Calculator'!$I$16*periods_per_year)/'Rental Calculator'!$I$19,0)))),start_rate))</f>
        <v/>
      </c>
      <c r="D1347" s="10" t="str">
        <f t="shared" si="125"/>
        <v/>
      </c>
      <c r="E1347" s="10" t="str">
        <f t="shared" si="122"/>
        <v/>
      </c>
      <c r="F1347" s="10" t="str">
        <f t="shared" si="123"/>
        <v/>
      </c>
      <c r="G1347" s="10" t="str">
        <f t="shared" si="124"/>
        <v/>
      </c>
    </row>
    <row r="1348" spans="1:7" x14ac:dyDescent="0.15">
      <c r="A1348" s="7" t="str">
        <f t="shared" ref="A1348:A1411" si="126">IF(G1347="","",IF(OR(A1347&gt;=nper,ROUND(G1347,2)&lt;=0),"",A1347+1))</f>
        <v/>
      </c>
      <c r="B1348" s="8" t="str">
        <f t="shared" ref="B1348:B1411" si="127">IF(A1348="","",IF(OR(periods_per_year=26,periods_per_year=52),IF(periods_per_year=26,IF(A1348=1,fpdate,B1347+14),IF(periods_per_year=52,IF(A1348=1,fpdate,B1347+7),"n/a")),IF(periods_per_year=24,DATE(YEAR(fpdate),MONTH(fpdate)+(A1348-1)/2+IF(AND(DAY(fpdate)&gt;=15,MOD(A1348,2)=0),1,0),IF(MOD(A1348,2)=0,IF(DAY(fpdate)&gt;=15,DAY(fpdate)-14,DAY(fpdate)+14),DAY(fpdate))),IF(DAY(DATE(YEAR(fpdate),MONTH(fpdate)+A1348-1,DAY(fpdate)))&lt;&gt;DAY(fpdate),DATE(YEAR(fpdate),MONTH(fpdate)+A1348,0),DATE(YEAR(fpdate),MONTH(fpdate)+A1348-1,DAY(fpdate))))))</f>
        <v/>
      </c>
      <c r="C1348" s="9" t="str">
        <f>IF(A1348="","",IF(variable,IF(A1348&lt;'Rental Calculator'!$I$16*periods_per_year,start_rate,IF('Rental Calculator'!$I$20&gt;=0,MIN('Rental Calculator'!$I$17,start_rate+'Rental Calculator'!$I$20*ROUNDUP((A1348-'Rental Calculator'!$I$16*periods_per_year)/'Rental Calculator'!$I$19,0)),MAX('Rental Calculator'!$I$18,start_rate+'Rental Calculator'!$I$20*ROUNDUP((A1348-'Rental Calculator'!$I$16*periods_per_year)/'Rental Calculator'!$I$19,0)))),start_rate))</f>
        <v/>
      </c>
      <c r="D1348" s="10" t="str">
        <f t="shared" si="125"/>
        <v/>
      </c>
      <c r="E1348" s="10" t="str">
        <f t="shared" ref="E1348:E1411" si="128">IF(A1348="","",IF(A1348=nper,G1347+D1348,MIN(G1347+D1348,IF(C1348=C1347,E1347,ROUND(-PMT(((1+C1348/CP)^(CP/periods_per_year))-1,nper-A1348+1,G1347),2)))))</f>
        <v/>
      </c>
      <c r="F1348" s="10" t="str">
        <f t="shared" ref="F1348:F1411" si="129">IF(A1348="","",E1348-D1348)</f>
        <v/>
      </c>
      <c r="G1348" s="10" t="str">
        <f t="shared" ref="G1348:G1411" si="130">IF(A1348="","",G1347-F1348)</f>
        <v/>
      </c>
    </row>
    <row r="1349" spans="1:7" x14ac:dyDescent="0.15">
      <c r="A1349" s="7" t="str">
        <f t="shared" si="126"/>
        <v/>
      </c>
      <c r="B1349" s="8" t="str">
        <f t="shared" si="127"/>
        <v/>
      </c>
      <c r="C1349" s="9" t="str">
        <f>IF(A1349="","",IF(variable,IF(A1349&lt;'Rental Calculator'!$I$16*periods_per_year,start_rate,IF('Rental Calculator'!$I$20&gt;=0,MIN('Rental Calculator'!$I$17,start_rate+'Rental Calculator'!$I$20*ROUNDUP((A1349-'Rental Calculator'!$I$16*periods_per_year)/'Rental Calculator'!$I$19,0)),MAX('Rental Calculator'!$I$18,start_rate+'Rental Calculator'!$I$20*ROUNDUP((A1349-'Rental Calculator'!$I$16*periods_per_year)/'Rental Calculator'!$I$19,0)))),start_rate))</f>
        <v/>
      </c>
      <c r="D1349" s="10" t="str">
        <f t="shared" ref="D1349:D1412" si="131">IF(A1349="","",ROUND((((1+C1349/CP)^(CP/periods_per_year))-1)*G1348,2))</f>
        <v/>
      </c>
      <c r="E1349" s="10" t="str">
        <f t="shared" si="128"/>
        <v/>
      </c>
      <c r="F1349" s="10" t="str">
        <f t="shared" si="129"/>
        <v/>
      </c>
      <c r="G1349" s="10" t="str">
        <f t="shared" si="130"/>
        <v/>
      </c>
    </row>
    <row r="1350" spans="1:7" x14ac:dyDescent="0.15">
      <c r="A1350" s="7" t="str">
        <f t="shared" si="126"/>
        <v/>
      </c>
      <c r="B1350" s="8" t="str">
        <f t="shared" si="127"/>
        <v/>
      </c>
      <c r="C1350" s="9" t="str">
        <f>IF(A1350="","",IF(variable,IF(A1350&lt;'Rental Calculator'!$I$16*periods_per_year,start_rate,IF('Rental Calculator'!$I$20&gt;=0,MIN('Rental Calculator'!$I$17,start_rate+'Rental Calculator'!$I$20*ROUNDUP((A1350-'Rental Calculator'!$I$16*periods_per_year)/'Rental Calculator'!$I$19,0)),MAX('Rental Calculator'!$I$18,start_rate+'Rental Calculator'!$I$20*ROUNDUP((A1350-'Rental Calculator'!$I$16*periods_per_year)/'Rental Calculator'!$I$19,0)))),start_rate))</f>
        <v/>
      </c>
      <c r="D1350" s="10" t="str">
        <f t="shared" si="131"/>
        <v/>
      </c>
      <c r="E1350" s="10" t="str">
        <f t="shared" si="128"/>
        <v/>
      </c>
      <c r="F1350" s="10" t="str">
        <f t="shared" si="129"/>
        <v/>
      </c>
      <c r="G1350" s="10" t="str">
        <f t="shared" si="130"/>
        <v/>
      </c>
    </row>
    <row r="1351" spans="1:7" x14ac:dyDescent="0.15">
      <c r="A1351" s="7" t="str">
        <f t="shared" si="126"/>
        <v/>
      </c>
      <c r="B1351" s="8" t="str">
        <f t="shared" si="127"/>
        <v/>
      </c>
      <c r="C1351" s="9" t="str">
        <f>IF(A1351="","",IF(variable,IF(A1351&lt;'Rental Calculator'!$I$16*periods_per_year,start_rate,IF('Rental Calculator'!$I$20&gt;=0,MIN('Rental Calculator'!$I$17,start_rate+'Rental Calculator'!$I$20*ROUNDUP((A1351-'Rental Calculator'!$I$16*periods_per_year)/'Rental Calculator'!$I$19,0)),MAX('Rental Calculator'!$I$18,start_rate+'Rental Calculator'!$I$20*ROUNDUP((A1351-'Rental Calculator'!$I$16*periods_per_year)/'Rental Calculator'!$I$19,0)))),start_rate))</f>
        <v/>
      </c>
      <c r="D1351" s="10" t="str">
        <f t="shared" si="131"/>
        <v/>
      </c>
      <c r="E1351" s="10" t="str">
        <f t="shared" si="128"/>
        <v/>
      </c>
      <c r="F1351" s="10" t="str">
        <f t="shared" si="129"/>
        <v/>
      </c>
      <c r="G1351" s="10" t="str">
        <f t="shared" si="130"/>
        <v/>
      </c>
    </row>
    <row r="1352" spans="1:7" x14ac:dyDescent="0.15">
      <c r="A1352" s="7" t="str">
        <f t="shared" si="126"/>
        <v/>
      </c>
      <c r="B1352" s="8" t="str">
        <f t="shared" si="127"/>
        <v/>
      </c>
      <c r="C1352" s="9" t="str">
        <f>IF(A1352="","",IF(variable,IF(A1352&lt;'Rental Calculator'!$I$16*periods_per_year,start_rate,IF('Rental Calculator'!$I$20&gt;=0,MIN('Rental Calculator'!$I$17,start_rate+'Rental Calculator'!$I$20*ROUNDUP((A1352-'Rental Calculator'!$I$16*periods_per_year)/'Rental Calculator'!$I$19,0)),MAX('Rental Calculator'!$I$18,start_rate+'Rental Calculator'!$I$20*ROUNDUP((A1352-'Rental Calculator'!$I$16*periods_per_year)/'Rental Calculator'!$I$19,0)))),start_rate))</f>
        <v/>
      </c>
      <c r="D1352" s="10" t="str">
        <f t="shared" si="131"/>
        <v/>
      </c>
      <c r="E1352" s="10" t="str">
        <f t="shared" si="128"/>
        <v/>
      </c>
      <c r="F1352" s="10" t="str">
        <f t="shared" si="129"/>
        <v/>
      </c>
      <c r="G1352" s="10" t="str">
        <f t="shared" si="130"/>
        <v/>
      </c>
    </row>
    <row r="1353" spans="1:7" x14ac:dyDescent="0.15">
      <c r="A1353" s="7" t="str">
        <f t="shared" si="126"/>
        <v/>
      </c>
      <c r="B1353" s="8" t="str">
        <f t="shared" si="127"/>
        <v/>
      </c>
      <c r="C1353" s="9" t="str">
        <f>IF(A1353="","",IF(variable,IF(A1353&lt;'Rental Calculator'!$I$16*periods_per_year,start_rate,IF('Rental Calculator'!$I$20&gt;=0,MIN('Rental Calculator'!$I$17,start_rate+'Rental Calculator'!$I$20*ROUNDUP((A1353-'Rental Calculator'!$I$16*periods_per_year)/'Rental Calculator'!$I$19,0)),MAX('Rental Calculator'!$I$18,start_rate+'Rental Calculator'!$I$20*ROUNDUP((A1353-'Rental Calculator'!$I$16*periods_per_year)/'Rental Calculator'!$I$19,0)))),start_rate))</f>
        <v/>
      </c>
      <c r="D1353" s="10" t="str">
        <f t="shared" si="131"/>
        <v/>
      </c>
      <c r="E1353" s="10" t="str">
        <f t="shared" si="128"/>
        <v/>
      </c>
      <c r="F1353" s="10" t="str">
        <f t="shared" si="129"/>
        <v/>
      </c>
      <c r="G1353" s="10" t="str">
        <f t="shared" si="130"/>
        <v/>
      </c>
    </row>
    <row r="1354" spans="1:7" x14ac:dyDescent="0.15">
      <c r="A1354" s="7" t="str">
        <f t="shared" si="126"/>
        <v/>
      </c>
      <c r="B1354" s="8" t="str">
        <f t="shared" si="127"/>
        <v/>
      </c>
      <c r="C1354" s="9" t="str">
        <f>IF(A1354="","",IF(variable,IF(A1354&lt;'Rental Calculator'!$I$16*periods_per_year,start_rate,IF('Rental Calculator'!$I$20&gt;=0,MIN('Rental Calculator'!$I$17,start_rate+'Rental Calculator'!$I$20*ROUNDUP((A1354-'Rental Calculator'!$I$16*periods_per_year)/'Rental Calculator'!$I$19,0)),MAX('Rental Calculator'!$I$18,start_rate+'Rental Calculator'!$I$20*ROUNDUP((A1354-'Rental Calculator'!$I$16*periods_per_year)/'Rental Calculator'!$I$19,0)))),start_rate))</f>
        <v/>
      </c>
      <c r="D1354" s="10" t="str">
        <f t="shared" si="131"/>
        <v/>
      </c>
      <c r="E1354" s="10" t="str">
        <f t="shared" si="128"/>
        <v/>
      </c>
      <c r="F1354" s="10" t="str">
        <f t="shared" si="129"/>
        <v/>
      </c>
      <c r="G1354" s="10" t="str">
        <f t="shared" si="130"/>
        <v/>
      </c>
    </row>
    <row r="1355" spans="1:7" x14ac:dyDescent="0.15">
      <c r="A1355" s="7" t="str">
        <f t="shared" si="126"/>
        <v/>
      </c>
      <c r="B1355" s="8" t="str">
        <f t="shared" si="127"/>
        <v/>
      </c>
      <c r="C1355" s="9" t="str">
        <f>IF(A1355="","",IF(variable,IF(A1355&lt;'Rental Calculator'!$I$16*periods_per_year,start_rate,IF('Rental Calculator'!$I$20&gt;=0,MIN('Rental Calculator'!$I$17,start_rate+'Rental Calculator'!$I$20*ROUNDUP((A1355-'Rental Calculator'!$I$16*periods_per_year)/'Rental Calculator'!$I$19,0)),MAX('Rental Calculator'!$I$18,start_rate+'Rental Calculator'!$I$20*ROUNDUP((A1355-'Rental Calculator'!$I$16*periods_per_year)/'Rental Calculator'!$I$19,0)))),start_rate))</f>
        <v/>
      </c>
      <c r="D1355" s="10" t="str">
        <f t="shared" si="131"/>
        <v/>
      </c>
      <c r="E1355" s="10" t="str">
        <f t="shared" si="128"/>
        <v/>
      </c>
      <c r="F1355" s="10" t="str">
        <f t="shared" si="129"/>
        <v/>
      </c>
      <c r="G1355" s="10" t="str">
        <f t="shared" si="130"/>
        <v/>
      </c>
    </row>
    <row r="1356" spans="1:7" x14ac:dyDescent="0.15">
      <c r="A1356" s="7" t="str">
        <f t="shared" si="126"/>
        <v/>
      </c>
      <c r="B1356" s="8" t="str">
        <f t="shared" si="127"/>
        <v/>
      </c>
      <c r="C1356" s="9" t="str">
        <f>IF(A1356="","",IF(variable,IF(A1356&lt;'Rental Calculator'!$I$16*periods_per_year,start_rate,IF('Rental Calculator'!$I$20&gt;=0,MIN('Rental Calculator'!$I$17,start_rate+'Rental Calculator'!$I$20*ROUNDUP((A1356-'Rental Calculator'!$I$16*periods_per_year)/'Rental Calculator'!$I$19,0)),MAX('Rental Calculator'!$I$18,start_rate+'Rental Calculator'!$I$20*ROUNDUP((A1356-'Rental Calculator'!$I$16*periods_per_year)/'Rental Calculator'!$I$19,0)))),start_rate))</f>
        <v/>
      </c>
      <c r="D1356" s="10" t="str">
        <f t="shared" si="131"/>
        <v/>
      </c>
      <c r="E1356" s="10" t="str">
        <f t="shared" si="128"/>
        <v/>
      </c>
      <c r="F1356" s="10" t="str">
        <f t="shared" si="129"/>
        <v/>
      </c>
      <c r="G1356" s="10" t="str">
        <f t="shared" si="130"/>
        <v/>
      </c>
    </row>
    <row r="1357" spans="1:7" x14ac:dyDescent="0.15">
      <c r="A1357" s="7" t="str">
        <f t="shared" si="126"/>
        <v/>
      </c>
      <c r="B1357" s="8" t="str">
        <f t="shared" si="127"/>
        <v/>
      </c>
      <c r="C1357" s="9" t="str">
        <f>IF(A1357="","",IF(variable,IF(A1357&lt;'Rental Calculator'!$I$16*periods_per_year,start_rate,IF('Rental Calculator'!$I$20&gt;=0,MIN('Rental Calculator'!$I$17,start_rate+'Rental Calculator'!$I$20*ROUNDUP((A1357-'Rental Calculator'!$I$16*periods_per_year)/'Rental Calculator'!$I$19,0)),MAX('Rental Calculator'!$I$18,start_rate+'Rental Calculator'!$I$20*ROUNDUP((A1357-'Rental Calculator'!$I$16*periods_per_year)/'Rental Calculator'!$I$19,0)))),start_rate))</f>
        <v/>
      </c>
      <c r="D1357" s="10" t="str">
        <f t="shared" si="131"/>
        <v/>
      </c>
      <c r="E1357" s="10" t="str">
        <f t="shared" si="128"/>
        <v/>
      </c>
      <c r="F1357" s="10" t="str">
        <f t="shared" si="129"/>
        <v/>
      </c>
      <c r="G1357" s="10" t="str">
        <f t="shared" si="130"/>
        <v/>
      </c>
    </row>
    <row r="1358" spans="1:7" x14ac:dyDescent="0.15">
      <c r="A1358" s="7" t="str">
        <f t="shared" si="126"/>
        <v/>
      </c>
      <c r="B1358" s="8" t="str">
        <f t="shared" si="127"/>
        <v/>
      </c>
      <c r="C1358" s="9" t="str">
        <f>IF(A1358="","",IF(variable,IF(A1358&lt;'Rental Calculator'!$I$16*periods_per_year,start_rate,IF('Rental Calculator'!$I$20&gt;=0,MIN('Rental Calculator'!$I$17,start_rate+'Rental Calculator'!$I$20*ROUNDUP((A1358-'Rental Calculator'!$I$16*periods_per_year)/'Rental Calculator'!$I$19,0)),MAX('Rental Calculator'!$I$18,start_rate+'Rental Calculator'!$I$20*ROUNDUP((A1358-'Rental Calculator'!$I$16*periods_per_year)/'Rental Calculator'!$I$19,0)))),start_rate))</f>
        <v/>
      </c>
      <c r="D1358" s="10" t="str">
        <f t="shared" si="131"/>
        <v/>
      </c>
      <c r="E1358" s="10" t="str">
        <f t="shared" si="128"/>
        <v/>
      </c>
      <c r="F1358" s="10" t="str">
        <f t="shared" si="129"/>
        <v/>
      </c>
      <c r="G1358" s="10" t="str">
        <f t="shared" si="130"/>
        <v/>
      </c>
    </row>
    <row r="1359" spans="1:7" x14ac:dyDescent="0.15">
      <c r="A1359" s="7" t="str">
        <f t="shared" si="126"/>
        <v/>
      </c>
      <c r="B1359" s="8" t="str">
        <f t="shared" si="127"/>
        <v/>
      </c>
      <c r="C1359" s="9" t="str">
        <f>IF(A1359="","",IF(variable,IF(A1359&lt;'Rental Calculator'!$I$16*periods_per_year,start_rate,IF('Rental Calculator'!$I$20&gt;=0,MIN('Rental Calculator'!$I$17,start_rate+'Rental Calculator'!$I$20*ROUNDUP((A1359-'Rental Calculator'!$I$16*periods_per_year)/'Rental Calculator'!$I$19,0)),MAX('Rental Calculator'!$I$18,start_rate+'Rental Calculator'!$I$20*ROUNDUP((A1359-'Rental Calculator'!$I$16*periods_per_year)/'Rental Calculator'!$I$19,0)))),start_rate))</f>
        <v/>
      </c>
      <c r="D1359" s="10" t="str">
        <f t="shared" si="131"/>
        <v/>
      </c>
      <c r="E1359" s="10" t="str">
        <f t="shared" si="128"/>
        <v/>
      </c>
      <c r="F1359" s="10" t="str">
        <f t="shared" si="129"/>
        <v/>
      </c>
      <c r="G1359" s="10" t="str">
        <f t="shared" si="130"/>
        <v/>
      </c>
    </row>
    <row r="1360" spans="1:7" x14ac:dyDescent="0.15">
      <c r="A1360" s="7" t="str">
        <f t="shared" si="126"/>
        <v/>
      </c>
      <c r="B1360" s="8" t="str">
        <f t="shared" si="127"/>
        <v/>
      </c>
      <c r="C1360" s="9" t="str">
        <f>IF(A1360="","",IF(variable,IF(A1360&lt;'Rental Calculator'!$I$16*periods_per_year,start_rate,IF('Rental Calculator'!$I$20&gt;=0,MIN('Rental Calculator'!$I$17,start_rate+'Rental Calculator'!$I$20*ROUNDUP((A1360-'Rental Calculator'!$I$16*periods_per_year)/'Rental Calculator'!$I$19,0)),MAX('Rental Calculator'!$I$18,start_rate+'Rental Calculator'!$I$20*ROUNDUP((A1360-'Rental Calculator'!$I$16*periods_per_year)/'Rental Calculator'!$I$19,0)))),start_rate))</f>
        <v/>
      </c>
      <c r="D1360" s="10" t="str">
        <f t="shared" si="131"/>
        <v/>
      </c>
      <c r="E1360" s="10" t="str">
        <f t="shared" si="128"/>
        <v/>
      </c>
      <c r="F1360" s="10" t="str">
        <f t="shared" si="129"/>
        <v/>
      </c>
      <c r="G1360" s="10" t="str">
        <f t="shared" si="130"/>
        <v/>
      </c>
    </row>
    <row r="1361" spans="1:7" x14ac:dyDescent="0.15">
      <c r="A1361" s="7" t="str">
        <f t="shared" si="126"/>
        <v/>
      </c>
      <c r="B1361" s="8" t="str">
        <f t="shared" si="127"/>
        <v/>
      </c>
      <c r="C1361" s="9" t="str">
        <f>IF(A1361="","",IF(variable,IF(A1361&lt;'Rental Calculator'!$I$16*periods_per_year,start_rate,IF('Rental Calculator'!$I$20&gt;=0,MIN('Rental Calculator'!$I$17,start_rate+'Rental Calculator'!$I$20*ROUNDUP((A1361-'Rental Calculator'!$I$16*periods_per_year)/'Rental Calculator'!$I$19,0)),MAX('Rental Calculator'!$I$18,start_rate+'Rental Calculator'!$I$20*ROUNDUP((A1361-'Rental Calculator'!$I$16*periods_per_year)/'Rental Calculator'!$I$19,0)))),start_rate))</f>
        <v/>
      </c>
      <c r="D1361" s="10" t="str">
        <f t="shared" si="131"/>
        <v/>
      </c>
      <c r="E1361" s="10" t="str">
        <f t="shared" si="128"/>
        <v/>
      </c>
      <c r="F1361" s="10" t="str">
        <f t="shared" si="129"/>
        <v/>
      </c>
      <c r="G1361" s="10" t="str">
        <f t="shared" si="130"/>
        <v/>
      </c>
    </row>
    <row r="1362" spans="1:7" x14ac:dyDescent="0.15">
      <c r="A1362" s="7" t="str">
        <f t="shared" si="126"/>
        <v/>
      </c>
      <c r="B1362" s="8" t="str">
        <f t="shared" si="127"/>
        <v/>
      </c>
      <c r="C1362" s="9" t="str">
        <f>IF(A1362="","",IF(variable,IF(A1362&lt;'Rental Calculator'!$I$16*periods_per_year,start_rate,IF('Rental Calculator'!$I$20&gt;=0,MIN('Rental Calculator'!$I$17,start_rate+'Rental Calculator'!$I$20*ROUNDUP((A1362-'Rental Calculator'!$I$16*periods_per_year)/'Rental Calculator'!$I$19,0)),MAX('Rental Calculator'!$I$18,start_rate+'Rental Calculator'!$I$20*ROUNDUP((A1362-'Rental Calculator'!$I$16*periods_per_year)/'Rental Calculator'!$I$19,0)))),start_rate))</f>
        <v/>
      </c>
      <c r="D1362" s="10" t="str">
        <f t="shared" si="131"/>
        <v/>
      </c>
      <c r="E1362" s="10" t="str">
        <f t="shared" si="128"/>
        <v/>
      </c>
      <c r="F1362" s="10" t="str">
        <f t="shared" si="129"/>
        <v/>
      </c>
      <c r="G1362" s="10" t="str">
        <f t="shared" si="130"/>
        <v/>
      </c>
    </row>
    <row r="1363" spans="1:7" x14ac:dyDescent="0.15">
      <c r="A1363" s="7" t="str">
        <f t="shared" si="126"/>
        <v/>
      </c>
      <c r="B1363" s="8" t="str">
        <f t="shared" si="127"/>
        <v/>
      </c>
      <c r="C1363" s="9" t="str">
        <f>IF(A1363="","",IF(variable,IF(A1363&lt;'Rental Calculator'!$I$16*periods_per_year,start_rate,IF('Rental Calculator'!$I$20&gt;=0,MIN('Rental Calculator'!$I$17,start_rate+'Rental Calculator'!$I$20*ROUNDUP((A1363-'Rental Calculator'!$I$16*periods_per_year)/'Rental Calculator'!$I$19,0)),MAX('Rental Calculator'!$I$18,start_rate+'Rental Calculator'!$I$20*ROUNDUP((A1363-'Rental Calculator'!$I$16*periods_per_year)/'Rental Calculator'!$I$19,0)))),start_rate))</f>
        <v/>
      </c>
      <c r="D1363" s="10" t="str">
        <f t="shared" si="131"/>
        <v/>
      </c>
      <c r="E1363" s="10" t="str">
        <f t="shared" si="128"/>
        <v/>
      </c>
      <c r="F1363" s="10" t="str">
        <f t="shared" si="129"/>
        <v/>
      </c>
      <c r="G1363" s="10" t="str">
        <f t="shared" si="130"/>
        <v/>
      </c>
    </row>
    <row r="1364" spans="1:7" x14ac:dyDescent="0.15">
      <c r="A1364" s="7" t="str">
        <f t="shared" si="126"/>
        <v/>
      </c>
      <c r="B1364" s="8" t="str">
        <f t="shared" si="127"/>
        <v/>
      </c>
      <c r="C1364" s="9" t="str">
        <f>IF(A1364="","",IF(variable,IF(A1364&lt;'Rental Calculator'!$I$16*periods_per_year,start_rate,IF('Rental Calculator'!$I$20&gt;=0,MIN('Rental Calculator'!$I$17,start_rate+'Rental Calculator'!$I$20*ROUNDUP((A1364-'Rental Calculator'!$I$16*periods_per_year)/'Rental Calculator'!$I$19,0)),MAX('Rental Calculator'!$I$18,start_rate+'Rental Calculator'!$I$20*ROUNDUP((A1364-'Rental Calculator'!$I$16*periods_per_year)/'Rental Calculator'!$I$19,0)))),start_rate))</f>
        <v/>
      </c>
      <c r="D1364" s="10" t="str">
        <f t="shared" si="131"/>
        <v/>
      </c>
      <c r="E1364" s="10" t="str">
        <f t="shared" si="128"/>
        <v/>
      </c>
      <c r="F1364" s="10" t="str">
        <f t="shared" si="129"/>
        <v/>
      </c>
      <c r="G1364" s="10" t="str">
        <f t="shared" si="130"/>
        <v/>
      </c>
    </row>
    <row r="1365" spans="1:7" x14ac:dyDescent="0.15">
      <c r="A1365" s="7" t="str">
        <f t="shared" si="126"/>
        <v/>
      </c>
      <c r="B1365" s="8" t="str">
        <f t="shared" si="127"/>
        <v/>
      </c>
      <c r="C1365" s="9" t="str">
        <f>IF(A1365="","",IF(variable,IF(A1365&lt;'Rental Calculator'!$I$16*periods_per_year,start_rate,IF('Rental Calculator'!$I$20&gt;=0,MIN('Rental Calculator'!$I$17,start_rate+'Rental Calculator'!$I$20*ROUNDUP((A1365-'Rental Calculator'!$I$16*periods_per_year)/'Rental Calculator'!$I$19,0)),MAX('Rental Calculator'!$I$18,start_rate+'Rental Calculator'!$I$20*ROUNDUP((A1365-'Rental Calculator'!$I$16*periods_per_year)/'Rental Calculator'!$I$19,0)))),start_rate))</f>
        <v/>
      </c>
      <c r="D1365" s="10" t="str">
        <f t="shared" si="131"/>
        <v/>
      </c>
      <c r="E1365" s="10" t="str">
        <f t="shared" si="128"/>
        <v/>
      </c>
      <c r="F1365" s="10" t="str">
        <f t="shared" si="129"/>
        <v/>
      </c>
      <c r="G1365" s="10" t="str">
        <f t="shared" si="130"/>
        <v/>
      </c>
    </row>
    <row r="1366" spans="1:7" x14ac:dyDescent="0.15">
      <c r="A1366" s="7" t="str">
        <f t="shared" si="126"/>
        <v/>
      </c>
      <c r="B1366" s="8" t="str">
        <f t="shared" si="127"/>
        <v/>
      </c>
      <c r="C1366" s="9" t="str">
        <f>IF(A1366="","",IF(variable,IF(A1366&lt;'Rental Calculator'!$I$16*periods_per_year,start_rate,IF('Rental Calculator'!$I$20&gt;=0,MIN('Rental Calculator'!$I$17,start_rate+'Rental Calculator'!$I$20*ROUNDUP((A1366-'Rental Calculator'!$I$16*periods_per_year)/'Rental Calculator'!$I$19,0)),MAX('Rental Calculator'!$I$18,start_rate+'Rental Calculator'!$I$20*ROUNDUP((A1366-'Rental Calculator'!$I$16*periods_per_year)/'Rental Calculator'!$I$19,0)))),start_rate))</f>
        <v/>
      </c>
      <c r="D1366" s="10" t="str">
        <f t="shared" si="131"/>
        <v/>
      </c>
      <c r="E1366" s="10" t="str">
        <f t="shared" si="128"/>
        <v/>
      </c>
      <c r="F1366" s="10" t="str">
        <f t="shared" si="129"/>
        <v/>
      </c>
      <c r="G1366" s="10" t="str">
        <f t="shared" si="130"/>
        <v/>
      </c>
    </row>
    <row r="1367" spans="1:7" x14ac:dyDescent="0.15">
      <c r="A1367" s="7" t="str">
        <f t="shared" si="126"/>
        <v/>
      </c>
      <c r="B1367" s="8" t="str">
        <f t="shared" si="127"/>
        <v/>
      </c>
      <c r="C1367" s="9" t="str">
        <f>IF(A1367="","",IF(variable,IF(A1367&lt;'Rental Calculator'!$I$16*periods_per_year,start_rate,IF('Rental Calculator'!$I$20&gt;=0,MIN('Rental Calculator'!$I$17,start_rate+'Rental Calculator'!$I$20*ROUNDUP((A1367-'Rental Calculator'!$I$16*periods_per_year)/'Rental Calculator'!$I$19,0)),MAX('Rental Calculator'!$I$18,start_rate+'Rental Calculator'!$I$20*ROUNDUP((A1367-'Rental Calculator'!$I$16*periods_per_year)/'Rental Calculator'!$I$19,0)))),start_rate))</f>
        <v/>
      </c>
      <c r="D1367" s="10" t="str">
        <f t="shared" si="131"/>
        <v/>
      </c>
      <c r="E1367" s="10" t="str">
        <f t="shared" si="128"/>
        <v/>
      </c>
      <c r="F1367" s="10" t="str">
        <f t="shared" si="129"/>
        <v/>
      </c>
      <c r="G1367" s="10" t="str">
        <f t="shared" si="130"/>
        <v/>
      </c>
    </row>
    <row r="1368" spans="1:7" x14ac:dyDescent="0.15">
      <c r="A1368" s="7" t="str">
        <f t="shared" si="126"/>
        <v/>
      </c>
      <c r="B1368" s="8" t="str">
        <f t="shared" si="127"/>
        <v/>
      </c>
      <c r="C1368" s="9" t="str">
        <f>IF(A1368="","",IF(variable,IF(A1368&lt;'Rental Calculator'!$I$16*periods_per_year,start_rate,IF('Rental Calculator'!$I$20&gt;=0,MIN('Rental Calculator'!$I$17,start_rate+'Rental Calculator'!$I$20*ROUNDUP((A1368-'Rental Calculator'!$I$16*periods_per_year)/'Rental Calculator'!$I$19,0)),MAX('Rental Calculator'!$I$18,start_rate+'Rental Calculator'!$I$20*ROUNDUP((A1368-'Rental Calculator'!$I$16*periods_per_year)/'Rental Calculator'!$I$19,0)))),start_rate))</f>
        <v/>
      </c>
      <c r="D1368" s="10" t="str">
        <f t="shared" si="131"/>
        <v/>
      </c>
      <c r="E1368" s="10" t="str">
        <f t="shared" si="128"/>
        <v/>
      </c>
      <c r="F1368" s="10" t="str">
        <f t="shared" si="129"/>
        <v/>
      </c>
      <c r="G1368" s="10" t="str">
        <f t="shared" si="130"/>
        <v/>
      </c>
    </row>
    <row r="1369" spans="1:7" x14ac:dyDescent="0.15">
      <c r="A1369" s="7" t="str">
        <f t="shared" si="126"/>
        <v/>
      </c>
      <c r="B1369" s="8" t="str">
        <f t="shared" si="127"/>
        <v/>
      </c>
      <c r="C1369" s="9" t="str">
        <f>IF(A1369="","",IF(variable,IF(A1369&lt;'Rental Calculator'!$I$16*periods_per_year,start_rate,IF('Rental Calculator'!$I$20&gt;=0,MIN('Rental Calculator'!$I$17,start_rate+'Rental Calculator'!$I$20*ROUNDUP((A1369-'Rental Calculator'!$I$16*periods_per_year)/'Rental Calculator'!$I$19,0)),MAX('Rental Calculator'!$I$18,start_rate+'Rental Calculator'!$I$20*ROUNDUP((A1369-'Rental Calculator'!$I$16*periods_per_year)/'Rental Calculator'!$I$19,0)))),start_rate))</f>
        <v/>
      </c>
      <c r="D1369" s="10" t="str">
        <f t="shared" si="131"/>
        <v/>
      </c>
      <c r="E1369" s="10" t="str">
        <f t="shared" si="128"/>
        <v/>
      </c>
      <c r="F1369" s="10" t="str">
        <f t="shared" si="129"/>
        <v/>
      </c>
      <c r="G1369" s="10" t="str">
        <f t="shared" si="130"/>
        <v/>
      </c>
    </row>
    <row r="1370" spans="1:7" x14ac:dyDescent="0.15">
      <c r="A1370" s="7" t="str">
        <f t="shared" si="126"/>
        <v/>
      </c>
      <c r="B1370" s="8" t="str">
        <f t="shared" si="127"/>
        <v/>
      </c>
      <c r="C1370" s="9" t="str">
        <f>IF(A1370="","",IF(variable,IF(A1370&lt;'Rental Calculator'!$I$16*periods_per_year,start_rate,IF('Rental Calculator'!$I$20&gt;=0,MIN('Rental Calculator'!$I$17,start_rate+'Rental Calculator'!$I$20*ROUNDUP((A1370-'Rental Calculator'!$I$16*periods_per_year)/'Rental Calculator'!$I$19,0)),MAX('Rental Calculator'!$I$18,start_rate+'Rental Calculator'!$I$20*ROUNDUP((A1370-'Rental Calculator'!$I$16*periods_per_year)/'Rental Calculator'!$I$19,0)))),start_rate))</f>
        <v/>
      </c>
      <c r="D1370" s="10" t="str">
        <f t="shared" si="131"/>
        <v/>
      </c>
      <c r="E1370" s="10" t="str">
        <f t="shared" si="128"/>
        <v/>
      </c>
      <c r="F1370" s="10" t="str">
        <f t="shared" si="129"/>
        <v/>
      </c>
      <c r="G1370" s="10" t="str">
        <f t="shared" si="130"/>
        <v/>
      </c>
    </row>
    <row r="1371" spans="1:7" x14ac:dyDescent="0.15">
      <c r="A1371" s="7" t="str">
        <f t="shared" si="126"/>
        <v/>
      </c>
      <c r="B1371" s="8" t="str">
        <f t="shared" si="127"/>
        <v/>
      </c>
      <c r="C1371" s="9" t="str">
        <f>IF(A1371="","",IF(variable,IF(A1371&lt;'Rental Calculator'!$I$16*periods_per_year,start_rate,IF('Rental Calculator'!$I$20&gt;=0,MIN('Rental Calculator'!$I$17,start_rate+'Rental Calculator'!$I$20*ROUNDUP((A1371-'Rental Calculator'!$I$16*periods_per_year)/'Rental Calculator'!$I$19,0)),MAX('Rental Calculator'!$I$18,start_rate+'Rental Calculator'!$I$20*ROUNDUP((A1371-'Rental Calculator'!$I$16*periods_per_year)/'Rental Calculator'!$I$19,0)))),start_rate))</f>
        <v/>
      </c>
      <c r="D1371" s="10" t="str">
        <f t="shared" si="131"/>
        <v/>
      </c>
      <c r="E1371" s="10" t="str">
        <f t="shared" si="128"/>
        <v/>
      </c>
      <c r="F1371" s="10" t="str">
        <f t="shared" si="129"/>
        <v/>
      </c>
      <c r="G1371" s="10" t="str">
        <f t="shared" si="130"/>
        <v/>
      </c>
    </row>
    <row r="1372" spans="1:7" x14ac:dyDescent="0.15">
      <c r="A1372" s="7" t="str">
        <f t="shared" si="126"/>
        <v/>
      </c>
      <c r="B1372" s="8" t="str">
        <f t="shared" si="127"/>
        <v/>
      </c>
      <c r="C1372" s="9" t="str">
        <f>IF(A1372="","",IF(variable,IF(A1372&lt;'Rental Calculator'!$I$16*periods_per_year,start_rate,IF('Rental Calculator'!$I$20&gt;=0,MIN('Rental Calculator'!$I$17,start_rate+'Rental Calculator'!$I$20*ROUNDUP((A1372-'Rental Calculator'!$I$16*periods_per_year)/'Rental Calculator'!$I$19,0)),MAX('Rental Calculator'!$I$18,start_rate+'Rental Calculator'!$I$20*ROUNDUP((A1372-'Rental Calculator'!$I$16*periods_per_year)/'Rental Calculator'!$I$19,0)))),start_rate))</f>
        <v/>
      </c>
      <c r="D1372" s="10" t="str">
        <f t="shared" si="131"/>
        <v/>
      </c>
      <c r="E1372" s="10" t="str">
        <f t="shared" si="128"/>
        <v/>
      </c>
      <c r="F1372" s="10" t="str">
        <f t="shared" si="129"/>
        <v/>
      </c>
      <c r="G1372" s="10" t="str">
        <f t="shared" si="130"/>
        <v/>
      </c>
    </row>
    <row r="1373" spans="1:7" x14ac:dyDescent="0.15">
      <c r="A1373" s="7" t="str">
        <f t="shared" si="126"/>
        <v/>
      </c>
      <c r="B1373" s="8" t="str">
        <f t="shared" si="127"/>
        <v/>
      </c>
      <c r="C1373" s="9" t="str">
        <f>IF(A1373="","",IF(variable,IF(A1373&lt;'Rental Calculator'!$I$16*periods_per_year,start_rate,IF('Rental Calculator'!$I$20&gt;=0,MIN('Rental Calculator'!$I$17,start_rate+'Rental Calculator'!$I$20*ROUNDUP((A1373-'Rental Calculator'!$I$16*periods_per_year)/'Rental Calculator'!$I$19,0)),MAX('Rental Calculator'!$I$18,start_rate+'Rental Calculator'!$I$20*ROUNDUP((A1373-'Rental Calculator'!$I$16*periods_per_year)/'Rental Calculator'!$I$19,0)))),start_rate))</f>
        <v/>
      </c>
      <c r="D1373" s="10" t="str">
        <f t="shared" si="131"/>
        <v/>
      </c>
      <c r="E1373" s="10" t="str">
        <f t="shared" si="128"/>
        <v/>
      </c>
      <c r="F1373" s="10" t="str">
        <f t="shared" si="129"/>
        <v/>
      </c>
      <c r="G1373" s="10" t="str">
        <f t="shared" si="130"/>
        <v/>
      </c>
    </row>
    <row r="1374" spans="1:7" x14ac:dyDescent="0.15">
      <c r="A1374" s="7" t="str">
        <f t="shared" si="126"/>
        <v/>
      </c>
      <c r="B1374" s="8" t="str">
        <f t="shared" si="127"/>
        <v/>
      </c>
      <c r="C1374" s="9" t="str">
        <f>IF(A1374="","",IF(variable,IF(A1374&lt;'Rental Calculator'!$I$16*periods_per_year,start_rate,IF('Rental Calculator'!$I$20&gt;=0,MIN('Rental Calculator'!$I$17,start_rate+'Rental Calculator'!$I$20*ROUNDUP((A1374-'Rental Calculator'!$I$16*periods_per_year)/'Rental Calculator'!$I$19,0)),MAX('Rental Calculator'!$I$18,start_rate+'Rental Calculator'!$I$20*ROUNDUP((A1374-'Rental Calculator'!$I$16*periods_per_year)/'Rental Calculator'!$I$19,0)))),start_rate))</f>
        <v/>
      </c>
      <c r="D1374" s="10" t="str">
        <f t="shared" si="131"/>
        <v/>
      </c>
      <c r="E1374" s="10" t="str">
        <f t="shared" si="128"/>
        <v/>
      </c>
      <c r="F1374" s="10" t="str">
        <f t="shared" si="129"/>
        <v/>
      </c>
      <c r="G1374" s="10" t="str">
        <f t="shared" si="130"/>
        <v/>
      </c>
    </row>
    <row r="1375" spans="1:7" x14ac:dyDescent="0.15">
      <c r="A1375" s="7" t="str">
        <f t="shared" si="126"/>
        <v/>
      </c>
      <c r="B1375" s="8" t="str">
        <f t="shared" si="127"/>
        <v/>
      </c>
      <c r="C1375" s="9" t="str">
        <f>IF(A1375="","",IF(variable,IF(A1375&lt;'Rental Calculator'!$I$16*periods_per_year,start_rate,IF('Rental Calculator'!$I$20&gt;=0,MIN('Rental Calculator'!$I$17,start_rate+'Rental Calculator'!$I$20*ROUNDUP((A1375-'Rental Calculator'!$I$16*periods_per_year)/'Rental Calculator'!$I$19,0)),MAX('Rental Calculator'!$I$18,start_rate+'Rental Calculator'!$I$20*ROUNDUP((A1375-'Rental Calculator'!$I$16*periods_per_year)/'Rental Calculator'!$I$19,0)))),start_rate))</f>
        <v/>
      </c>
      <c r="D1375" s="10" t="str">
        <f t="shared" si="131"/>
        <v/>
      </c>
      <c r="E1375" s="10" t="str">
        <f t="shared" si="128"/>
        <v/>
      </c>
      <c r="F1375" s="10" t="str">
        <f t="shared" si="129"/>
        <v/>
      </c>
      <c r="G1375" s="10" t="str">
        <f t="shared" si="130"/>
        <v/>
      </c>
    </row>
    <row r="1376" spans="1:7" x14ac:dyDescent="0.15">
      <c r="A1376" s="7" t="str">
        <f t="shared" si="126"/>
        <v/>
      </c>
      <c r="B1376" s="8" t="str">
        <f t="shared" si="127"/>
        <v/>
      </c>
      <c r="C1376" s="9" t="str">
        <f>IF(A1376="","",IF(variable,IF(A1376&lt;'Rental Calculator'!$I$16*periods_per_year,start_rate,IF('Rental Calculator'!$I$20&gt;=0,MIN('Rental Calculator'!$I$17,start_rate+'Rental Calculator'!$I$20*ROUNDUP((A1376-'Rental Calculator'!$I$16*periods_per_year)/'Rental Calculator'!$I$19,0)),MAX('Rental Calculator'!$I$18,start_rate+'Rental Calculator'!$I$20*ROUNDUP((A1376-'Rental Calculator'!$I$16*periods_per_year)/'Rental Calculator'!$I$19,0)))),start_rate))</f>
        <v/>
      </c>
      <c r="D1376" s="10" t="str">
        <f t="shared" si="131"/>
        <v/>
      </c>
      <c r="E1376" s="10" t="str">
        <f t="shared" si="128"/>
        <v/>
      </c>
      <c r="F1376" s="10" t="str">
        <f t="shared" si="129"/>
        <v/>
      </c>
      <c r="G1376" s="10" t="str">
        <f t="shared" si="130"/>
        <v/>
      </c>
    </row>
    <row r="1377" spans="1:7" x14ac:dyDescent="0.15">
      <c r="A1377" s="7" t="str">
        <f t="shared" si="126"/>
        <v/>
      </c>
      <c r="B1377" s="8" t="str">
        <f t="shared" si="127"/>
        <v/>
      </c>
      <c r="C1377" s="9" t="str">
        <f>IF(A1377="","",IF(variable,IF(A1377&lt;'Rental Calculator'!$I$16*periods_per_year,start_rate,IF('Rental Calculator'!$I$20&gt;=0,MIN('Rental Calculator'!$I$17,start_rate+'Rental Calculator'!$I$20*ROUNDUP((A1377-'Rental Calculator'!$I$16*periods_per_year)/'Rental Calculator'!$I$19,0)),MAX('Rental Calculator'!$I$18,start_rate+'Rental Calculator'!$I$20*ROUNDUP((A1377-'Rental Calculator'!$I$16*periods_per_year)/'Rental Calculator'!$I$19,0)))),start_rate))</f>
        <v/>
      </c>
      <c r="D1377" s="10" t="str">
        <f t="shared" si="131"/>
        <v/>
      </c>
      <c r="E1377" s="10" t="str">
        <f t="shared" si="128"/>
        <v/>
      </c>
      <c r="F1377" s="10" t="str">
        <f t="shared" si="129"/>
        <v/>
      </c>
      <c r="G1377" s="10" t="str">
        <f t="shared" si="130"/>
        <v/>
      </c>
    </row>
    <row r="1378" spans="1:7" x14ac:dyDescent="0.15">
      <c r="A1378" s="7" t="str">
        <f t="shared" si="126"/>
        <v/>
      </c>
      <c r="B1378" s="8" t="str">
        <f t="shared" si="127"/>
        <v/>
      </c>
      <c r="C1378" s="9" t="str">
        <f>IF(A1378="","",IF(variable,IF(A1378&lt;'Rental Calculator'!$I$16*periods_per_year,start_rate,IF('Rental Calculator'!$I$20&gt;=0,MIN('Rental Calculator'!$I$17,start_rate+'Rental Calculator'!$I$20*ROUNDUP((A1378-'Rental Calculator'!$I$16*periods_per_year)/'Rental Calculator'!$I$19,0)),MAX('Rental Calculator'!$I$18,start_rate+'Rental Calculator'!$I$20*ROUNDUP((A1378-'Rental Calculator'!$I$16*periods_per_year)/'Rental Calculator'!$I$19,0)))),start_rate))</f>
        <v/>
      </c>
      <c r="D1378" s="10" t="str">
        <f t="shared" si="131"/>
        <v/>
      </c>
      <c r="E1378" s="10" t="str">
        <f t="shared" si="128"/>
        <v/>
      </c>
      <c r="F1378" s="10" t="str">
        <f t="shared" si="129"/>
        <v/>
      </c>
      <c r="G1378" s="10" t="str">
        <f t="shared" si="130"/>
        <v/>
      </c>
    </row>
    <row r="1379" spans="1:7" x14ac:dyDescent="0.15">
      <c r="A1379" s="7" t="str">
        <f t="shared" si="126"/>
        <v/>
      </c>
      <c r="B1379" s="8" t="str">
        <f t="shared" si="127"/>
        <v/>
      </c>
      <c r="C1379" s="9" t="str">
        <f>IF(A1379="","",IF(variable,IF(A1379&lt;'Rental Calculator'!$I$16*periods_per_year,start_rate,IF('Rental Calculator'!$I$20&gt;=0,MIN('Rental Calculator'!$I$17,start_rate+'Rental Calculator'!$I$20*ROUNDUP((A1379-'Rental Calculator'!$I$16*periods_per_year)/'Rental Calculator'!$I$19,0)),MAX('Rental Calculator'!$I$18,start_rate+'Rental Calculator'!$I$20*ROUNDUP((A1379-'Rental Calculator'!$I$16*periods_per_year)/'Rental Calculator'!$I$19,0)))),start_rate))</f>
        <v/>
      </c>
      <c r="D1379" s="10" t="str">
        <f t="shared" si="131"/>
        <v/>
      </c>
      <c r="E1379" s="10" t="str">
        <f t="shared" si="128"/>
        <v/>
      </c>
      <c r="F1379" s="10" t="str">
        <f t="shared" si="129"/>
        <v/>
      </c>
      <c r="G1379" s="10" t="str">
        <f t="shared" si="130"/>
        <v/>
      </c>
    </row>
    <row r="1380" spans="1:7" x14ac:dyDescent="0.15">
      <c r="A1380" s="7" t="str">
        <f t="shared" si="126"/>
        <v/>
      </c>
      <c r="B1380" s="8" t="str">
        <f t="shared" si="127"/>
        <v/>
      </c>
      <c r="C1380" s="9" t="str">
        <f>IF(A1380="","",IF(variable,IF(A1380&lt;'Rental Calculator'!$I$16*periods_per_year,start_rate,IF('Rental Calculator'!$I$20&gt;=0,MIN('Rental Calculator'!$I$17,start_rate+'Rental Calculator'!$I$20*ROUNDUP((A1380-'Rental Calculator'!$I$16*periods_per_year)/'Rental Calculator'!$I$19,0)),MAX('Rental Calculator'!$I$18,start_rate+'Rental Calculator'!$I$20*ROUNDUP((A1380-'Rental Calculator'!$I$16*periods_per_year)/'Rental Calculator'!$I$19,0)))),start_rate))</f>
        <v/>
      </c>
      <c r="D1380" s="10" t="str">
        <f t="shared" si="131"/>
        <v/>
      </c>
      <c r="E1380" s="10" t="str">
        <f t="shared" si="128"/>
        <v/>
      </c>
      <c r="F1380" s="10" t="str">
        <f t="shared" si="129"/>
        <v/>
      </c>
      <c r="G1380" s="10" t="str">
        <f t="shared" si="130"/>
        <v/>
      </c>
    </row>
    <row r="1381" spans="1:7" x14ac:dyDescent="0.15">
      <c r="A1381" s="7" t="str">
        <f t="shared" si="126"/>
        <v/>
      </c>
      <c r="B1381" s="8" t="str">
        <f t="shared" si="127"/>
        <v/>
      </c>
      <c r="C1381" s="9" t="str">
        <f>IF(A1381="","",IF(variable,IF(A1381&lt;'Rental Calculator'!$I$16*periods_per_year,start_rate,IF('Rental Calculator'!$I$20&gt;=0,MIN('Rental Calculator'!$I$17,start_rate+'Rental Calculator'!$I$20*ROUNDUP((A1381-'Rental Calculator'!$I$16*periods_per_year)/'Rental Calculator'!$I$19,0)),MAX('Rental Calculator'!$I$18,start_rate+'Rental Calculator'!$I$20*ROUNDUP((A1381-'Rental Calculator'!$I$16*periods_per_year)/'Rental Calculator'!$I$19,0)))),start_rate))</f>
        <v/>
      </c>
      <c r="D1381" s="10" t="str">
        <f t="shared" si="131"/>
        <v/>
      </c>
      <c r="E1381" s="10" t="str">
        <f t="shared" si="128"/>
        <v/>
      </c>
      <c r="F1381" s="10" t="str">
        <f t="shared" si="129"/>
        <v/>
      </c>
      <c r="G1381" s="10" t="str">
        <f t="shared" si="130"/>
        <v/>
      </c>
    </row>
    <row r="1382" spans="1:7" x14ac:dyDescent="0.15">
      <c r="A1382" s="7" t="str">
        <f t="shared" si="126"/>
        <v/>
      </c>
      <c r="B1382" s="8" t="str">
        <f t="shared" si="127"/>
        <v/>
      </c>
      <c r="C1382" s="9" t="str">
        <f>IF(A1382="","",IF(variable,IF(A1382&lt;'Rental Calculator'!$I$16*periods_per_year,start_rate,IF('Rental Calculator'!$I$20&gt;=0,MIN('Rental Calculator'!$I$17,start_rate+'Rental Calculator'!$I$20*ROUNDUP((A1382-'Rental Calculator'!$I$16*periods_per_year)/'Rental Calculator'!$I$19,0)),MAX('Rental Calculator'!$I$18,start_rate+'Rental Calculator'!$I$20*ROUNDUP((A1382-'Rental Calculator'!$I$16*periods_per_year)/'Rental Calculator'!$I$19,0)))),start_rate))</f>
        <v/>
      </c>
      <c r="D1382" s="10" t="str">
        <f t="shared" si="131"/>
        <v/>
      </c>
      <c r="E1382" s="10" t="str">
        <f t="shared" si="128"/>
        <v/>
      </c>
      <c r="F1382" s="10" t="str">
        <f t="shared" si="129"/>
        <v/>
      </c>
      <c r="G1382" s="10" t="str">
        <f t="shared" si="130"/>
        <v/>
      </c>
    </row>
    <row r="1383" spans="1:7" x14ac:dyDescent="0.15">
      <c r="A1383" s="7" t="str">
        <f t="shared" si="126"/>
        <v/>
      </c>
      <c r="B1383" s="8" t="str">
        <f t="shared" si="127"/>
        <v/>
      </c>
      <c r="C1383" s="9" t="str">
        <f>IF(A1383="","",IF(variable,IF(A1383&lt;'Rental Calculator'!$I$16*periods_per_year,start_rate,IF('Rental Calculator'!$I$20&gt;=0,MIN('Rental Calculator'!$I$17,start_rate+'Rental Calculator'!$I$20*ROUNDUP((A1383-'Rental Calculator'!$I$16*periods_per_year)/'Rental Calculator'!$I$19,0)),MAX('Rental Calculator'!$I$18,start_rate+'Rental Calculator'!$I$20*ROUNDUP((A1383-'Rental Calculator'!$I$16*periods_per_year)/'Rental Calculator'!$I$19,0)))),start_rate))</f>
        <v/>
      </c>
      <c r="D1383" s="10" t="str">
        <f t="shared" si="131"/>
        <v/>
      </c>
      <c r="E1383" s="10" t="str">
        <f t="shared" si="128"/>
        <v/>
      </c>
      <c r="F1383" s="10" t="str">
        <f t="shared" si="129"/>
        <v/>
      </c>
      <c r="G1383" s="10" t="str">
        <f t="shared" si="130"/>
        <v/>
      </c>
    </row>
    <row r="1384" spans="1:7" x14ac:dyDescent="0.15">
      <c r="A1384" s="7" t="str">
        <f t="shared" si="126"/>
        <v/>
      </c>
      <c r="B1384" s="8" t="str">
        <f t="shared" si="127"/>
        <v/>
      </c>
      <c r="C1384" s="9" t="str">
        <f>IF(A1384="","",IF(variable,IF(A1384&lt;'Rental Calculator'!$I$16*periods_per_year,start_rate,IF('Rental Calculator'!$I$20&gt;=0,MIN('Rental Calculator'!$I$17,start_rate+'Rental Calculator'!$I$20*ROUNDUP((A1384-'Rental Calculator'!$I$16*periods_per_year)/'Rental Calculator'!$I$19,0)),MAX('Rental Calculator'!$I$18,start_rate+'Rental Calculator'!$I$20*ROUNDUP((A1384-'Rental Calculator'!$I$16*periods_per_year)/'Rental Calculator'!$I$19,0)))),start_rate))</f>
        <v/>
      </c>
      <c r="D1384" s="10" t="str">
        <f t="shared" si="131"/>
        <v/>
      </c>
      <c r="E1384" s="10" t="str">
        <f t="shared" si="128"/>
        <v/>
      </c>
      <c r="F1384" s="10" t="str">
        <f t="shared" si="129"/>
        <v/>
      </c>
      <c r="G1384" s="10" t="str">
        <f t="shared" si="130"/>
        <v/>
      </c>
    </row>
    <row r="1385" spans="1:7" x14ac:dyDescent="0.15">
      <c r="A1385" s="7" t="str">
        <f t="shared" si="126"/>
        <v/>
      </c>
      <c r="B1385" s="8" t="str">
        <f t="shared" si="127"/>
        <v/>
      </c>
      <c r="C1385" s="9" t="str">
        <f>IF(A1385="","",IF(variable,IF(A1385&lt;'Rental Calculator'!$I$16*periods_per_year,start_rate,IF('Rental Calculator'!$I$20&gt;=0,MIN('Rental Calculator'!$I$17,start_rate+'Rental Calculator'!$I$20*ROUNDUP((A1385-'Rental Calculator'!$I$16*periods_per_year)/'Rental Calculator'!$I$19,0)),MAX('Rental Calculator'!$I$18,start_rate+'Rental Calculator'!$I$20*ROUNDUP((A1385-'Rental Calculator'!$I$16*periods_per_year)/'Rental Calculator'!$I$19,0)))),start_rate))</f>
        <v/>
      </c>
      <c r="D1385" s="10" t="str">
        <f t="shared" si="131"/>
        <v/>
      </c>
      <c r="E1385" s="10" t="str">
        <f t="shared" si="128"/>
        <v/>
      </c>
      <c r="F1385" s="10" t="str">
        <f t="shared" si="129"/>
        <v/>
      </c>
      <c r="G1385" s="10" t="str">
        <f t="shared" si="130"/>
        <v/>
      </c>
    </row>
    <row r="1386" spans="1:7" x14ac:dyDescent="0.15">
      <c r="A1386" s="7" t="str">
        <f t="shared" si="126"/>
        <v/>
      </c>
      <c r="B1386" s="8" t="str">
        <f t="shared" si="127"/>
        <v/>
      </c>
      <c r="C1386" s="9" t="str">
        <f>IF(A1386="","",IF(variable,IF(A1386&lt;'Rental Calculator'!$I$16*periods_per_year,start_rate,IF('Rental Calculator'!$I$20&gt;=0,MIN('Rental Calculator'!$I$17,start_rate+'Rental Calculator'!$I$20*ROUNDUP((A1386-'Rental Calculator'!$I$16*periods_per_year)/'Rental Calculator'!$I$19,0)),MAX('Rental Calculator'!$I$18,start_rate+'Rental Calculator'!$I$20*ROUNDUP((A1386-'Rental Calculator'!$I$16*periods_per_year)/'Rental Calculator'!$I$19,0)))),start_rate))</f>
        <v/>
      </c>
      <c r="D1386" s="10" t="str">
        <f t="shared" si="131"/>
        <v/>
      </c>
      <c r="E1386" s="10" t="str">
        <f t="shared" si="128"/>
        <v/>
      </c>
      <c r="F1386" s="10" t="str">
        <f t="shared" si="129"/>
        <v/>
      </c>
      <c r="G1386" s="10" t="str">
        <f t="shared" si="130"/>
        <v/>
      </c>
    </row>
    <row r="1387" spans="1:7" x14ac:dyDescent="0.15">
      <c r="A1387" s="7" t="str">
        <f t="shared" si="126"/>
        <v/>
      </c>
      <c r="B1387" s="8" t="str">
        <f t="shared" si="127"/>
        <v/>
      </c>
      <c r="C1387" s="9" t="str">
        <f>IF(A1387="","",IF(variable,IF(A1387&lt;'Rental Calculator'!$I$16*periods_per_year,start_rate,IF('Rental Calculator'!$I$20&gt;=0,MIN('Rental Calculator'!$I$17,start_rate+'Rental Calculator'!$I$20*ROUNDUP((A1387-'Rental Calculator'!$I$16*periods_per_year)/'Rental Calculator'!$I$19,0)),MAX('Rental Calculator'!$I$18,start_rate+'Rental Calculator'!$I$20*ROUNDUP((A1387-'Rental Calculator'!$I$16*periods_per_year)/'Rental Calculator'!$I$19,0)))),start_rate))</f>
        <v/>
      </c>
      <c r="D1387" s="10" t="str">
        <f t="shared" si="131"/>
        <v/>
      </c>
      <c r="E1387" s="10" t="str">
        <f t="shared" si="128"/>
        <v/>
      </c>
      <c r="F1387" s="10" t="str">
        <f t="shared" si="129"/>
        <v/>
      </c>
      <c r="G1387" s="10" t="str">
        <f t="shared" si="130"/>
        <v/>
      </c>
    </row>
    <row r="1388" spans="1:7" x14ac:dyDescent="0.15">
      <c r="A1388" s="7" t="str">
        <f t="shared" si="126"/>
        <v/>
      </c>
      <c r="B1388" s="8" t="str">
        <f t="shared" si="127"/>
        <v/>
      </c>
      <c r="C1388" s="9" t="str">
        <f>IF(A1388="","",IF(variable,IF(A1388&lt;'Rental Calculator'!$I$16*periods_per_year,start_rate,IF('Rental Calculator'!$I$20&gt;=0,MIN('Rental Calculator'!$I$17,start_rate+'Rental Calculator'!$I$20*ROUNDUP((A1388-'Rental Calculator'!$I$16*periods_per_year)/'Rental Calculator'!$I$19,0)),MAX('Rental Calculator'!$I$18,start_rate+'Rental Calculator'!$I$20*ROUNDUP((A1388-'Rental Calculator'!$I$16*periods_per_year)/'Rental Calculator'!$I$19,0)))),start_rate))</f>
        <v/>
      </c>
      <c r="D1388" s="10" t="str">
        <f t="shared" si="131"/>
        <v/>
      </c>
      <c r="E1388" s="10" t="str">
        <f t="shared" si="128"/>
        <v/>
      </c>
      <c r="F1388" s="10" t="str">
        <f t="shared" si="129"/>
        <v/>
      </c>
      <c r="G1388" s="10" t="str">
        <f t="shared" si="130"/>
        <v/>
      </c>
    </row>
    <row r="1389" spans="1:7" x14ac:dyDescent="0.15">
      <c r="A1389" s="7" t="str">
        <f t="shared" si="126"/>
        <v/>
      </c>
      <c r="B1389" s="8" t="str">
        <f t="shared" si="127"/>
        <v/>
      </c>
      <c r="C1389" s="9" t="str">
        <f>IF(A1389="","",IF(variable,IF(A1389&lt;'Rental Calculator'!$I$16*periods_per_year,start_rate,IF('Rental Calculator'!$I$20&gt;=0,MIN('Rental Calculator'!$I$17,start_rate+'Rental Calculator'!$I$20*ROUNDUP((A1389-'Rental Calculator'!$I$16*periods_per_year)/'Rental Calculator'!$I$19,0)),MAX('Rental Calculator'!$I$18,start_rate+'Rental Calculator'!$I$20*ROUNDUP((A1389-'Rental Calculator'!$I$16*periods_per_year)/'Rental Calculator'!$I$19,0)))),start_rate))</f>
        <v/>
      </c>
      <c r="D1389" s="10" t="str">
        <f t="shared" si="131"/>
        <v/>
      </c>
      <c r="E1389" s="10" t="str">
        <f t="shared" si="128"/>
        <v/>
      </c>
      <c r="F1389" s="10" t="str">
        <f t="shared" si="129"/>
        <v/>
      </c>
      <c r="G1389" s="10" t="str">
        <f t="shared" si="130"/>
        <v/>
      </c>
    </row>
    <row r="1390" spans="1:7" x14ac:dyDescent="0.15">
      <c r="A1390" s="7" t="str">
        <f t="shared" si="126"/>
        <v/>
      </c>
      <c r="B1390" s="8" t="str">
        <f t="shared" si="127"/>
        <v/>
      </c>
      <c r="C1390" s="9" t="str">
        <f>IF(A1390="","",IF(variable,IF(A1390&lt;'Rental Calculator'!$I$16*periods_per_year,start_rate,IF('Rental Calculator'!$I$20&gt;=0,MIN('Rental Calculator'!$I$17,start_rate+'Rental Calculator'!$I$20*ROUNDUP((A1390-'Rental Calculator'!$I$16*periods_per_year)/'Rental Calculator'!$I$19,0)),MAX('Rental Calculator'!$I$18,start_rate+'Rental Calculator'!$I$20*ROUNDUP((A1390-'Rental Calculator'!$I$16*periods_per_year)/'Rental Calculator'!$I$19,0)))),start_rate))</f>
        <v/>
      </c>
      <c r="D1390" s="10" t="str">
        <f t="shared" si="131"/>
        <v/>
      </c>
      <c r="E1390" s="10" t="str">
        <f t="shared" si="128"/>
        <v/>
      </c>
      <c r="F1390" s="10" t="str">
        <f t="shared" si="129"/>
        <v/>
      </c>
      <c r="G1390" s="10" t="str">
        <f t="shared" si="130"/>
        <v/>
      </c>
    </row>
    <row r="1391" spans="1:7" x14ac:dyDescent="0.15">
      <c r="A1391" s="7" t="str">
        <f t="shared" si="126"/>
        <v/>
      </c>
      <c r="B1391" s="8" t="str">
        <f t="shared" si="127"/>
        <v/>
      </c>
      <c r="C1391" s="9" t="str">
        <f>IF(A1391="","",IF(variable,IF(A1391&lt;'Rental Calculator'!$I$16*periods_per_year,start_rate,IF('Rental Calculator'!$I$20&gt;=0,MIN('Rental Calculator'!$I$17,start_rate+'Rental Calculator'!$I$20*ROUNDUP((A1391-'Rental Calculator'!$I$16*periods_per_year)/'Rental Calculator'!$I$19,0)),MAX('Rental Calculator'!$I$18,start_rate+'Rental Calculator'!$I$20*ROUNDUP((A1391-'Rental Calculator'!$I$16*periods_per_year)/'Rental Calculator'!$I$19,0)))),start_rate))</f>
        <v/>
      </c>
      <c r="D1391" s="10" t="str">
        <f t="shared" si="131"/>
        <v/>
      </c>
      <c r="E1391" s="10" t="str">
        <f t="shared" si="128"/>
        <v/>
      </c>
      <c r="F1391" s="10" t="str">
        <f t="shared" si="129"/>
        <v/>
      </c>
      <c r="G1391" s="10" t="str">
        <f t="shared" si="130"/>
        <v/>
      </c>
    </row>
    <row r="1392" spans="1:7" x14ac:dyDescent="0.15">
      <c r="A1392" s="7" t="str">
        <f t="shared" si="126"/>
        <v/>
      </c>
      <c r="B1392" s="8" t="str">
        <f t="shared" si="127"/>
        <v/>
      </c>
      <c r="C1392" s="9" t="str">
        <f>IF(A1392="","",IF(variable,IF(A1392&lt;'Rental Calculator'!$I$16*periods_per_year,start_rate,IF('Rental Calculator'!$I$20&gt;=0,MIN('Rental Calculator'!$I$17,start_rate+'Rental Calculator'!$I$20*ROUNDUP((A1392-'Rental Calculator'!$I$16*periods_per_year)/'Rental Calculator'!$I$19,0)),MAX('Rental Calculator'!$I$18,start_rate+'Rental Calculator'!$I$20*ROUNDUP((A1392-'Rental Calculator'!$I$16*periods_per_year)/'Rental Calculator'!$I$19,0)))),start_rate))</f>
        <v/>
      </c>
      <c r="D1392" s="10" t="str">
        <f t="shared" si="131"/>
        <v/>
      </c>
      <c r="E1392" s="10" t="str">
        <f t="shared" si="128"/>
        <v/>
      </c>
      <c r="F1392" s="10" t="str">
        <f t="shared" si="129"/>
        <v/>
      </c>
      <c r="G1392" s="10" t="str">
        <f t="shared" si="130"/>
        <v/>
      </c>
    </row>
    <row r="1393" spans="1:7" x14ac:dyDescent="0.15">
      <c r="A1393" s="7" t="str">
        <f t="shared" si="126"/>
        <v/>
      </c>
      <c r="B1393" s="8" t="str">
        <f t="shared" si="127"/>
        <v/>
      </c>
      <c r="C1393" s="9" t="str">
        <f>IF(A1393="","",IF(variable,IF(A1393&lt;'Rental Calculator'!$I$16*periods_per_year,start_rate,IF('Rental Calculator'!$I$20&gt;=0,MIN('Rental Calculator'!$I$17,start_rate+'Rental Calculator'!$I$20*ROUNDUP((A1393-'Rental Calculator'!$I$16*periods_per_year)/'Rental Calculator'!$I$19,0)),MAX('Rental Calculator'!$I$18,start_rate+'Rental Calculator'!$I$20*ROUNDUP((A1393-'Rental Calculator'!$I$16*periods_per_year)/'Rental Calculator'!$I$19,0)))),start_rate))</f>
        <v/>
      </c>
      <c r="D1393" s="10" t="str">
        <f t="shared" si="131"/>
        <v/>
      </c>
      <c r="E1393" s="10" t="str">
        <f t="shared" si="128"/>
        <v/>
      </c>
      <c r="F1393" s="10" t="str">
        <f t="shared" si="129"/>
        <v/>
      </c>
      <c r="G1393" s="10" t="str">
        <f t="shared" si="130"/>
        <v/>
      </c>
    </row>
    <row r="1394" spans="1:7" x14ac:dyDescent="0.15">
      <c r="A1394" s="7" t="str">
        <f t="shared" si="126"/>
        <v/>
      </c>
      <c r="B1394" s="8" t="str">
        <f t="shared" si="127"/>
        <v/>
      </c>
      <c r="C1394" s="9" t="str">
        <f>IF(A1394="","",IF(variable,IF(A1394&lt;'Rental Calculator'!$I$16*periods_per_year,start_rate,IF('Rental Calculator'!$I$20&gt;=0,MIN('Rental Calculator'!$I$17,start_rate+'Rental Calculator'!$I$20*ROUNDUP((A1394-'Rental Calculator'!$I$16*periods_per_year)/'Rental Calculator'!$I$19,0)),MAX('Rental Calculator'!$I$18,start_rate+'Rental Calculator'!$I$20*ROUNDUP((A1394-'Rental Calculator'!$I$16*periods_per_year)/'Rental Calculator'!$I$19,0)))),start_rate))</f>
        <v/>
      </c>
      <c r="D1394" s="10" t="str">
        <f t="shared" si="131"/>
        <v/>
      </c>
      <c r="E1394" s="10" t="str">
        <f t="shared" si="128"/>
        <v/>
      </c>
      <c r="F1394" s="10" t="str">
        <f t="shared" si="129"/>
        <v/>
      </c>
      <c r="G1394" s="10" t="str">
        <f t="shared" si="130"/>
        <v/>
      </c>
    </row>
    <row r="1395" spans="1:7" x14ac:dyDescent="0.15">
      <c r="A1395" s="7" t="str">
        <f t="shared" si="126"/>
        <v/>
      </c>
      <c r="B1395" s="8" t="str">
        <f t="shared" si="127"/>
        <v/>
      </c>
      <c r="C1395" s="9" t="str">
        <f>IF(A1395="","",IF(variable,IF(A1395&lt;'Rental Calculator'!$I$16*periods_per_year,start_rate,IF('Rental Calculator'!$I$20&gt;=0,MIN('Rental Calculator'!$I$17,start_rate+'Rental Calculator'!$I$20*ROUNDUP((A1395-'Rental Calculator'!$I$16*periods_per_year)/'Rental Calculator'!$I$19,0)),MAX('Rental Calculator'!$I$18,start_rate+'Rental Calculator'!$I$20*ROUNDUP((A1395-'Rental Calculator'!$I$16*periods_per_year)/'Rental Calculator'!$I$19,0)))),start_rate))</f>
        <v/>
      </c>
      <c r="D1395" s="10" t="str">
        <f t="shared" si="131"/>
        <v/>
      </c>
      <c r="E1395" s="10" t="str">
        <f t="shared" si="128"/>
        <v/>
      </c>
      <c r="F1395" s="10" t="str">
        <f t="shared" si="129"/>
        <v/>
      </c>
      <c r="G1395" s="10" t="str">
        <f t="shared" si="130"/>
        <v/>
      </c>
    </row>
    <row r="1396" spans="1:7" x14ac:dyDescent="0.15">
      <c r="A1396" s="7" t="str">
        <f t="shared" si="126"/>
        <v/>
      </c>
      <c r="B1396" s="8" t="str">
        <f t="shared" si="127"/>
        <v/>
      </c>
      <c r="C1396" s="9" t="str">
        <f>IF(A1396="","",IF(variable,IF(A1396&lt;'Rental Calculator'!$I$16*periods_per_year,start_rate,IF('Rental Calculator'!$I$20&gt;=0,MIN('Rental Calculator'!$I$17,start_rate+'Rental Calculator'!$I$20*ROUNDUP((A1396-'Rental Calculator'!$I$16*periods_per_year)/'Rental Calculator'!$I$19,0)),MAX('Rental Calculator'!$I$18,start_rate+'Rental Calculator'!$I$20*ROUNDUP((A1396-'Rental Calculator'!$I$16*periods_per_year)/'Rental Calculator'!$I$19,0)))),start_rate))</f>
        <v/>
      </c>
      <c r="D1396" s="10" t="str">
        <f t="shared" si="131"/>
        <v/>
      </c>
      <c r="E1396" s="10" t="str">
        <f t="shared" si="128"/>
        <v/>
      </c>
      <c r="F1396" s="10" t="str">
        <f t="shared" si="129"/>
        <v/>
      </c>
      <c r="G1396" s="10" t="str">
        <f t="shared" si="130"/>
        <v/>
      </c>
    </row>
    <row r="1397" spans="1:7" x14ac:dyDescent="0.15">
      <c r="A1397" s="7" t="str">
        <f t="shared" si="126"/>
        <v/>
      </c>
      <c r="B1397" s="8" t="str">
        <f t="shared" si="127"/>
        <v/>
      </c>
      <c r="C1397" s="9" t="str">
        <f>IF(A1397="","",IF(variable,IF(A1397&lt;'Rental Calculator'!$I$16*periods_per_year,start_rate,IF('Rental Calculator'!$I$20&gt;=0,MIN('Rental Calculator'!$I$17,start_rate+'Rental Calculator'!$I$20*ROUNDUP((A1397-'Rental Calculator'!$I$16*periods_per_year)/'Rental Calculator'!$I$19,0)),MAX('Rental Calculator'!$I$18,start_rate+'Rental Calculator'!$I$20*ROUNDUP((A1397-'Rental Calculator'!$I$16*periods_per_year)/'Rental Calculator'!$I$19,0)))),start_rate))</f>
        <v/>
      </c>
      <c r="D1397" s="10" t="str">
        <f t="shared" si="131"/>
        <v/>
      </c>
      <c r="E1397" s="10" t="str">
        <f t="shared" si="128"/>
        <v/>
      </c>
      <c r="F1397" s="10" t="str">
        <f t="shared" si="129"/>
        <v/>
      </c>
      <c r="G1397" s="10" t="str">
        <f t="shared" si="130"/>
        <v/>
      </c>
    </row>
    <row r="1398" spans="1:7" x14ac:dyDescent="0.15">
      <c r="A1398" s="7" t="str">
        <f t="shared" si="126"/>
        <v/>
      </c>
      <c r="B1398" s="8" t="str">
        <f t="shared" si="127"/>
        <v/>
      </c>
      <c r="C1398" s="9" t="str">
        <f>IF(A1398="","",IF(variable,IF(A1398&lt;'Rental Calculator'!$I$16*periods_per_year,start_rate,IF('Rental Calculator'!$I$20&gt;=0,MIN('Rental Calculator'!$I$17,start_rate+'Rental Calculator'!$I$20*ROUNDUP((A1398-'Rental Calculator'!$I$16*periods_per_year)/'Rental Calculator'!$I$19,0)),MAX('Rental Calculator'!$I$18,start_rate+'Rental Calculator'!$I$20*ROUNDUP((A1398-'Rental Calculator'!$I$16*periods_per_year)/'Rental Calculator'!$I$19,0)))),start_rate))</f>
        <v/>
      </c>
      <c r="D1398" s="10" t="str">
        <f t="shared" si="131"/>
        <v/>
      </c>
      <c r="E1398" s="10" t="str">
        <f t="shared" si="128"/>
        <v/>
      </c>
      <c r="F1398" s="10" t="str">
        <f t="shared" si="129"/>
        <v/>
      </c>
      <c r="G1398" s="10" t="str">
        <f t="shared" si="130"/>
        <v/>
      </c>
    </row>
    <row r="1399" spans="1:7" x14ac:dyDescent="0.15">
      <c r="A1399" s="7" t="str">
        <f t="shared" si="126"/>
        <v/>
      </c>
      <c r="B1399" s="8" t="str">
        <f t="shared" si="127"/>
        <v/>
      </c>
      <c r="C1399" s="9" t="str">
        <f>IF(A1399="","",IF(variable,IF(A1399&lt;'Rental Calculator'!$I$16*periods_per_year,start_rate,IF('Rental Calculator'!$I$20&gt;=0,MIN('Rental Calculator'!$I$17,start_rate+'Rental Calculator'!$I$20*ROUNDUP((A1399-'Rental Calculator'!$I$16*periods_per_year)/'Rental Calculator'!$I$19,0)),MAX('Rental Calculator'!$I$18,start_rate+'Rental Calculator'!$I$20*ROUNDUP((A1399-'Rental Calculator'!$I$16*periods_per_year)/'Rental Calculator'!$I$19,0)))),start_rate))</f>
        <v/>
      </c>
      <c r="D1399" s="10" t="str">
        <f t="shared" si="131"/>
        <v/>
      </c>
      <c r="E1399" s="10" t="str">
        <f t="shared" si="128"/>
        <v/>
      </c>
      <c r="F1399" s="10" t="str">
        <f t="shared" si="129"/>
        <v/>
      </c>
      <c r="G1399" s="10" t="str">
        <f t="shared" si="130"/>
        <v/>
      </c>
    </row>
    <row r="1400" spans="1:7" x14ac:dyDescent="0.15">
      <c r="A1400" s="7" t="str">
        <f t="shared" si="126"/>
        <v/>
      </c>
      <c r="B1400" s="8" t="str">
        <f t="shared" si="127"/>
        <v/>
      </c>
      <c r="C1400" s="9" t="str">
        <f>IF(A1400="","",IF(variable,IF(A1400&lt;'Rental Calculator'!$I$16*periods_per_year,start_rate,IF('Rental Calculator'!$I$20&gt;=0,MIN('Rental Calculator'!$I$17,start_rate+'Rental Calculator'!$I$20*ROUNDUP((A1400-'Rental Calculator'!$I$16*periods_per_year)/'Rental Calculator'!$I$19,0)),MAX('Rental Calculator'!$I$18,start_rate+'Rental Calculator'!$I$20*ROUNDUP((A1400-'Rental Calculator'!$I$16*periods_per_year)/'Rental Calculator'!$I$19,0)))),start_rate))</f>
        <v/>
      </c>
      <c r="D1400" s="10" t="str">
        <f t="shared" si="131"/>
        <v/>
      </c>
      <c r="E1400" s="10" t="str">
        <f t="shared" si="128"/>
        <v/>
      </c>
      <c r="F1400" s="10" t="str">
        <f t="shared" si="129"/>
        <v/>
      </c>
      <c r="G1400" s="10" t="str">
        <f t="shared" si="130"/>
        <v/>
      </c>
    </row>
    <row r="1401" spans="1:7" x14ac:dyDescent="0.15">
      <c r="A1401" s="7" t="str">
        <f t="shared" si="126"/>
        <v/>
      </c>
      <c r="B1401" s="8" t="str">
        <f t="shared" si="127"/>
        <v/>
      </c>
      <c r="C1401" s="9" t="str">
        <f>IF(A1401="","",IF(variable,IF(A1401&lt;'Rental Calculator'!$I$16*periods_per_year,start_rate,IF('Rental Calculator'!$I$20&gt;=0,MIN('Rental Calculator'!$I$17,start_rate+'Rental Calculator'!$I$20*ROUNDUP((A1401-'Rental Calculator'!$I$16*periods_per_year)/'Rental Calculator'!$I$19,0)),MAX('Rental Calculator'!$I$18,start_rate+'Rental Calculator'!$I$20*ROUNDUP((A1401-'Rental Calculator'!$I$16*periods_per_year)/'Rental Calculator'!$I$19,0)))),start_rate))</f>
        <v/>
      </c>
      <c r="D1401" s="10" t="str">
        <f t="shared" si="131"/>
        <v/>
      </c>
      <c r="E1401" s="10" t="str">
        <f t="shared" si="128"/>
        <v/>
      </c>
      <c r="F1401" s="10" t="str">
        <f t="shared" si="129"/>
        <v/>
      </c>
      <c r="G1401" s="10" t="str">
        <f t="shared" si="130"/>
        <v/>
      </c>
    </row>
    <row r="1402" spans="1:7" x14ac:dyDescent="0.15">
      <c r="A1402" s="7" t="str">
        <f t="shared" si="126"/>
        <v/>
      </c>
      <c r="B1402" s="8" t="str">
        <f t="shared" si="127"/>
        <v/>
      </c>
      <c r="C1402" s="9" t="str">
        <f>IF(A1402="","",IF(variable,IF(A1402&lt;'Rental Calculator'!$I$16*periods_per_year,start_rate,IF('Rental Calculator'!$I$20&gt;=0,MIN('Rental Calculator'!$I$17,start_rate+'Rental Calculator'!$I$20*ROUNDUP((A1402-'Rental Calculator'!$I$16*periods_per_year)/'Rental Calculator'!$I$19,0)),MAX('Rental Calculator'!$I$18,start_rate+'Rental Calculator'!$I$20*ROUNDUP((A1402-'Rental Calculator'!$I$16*periods_per_year)/'Rental Calculator'!$I$19,0)))),start_rate))</f>
        <v/>
      </c>
      <c r="D1402" s="10" t="str">
        <f t="shared" si="131"/>
        <v/>
      </c>
      <c r="E1402" s="10" t="str">
        <f t="shared" si="128"/>
        <v/>
      </c>
      <c r="F1402" s="10" t="str">
        <f t="shared" si="129"/>
        <v/>
      </c>
      <c r="G1402" s="10" t="str">
        <f t="shared" si="130"/>
        <v/>
      </c>
    </row>
    <row r="1403" spans="1:7" x14ac:dyDescent="0.15">
      <c r="A1403" s="7" t="str">
        <f t="shared" si="126"/>
        <v/>
      </c>
      <c r="B1403" s="8" t="str">
        <f t="shared" si="127"/>
        <v/>
      </c>
      <c r="C1403" s="9" t="str">
        <f>IF(A1403="","",IF(variable,IF(A1403&lt;'Rental Calculator'!$I$16*periods_per_year,start_rate,IF('Rental Calculator'!$I$20&gt;=0,MIN('Rental Calculator'!$I$17,start_rate+'Rental Calculator'!$I$20*ROUNDUP((A1403-'Rental Calculator'!$I$16*periods_per_year)/'Rental Calculator'!$I$19,0)),MAX('Rental Calculator'!$I$18,start_rate+'Rental Calculator'!$I$20*ROUNDUP((A1403-'Rental Calculator'!$I$16*periods_per_year)/'Rental Calculator'!$I$19,0)))),start_rate))</f>
        <v/>
      </c>
      <c r="D1403" s="10" t="str">
        <f t="shared" si="131"/>
        <v/>
      </c>
      <c r="E1403" s="10" t="str">
        <f t="shared" si="128"/>
        <v/>
      </c>
      <c r="F1403" s="10" t="str">
        <f t="shared" si="129"/>
        <v/>
      </c>
      <c r="G1403" s="10" t="str">
        <f t="shared" si="130"/>
        <v/>
      </c>
    </row>
    <row r="1404" spans="1:7" x14ac:dyDescent="0.15">
      <c r="A1404" s="7" t="str">
        <f t="shared" si="126"/>
        <v/>
      </c>
      <c r="B1404" s="8" t="str">
        <f t="shared" si="127"/>
        <v/>
      </c>
      <c r="C1404" s="9" t="str">
        <f>IF(A1404="","",IF(variable,IF(A1404&lt;'Rental Calculator'!$I$16*periods_per_year,start_rate,IF('Rental Calculator'!$I$20&gt;=0,MIN('Rental Calculator'!$I$17,start_rate+'Rental Calculator'!$I$20*ROUNDUP((A1404-'Rental Calculator'!$I$16*periods_per_year)/'Rental Calculator'!$I$19,0)),MAX('Rental Calculator'!$I$18,start_rate+'Rental Calculator'!$I$20*ROUNDUP((A1404-'Rental Calculator'!$I$16*periods_per_year)/'Rental Calculator'!$I$19,0)))),start_rate))</f>
        <v/>
      </c>
      <c r="D1404" s="10" t="str">
        <f t="shared" si="131"/>
        <v/>
      </c>
      <c r="E1404" s="10" t="str">
        <f t="shared" si="128"/>
        <v/>
      </c>
      <c r="F1404" s="10" t="str">
        <f t="shared" si="129"/>
        <v/>
      </c>
      <c r="G1404" s="10" t="str">
        <f t="shared" si="130"/>
        <v/>
      </c>
    </row>
    <row r="1405" spans="1:7" x14ac:dyDescent="0.15">
      <c r="A1405" s="7" t="str">
        <f t="shared" si="126"/>
        <v/>
      </c>
      <c r="B1405" s="8" t="str">
        <f t="shared" si="127"/>
        <v/>
      </c>
      <c r="C1405" s="9" t="str">
        <f>IF(A1405="","",IF(variable,IF(A1405&lt;'Rental Calculator'!$I$16*periods_per_year,start_rate,IF('Rental Calculator'!$I$20&gt;=0,MIN('Rental Calculator'!$I$17,start_rate+'Rental Calculator'!$I$20*ROUNDUP((A1405-'Rental Calculator'!$I$16*periods_per_year)/'Rental Calculator'!$I$19,0)),MAX('Rental Calculator'!$I$18,start_rate+'Rental Calculator'!$I$20*ROUNDUP((A1405-'Rental Calculator'!$I$16*periods_per_year)/'Rental Calculator'!$I$19,0)))),start_rate))</f>
        <v/>
      </c>
      <c r="D1405" s="10" t="str">
        <f t="shared" si="131"/>
        <v/>
      </c>
      <c r="E1405" s="10" t="str">
        <f t="shared" si="128"/>
        <v/>
      </c>
      <c r="F1405" s="10" t="str">
        <f t="shared" si="129"/>
        <v/>
      </c>
      <c r="G1405" s="10" t="str">
        <f t="shared" si="130"/>
        <v/>
      </c>
    </row>
    <row r="1406" spans="1:7" x14ac:dyDescent="0.15">
      <c r="A1406" s="7" t="str">
        <f t="shared" si="126"/>
        <v/>
      </c>
      <c r="B1406" s="8" t="str">
        <f t="shared" si="127"/>
        <v/>
      </c>
      <c r="C1406" s="9" t="str">
        <f>IF(A1406="","",IF(variable,IF(A1406&lt;'Rental Calculator'!$I$16*periods_per_year,start_rate,IF('Rental Calculator'!$I$20&gt;=0,MIN('Rental Calculator'!$I$17,start_rate+'Rental Calculator'!$I$20*ROUNDUP((A1406-'Rental Calculator'!$I$16*periods_per_year)/'Rental Calculator'!$I$19,0)),MAX('Rental Calculator'!$I$18,start_rate+'Rental Calculator'!$I$20*ROUNDUP((A1406-'Rental Calculator'!$I$16*periods_per_year)/'Rental Calculator'!$I$19,0)))),start_rate))</f>
        <v/>
      </c>
      <c r="D1406" s="10" t="str">
        <f t="shared" si="131"/>
        <v/>
      </c>
      <c r="E1406" s="10" t="str">
        <f t="shared" si="128"/>
        <v/>
      </c>
      <c r="F1406" s="10" t="str">
        <f t="shared" si="129"/>
        <v/>
      </c>
      <c r="G1406" s="10" t="str">
        <f t="shared" si="130"/>
        <v/>
      </c>
    </row>
    <row r="1407" spans="1:7" x14ac:dyDescent="0.15">
      <c r="A1407" s="7" t="str">
        <f t="shared" si="126"/>
        <v/>
      </c>
      <c r="B1407" s="8" t="str">
        <f t="shared" si="127"/>
        <v/>
      </c>
      <c r="C1407" s="9" t="str">
        <f>IF(A1407="","",IF(variable,IF(A1407&lt;'Rental Calculator'!$I$16*periods_per_year,start_rate,IF('Rental Calculator'!$I$20&gt;=0,MIN('Rental Calculator'!$I$17,start_rate+'Rental Calculator'!$I$20*ROUNDUP((A1407-'Rental Calculator'!$I$16*periods_per_year)/'Rental Calculator'!$I$19,0)),MAX('Rental Calculator'!$I$18,start_rate+'Rental Calculator'!$I$20*ROUNDUP((A1407-'Rental Calculator'!$I$16*periods_per_year)/'Rental Calculator'!$I$19,0)))),start_rate))</f>
        <v/>
      </c>
      <c r="D1407" s="10" t="str">
        <f t="shared" si="131"/>
        <v/>
      </c>
      <c r="E1407" s="10" t="str">
        <f t="shared" si="128"/>
        <v/>
      </c>
      <c r="F1407" s="10" t="str">
        <f t="shared" si="129"/>
        <v/>
      </c>
      <c r="G1407" s="10" t="str">
        <f t="shared" si="130"/>
        <v/>
      </c>
    </row>
    <row r="1408" spans="1:7" x14ac:dyDescent="0.15">
      <c r="A1408" s="7" t="str">
        <f t="shared" si="126"/>
        <v/>
      </c>
      <c r="B1408" s="8" t="str">
        <f t="shared" si="127"/>
        <v/>
      </c>
      <c r="C1408" s="9" t="str">
        <f>IF(A1408="","",IF(variable,IF(A1408&lt;'Rental Calculator'!$I$16*periods_per_year,start_rate,IF('Rental Calculator'!$I$20&gt;=0,MIN('Rental Calculator'!$I$17,start_rate+'Rental Calculator'!$I$20*ROUNDUP((A1408-'Rental Calculator'!$I$16*periods_per_year)/'Rental Calculator'!$I$19,0)),MAX('Rental Calculator'!$I$18,start_rate+'Rental Calculator'!$I$20*ROUNDUP((A1408-'Rental Calculator'!$I$16*periods_per_year)/'Rental Calculator'!$I$19,0)))),start_rate))</f>
        <v/>
      </c>
      <c r="D1408" s="10" t="str">
        <f t="shared" si="131"/>
        <v/>
      </c>
      <c r="E1408" s="10" t="str">
        <f t="shared" si="128"/>
        <v/>
      </c>
      <c r="F1408" s="10" t="str">
        <f t="shared" si="129"/>
        <v/>
      </c>
      <c r="G1408" s="10" t="str">
        <f t="shared" si="130"/>
        <v/>
      </c>
    </row>
    <row r="1409" spans="1:7" x14ac:dyDescent="0.15">
      <c r="A1409" s="7" t="str">
        <f t="shared" si="126"/>
        <v/>
      </c>
      <c r="B1409" s="8" t="str">
        <f t="shared" si="127"/>
        <v/>
      </c>
      <c r="C1409" s="9" t="str">
        <f>IF(A1409="","",IF(variable,IF(A1409&lt;'Rental Calculator'!$I$16*periods_per_year,start_rate,IF('Rental Calculator'!$I$20&gt;=0,MIN('Rental Calculator'!$I$17,start_rate+'Rental Calculator'!$I$20*ROUNDUP((A1409-'Rental Calculator'!$I$16*periods_per_year)/'Rental Calculator'!$I$19,0)),MAX('Rental Calculator'!$I$18,start_rate+'Rental Calculator'!$I$20*ROUNDUP((A1409-'Rental Calculator'!$I$16*periods_per_year)/'Rental Calculator'!$I$19,0)))),start_rate))</f>
        <v/>
      </c>
      <c r="D1409" s="10" t="str">
        <f t="shared" si="131"/>
        <v/>
      </c>
      <c r="E1409" s="10" t="str">
        <f t="shared" si="128"/>
        <v/>
      </c>
      <c r="F1409" s="10" t="str">
        <f t="shared" si="129"/>
        <v/>
      </c>
      <c r="G1409" s="10" t="str">
        <f t="shared" si="130"/>
        <v/>
      </c>
    </row>
    <row r="1410" spans="1:7" x14ac:dyDescent="0.15">
      <c r="A1410" s="7" t="str">
        <f t="shared" si="126"/>
        <v/>
      </c>
      <c r="B1410" s="8" t="str">
        <f t="shared" si="127"/>
        <v/>
      </c>
      <c r="C1410" s="9" t="str">
        <f>IF(A1410="","",IF(variable,IF(A1410&lt;'Rental Calculator'!$I$16*periods_per_year,start_rate,IF('Rental Calculator'!$I$20&gt;=0,MIN('Rental Calculator'!$I$17,start_rate+'Rental Calculator'!$I$20*ROUNDUP((A1410-'Rental Calculator'!$I$16*periods_per_year)/'Rental Calculator'!$I$19,0)),MAX('Rental Calculator'!$I$18,start_rate+'Rental Calculator'!$I$20*ROUNDUP((A1410-'Rental Calculator'!$I$16*periods_per_year)/'Rental Calculator'!$I$19,0)))),start_rate))</f>
        <v/>
      </c>
      <c r="D1410" s="10" t="str">
        <f t="shared" si="131"/>
        <v/>
      </c>
      <c r="E1410" s="10" t="str">
        <f t="shared" si="128"/>
        <v/>
      </c>
      <c r="F1410" s="10" t="str">
        <f t="shared" si="129"/>
        <v/>
      </c>
      <c r="G1410" s="10" t="str">
        <f t="shared" si="130"/>
        <v/>
      </c>
    </row>
    <row r="1411" spans="1:7" x14ac:dyDescent="0.15">
      <c r="A1411" s="7" t="str">
        <f t="shared" si="126"/>
        <v/>
      </c>
      <c r="B1411" s="8" t="str">
        <f t="shared" si="127"/>
        <v/>
      </c>
      <c r="C1411" s="9" t="str">
        <f>IF(A1411="","",IF(variable,IF(A1411&lt;'Rental Calculator'!$I$16*periods_per_year,start_rate,IF('Rental Calculator'!$I$20&gt;=0,MIN('Rental Calculator'!$I$17,start_rate+'Rental Calculator'!$I$20*ROUNDUP((A1411-'Rental Calculator'!$I$16*periods_per_year)/'Rental Calculator'!$I$19,0)),MAX('Rental Calculator'!$I$18,start_rate+'Rental Calculator'!$I$20*ROUNDUP((A1411-'Rental Calculator'!$I$16*periods_per_year)/'Rental Calculator'!$I$19,0)))),start_rate))</f>
        <v/>
      </c>
      <c r="D1411" s="10" t="str">
        <f t="shared" si="131"/>
        <v/>
      </c>
      <c r="E1411" s="10" t="str">
        <f t="shared" si="128"/>
        <v/>
      </c>
      <c r="F1411" s="10" t="str">
        <f t="shared" si="129"/>
        <v/>
      </c>
      <c r="G1411" s="10" t="str">
        <f t="shared" si="130"/>
        <v/>
      </c>
    </row>
    <row r="1412" spans="1:7" x14ac:dyDescent="0.15">
      <c r="A1412" s="7" t="str">
        <f t="shared" ref="A1412:A1475" si="132">IF(G1411="","",IF(OR(A1411&gt;=nper,ROUND(G1411,2)&lt;=0),"",A1411+1))</f>
        <v/>
      </c>
      <c r="B1412" s="8" t="str">
        <f t="shared" ref="B1412:B1475" si="133">IF(A1412="","",IF(OR(periods_per_year=26,periods_per_year=52),IF(periods_per_year=26,IF(A1412=1,fpdate,B1411+14),IF(periods_per_year=52,IF(A1412=1,fpdate,B1411+7),"n/a")),IF(periods_per_year=24,DATE(YEAR(fpdate),MONTH(fpdate)+(A1412-1)/2+IF(AND(DAY(fpdate)&gt;=15,MOD(A1412,2)=0),1,0),IF(MOD(A1412,2)=0,IF(DAY(fpdate)&gt;=15,DAY(fpdate)-14,DAY(fpdate)+14),DAY(fpdate))),IF(DAY(DATE(YEAR(fpdate),MONTH(fpdate)+A1412-1,DAY(fpdate)))&lt;&gt;DAY(fpdate),DATE(YEAR(fpdate),MONTH(fpdate)+A1412,0),DATE(YEAR(fpdate),MONTH(fpdate)+A1412-1,DAY(fpdate))))))</f>
        <v/>
      </c>
      <c r="C1412" s="9" t="str">
        <f>IF(A1412="","",IF(variable,IF(A1412&lt;'Rental Calculator'!$I$16*periods_per_year,start_rate,IF('Rental Calculator'!$I$20&gt;=0,MIN('Rental Calculator'!$I$17,start_rate+'Rental Calculator'!$I$20*ROUNDUP((A1412-'Rental Calculator'!$I$16*periods_per_year)/'Rental Calculator'!$I$19,0)),MAX('Rental Calculator'!$I$18,start_rate+'Rental Calculator'!$I$20*ROUNDUP((A1412-'Rental Calculator'!$I$16*periods_per_year)/'Rental Calculator'!$I$19,0)))),start_rate))</f>
        <v/>
      </c>
      <c r="D1412" s="10" t="str">
        <f t="shared" si="131"/>
        <v/>
      </c>
      <c r="E1412" s="10" t="str">
        <f t="shared" ref="E1412:E1475" si="134">IF(A1412="","",IF(A1412=nper,G1411+D1412,MIN(G1411+D1412,IF(C1412=C1411,E1411,ROUND(-PMT(((1+C1412/CP)^(CP/periods_per_year))-1,nper-A1412+1,G1411),2)))))</f>
        <v/>
      </c>
      <c r="F1412" s="10" t="str">
        <f t="shared" ref="F1412:F1475" si="135">IF(A1412="","",E1412-D1412)</f>
        <v/>
      </c>
      <c r="G1412" s="10" t="str">
        <f t="shared" ref="G1412:G1475" si="136">IF(A1412="","",G1411-F1412)</f>
        <v/>
      </c>
    </row>
    <row r="1413" spans="1:7" x14ac:dyDescent="0.15">
      <c r="A1413" s="7" t="str">
        <f t="shared" si="132"/>
        <v/>
      </c>
      <c r="B1413" s="8" t="str">
        <f t="shared" si="133"/>
        <v/>
      </c>
      <c r="C1413" s="9" t="str">
        <f>IF(A1413="","",IF(variable,IF(A1413&lt;'Rental Calculator'!$I$16*periods_per_year,start_rate,IF('Rental Calculator'!$I$20&gt;=0,MIN('Rental Calculator'!$I$17,start_rate+'Rental Calculator'!$I$20*ROUNDUP((A1413-'Rental Calculator'!$I$16*periods_per_year)/'Rental Calculator'!$I$19,0)),MAX('Rental Calculator'!$I$18,start_rate+'Rental Calculator'!$I$20*ROUNDUP((A1413-'Rental Calculator'!$I$16*periods_per_year)/'Rental Calculator'!$I$19,0)))),start_rate))</f>
        <v/>
      </c>
      <c r="D1413" s="10" t="str">
        <f t="shared" ref="D1413:D1476" si="137">IF(A1413="","",ROUND((((1+C1413/CP)^(CP/periods_per_year))-1)*G1412,2))</f>
        <v/>
      </c>
      <c r="E1413" s="10" t="str">
        <f t="shared" si="134"/>
        <v/>
      </c>
      <c r="F1413" s="10" t="str">
        <f t="shared" si="135"/>
        <v/>
      </c>
      <c r="G1413" s="10" t="str">
        <f t="shared" si="136"/>
        <v/>
      </c>
    </row>
    <row r="1414" spans="1:7" x14ac:dyDescent="0.15">
      <c r="A1414" s="7" t="str">
        <f t="shared" si="132"/>
        <v/>
      </c>
      <c r="B1414" s="8" t="str">
        <f t="shared" si="133"/>
        <v/>
      </c>
      <c r="C1414" s="9" t="str">
        <f>IF(A1414="","",IF(variable,IF(A1414&lt;'Rental Calculator'!$I$16*periods_per_year,start_rate,IF('Rental Calculator'!$I$20&gt;=0,MIN('Rental Calculator'!$I$17,start_rate+'Rental Calculator'!$I$20*ROUNDUP((A1414-'Rental Calculator'!$I$16*periods_per_year)/'Rental Calculator'!$I$19,0)),MAX('Rental Calculator'!$I$18,start_rate+'Rental Calculator'!$I$20*ROUNDUP((A1414-'Rental Calculator'!$I$16*periods_per_year)/'Rental Calculator'!$I$19,0)))),start_rate))</f>
        <v/>
      </c>
      <c r="D1414" s="10" t="str">
        <f t="shared" si="137"/>
        <v/>
      </c>
      <c r="E1414" s="10" t="str">
        <f t="shared" si="134"/>
        <v/>
      </c>
      <c r="F1414" s="10" t="str">
        <f t="shared" si="135"/>
        <v/>
      </c>
      <c r="G1414" s="10" t="str">
        <f t="shared" si="136"/>
        <v/>
      </c>
    </row>
    <row r="1415" spans="1:7" x14ac:dyDescent="0.15">
      <c r="A1415" s="7" t="str">
        <f t="shared" si="132"/>
        <v/>
      </c>
      <c r="B1415" s="8" t="str">
        <f t="shared" si="133"/>
        <v/>
      </c>
      <c r="C1415" s="9" t="str">
        <f>IF(A1415="","",IF(variable,IF(A1415&lt;'Rental Calculator'!$I$16*periods_per_year,start_rate,IF('Rental Calculator'!$I$20&gt;=0,MIN('Rental Calculator'!$I$17,start_rate+'Rental Calculator'!$I$20*ROUNDUP((A1415-'Rental Calculator'!$I$16*periods_per_year)/'Rental Calculator'!$I$19,0)),MAX('Rental Calculator'!$I$18,start_rate+'Rental Calculator'!$I$20*ROUNDUP((A1415-'Rental Calculator'!$I$16*periods_per_year)/'Rental Calculator'!$I$19,0)))),start_rate))</f>
        <v/>
      </c>
      <c r="D1415" s="10" t="str">
        <f t="shared" si="137"/>
        <v/>
      </c>
      <c r="E1415" s="10" t="str">
        <f t="shared" si="134"/>
        <v/>
      </c>
      <c r="F1415" s="10" t="str">
        <f t="shared" si="135"/>
        <v/>
      </c>
      <c r="G1415" s="10" t="str">
        <f t="shared" si="136"/>
        <v/>
      </c>
    </row>
    <row r="1416" spans="1:7" x14ac:dyDescent="0.15">
      <c r="A1416" s="7" t="str">
        <f t="shared" si="132"/>
        <v/>
      </c>
      <c r="B1416" s="8" t="str">
        <f t="shared" si="133"/>
        <v/>
      </c>
      <c r="C1416" s="9" t="str">
        <f>IF(A1416="","",IF(variable,IF(A1416&lt;'Rental Calculator'!$I$16*periods_per_year,start_rate,IF('Rental Calculator'!$I$20&gt;=0,MIN('Rental Calculator'!$I$17,start_rate+'Rental Calculator'!$I$20*ROUNDUP((A1416-'Rental Calculator'!$I$16*periods_per_year)/'Rental Calculator'!$I$19,0)),MAX('Rental Calculator'!$I$18,start_rate+'Rental Calculator'!$I$20*ROUNDUP((A1416-'Rental Calculator'!$I$16*periods_per_year)/'Rental Calculator'!$I$19,0)))),start_rate))</f>
        <v/>
      </c>
      <c r="D1416" s="10" t="str">
        <f t="shared" si="137"/>
        <v/>
      </c>
      <c r="E1416" s="10" t="str">
        <f t="shared" si="134"/>
        <v/>
      </c>
      <c r="F1416" s="10" t="str">
        <f t="shared" si="135"/>
        <v/>
      </c>
      <c r="G1416" s="10" t="str">
        <f t="shared" si="136"/>
        <v/>
      </c>
    </row>
    <row r="1417" spans="1:7" x14ac:dyDescent="0.15">
      <c r="A1417" s="7" t="str">
        <f t="shared" si="132"/>
        <v/>
      </c>
      <c r="B1417" s="8" t="str">
        <f t="shared" si="133"/>
        <v/>
      </c>
      <c r="C1417" s="9" t="str">
        <f>IF(A1417="","",IF(variable,IF(A1417&lt;'Rental Calculator'!$I$16*periods_per_year,start_rate,IF('Rental Calculator'!$I$20&gt;=0,MIN('Rental Calculator'!$I$17,start_rate+'Rental Calculator'!$I$20*ROUNDUP((A1417-'Rental Calculator'!$I$16*periods_per_year)/'Rental Calculator'!$I$19,0)),MAX('Rental Calculator'!$I$18,start_rate+'Rental Calculator'!$I$20*ROUNDUP((A1417-'Rental Calculator'!$I$16*periods_per_year)/'Rental Calculator'!$I$19,0)))),start_rate))</f>
        <v/>
      </c>
      <c r="D1417" s="10" t="str">
        <f t="shared" si="137"/>
        <v/>
      </c>
      <c r="E1417" s="10" t="str">
        <f t="shared" si="134"/>
        <v/>
      </c>
      <c r="F1417" s="10" t="str">
        <f t="shared" si="135"/>
        <v/>
      </c>
      <c r="G1417" s="10" t="str">
        <f t="shared" si="136"/>
        <v/>
      </c>
    </row>
    <row r="1418" spans="1:7" x14ac:dyDescent="0.15">
      <c r="A1418" s="7" t="str">
        <f t="shared" si="132"/>
        <v/>
      </c>
      <c r="B1418" s="8" t="str">
        <f t="shared" si="133"/>
        <v/>
      </c>
      <c r="C1418" s="9" t="str">
        <f>IF(A1418="","",IF(variable,IF(A1418&lt;'Rental Calculator'!$I$16*periods_per_year,start_rate,IF('Rental Calculator'!$I$20&gt;=0,MIN('Rental Calculator'!$I$17,start_rate+'Rental Calculator'!$I$20*ROUNDUP((A1418-'Rental Calculator'!$I$16*periods_per_year)/'Rental Calculator'!$I$19,0)),MAX('Rental Calculator'!$I$18,start_rate+'Rental Calculator'!$I$20*ROUNDUP((A1418-'Rental Calculator'!$I$16*periods_per_year)/'Rental Calculator'!$I$19,0)))),start_rate))</f>
        <v/>
      </c>
      <c r="D1418" s="10" t="str">
        <f t="shared" si="137"/>
        <v/>
      </c>
      <c r="E1418" s="10" t="str">
        <f t="shared" si="134"/>
        <v/>
      </c>
      <c r="F1418" s="10" t="str">
        <f t="shared" si="135"/>
        <v/>
      </c>
      <c r="G1418" s="10" t="str">
        <f t="shared" si="136"/>
        <v/>
      </c>
    </row>
    <row r="1419" spans="1:7" x14ac:dyDescent="0.15">
      <c r="A1419" s="7" t="str">
        <f t="shared" si="132"/>
        <v/>
      </c>
      <c r="B1419" s="8" t="str">
        <f t="shared" si="133"/>
        <v/>
      </c>
      <c r="C1419" s="9" t="str">
        <f>IF(A1419="","",IF(variable,IF(A1419&lt;'Rental Calculator'!$I$16*periods_per_year,start_rate,IF('Rental Calculator'!$I$20&gt;=0,MIN('Rental Calculator'!$I$17,start_rate+'Rental Calculator'!$I$20*ROUNDUP((A1419-'Rental Calculator'!$I$16*periods_per_year)/'Rental Calculator'!$I$19,0)),MAX('Rental Calculator'!$I$18,start_rate+'Rental Calculator'!$I$20*ROUNDUP((A1419-'Rental Calculator'!$I$16*periods_per_year)/'Rental Calculator'!$I$19,0)))),start_rate))</f>
        <v/>
      </c>
      <c r="D1419" s="10" t="str">
        <f t="shared" si="137"/>
        <v/>
      </c>
      <c r="E1419" s="10" t="str">
        <f t="shared" si="134"/>
        <v/>
      </c>
      <c r="F1419" s="10" t="str">
        <f t="shared" si="135"/>
        <v/>
      </c>
      <c r="G1419" s="10" t="str">
        <f t="shared" si="136"/>
        <v/>
      </c>
    </row>
    <row r="1420" spans="1:7" x14ac:dyDescent="0.15">
      <c r="A1420" s="7" t="str">
        <f t="shared" si="132"/>
        <v/>
      </c>
      <c r="B1420" s="8" t="str">
        <f t="shared" si="133"/>
        <v/>
      </c>
      <c r="C1420" s="9" t="str">
        <f>IF(A1420="","",IF(variable,IF(A1420&lt;'Rental Calculator'!$I$16*periods_per_year,start_rate,IF('Rental Calculator'!$I$20&gt;=0,MIN('Rental Calculator'!$I$17,start_rate+'Rental Calculator'!$I$20*ROUNDUP((A1420-'Rental Calculator'!$I$16*periods_per_year)/'Rental Calculator'!$I$19,0)),MAX('Rental Calculator'!$I$18,start_rate+'Rental Calculator'!$I$20*ROUNDUP((A1420-'Rental Calculator'!$I$16*periods_per_year)/'Rental Calculator'!$I$19,0)))),start_rate))</f>
        <v/>
      </c>
      <c r="D1420" s="10" t="str">
        <f t="shared" si="137"/>
        <v/>
      </c>
      <c r="E1420" s="10" t="str">
        <f t="shared" si="134"/>
        <v/>
      </c>
      <c r="F1420" s="10" t="str">
        <f t="shared" si="135"/>
        <v/>
      </c>
      <c r="G1420" s="10" t="str">
        <f t="shared" si="136"/>
        <v/>
      </c>
    </row>
    <row r="1421" spans="1:7" x14ac:dyDescent="0.15">
      <c r="A1421" s="7" t="str">
        <f t="shared" si="132"/>
        <v/>
      </c>
      <c r="B1421" s="8" t="str">
        <f t="shared" si="133"/>
        <v/>
      </c>
      <c r="C1421" s="9" t="str">
        <f>IF(A1421="","",IF(variable,IF(A1421&lt;'Rental Calculator'!$I$16*periods_per_year,start_rate,IF('Rental Calculator'!$I$20&gt;=0,MIN('Rental Calculator'!$I$17,start_rate+'Rental Calculator'!$I$20*ROUNDUP((A1421-'Rental Calculator'!$I$16*periods_per_year)/'Rental Calculator'!$I$19,0)),MAX('Rental Calculator'!$I$18,start_rate+'Rental Calculator'!$I$20*ROUNDUP((A1421-'Rental Calculator'!$I$16*periods_per_year)/'Rental Calculator'!$I$19,0)))),start_rate))</f>
        <v/>
      </c>
      <c r="D1421" s="10" t="str">
        <f t="shared" si="137"/>
        <v/>
      </c>
      <c r="E1421" s="10" t="str">
        <f t="shared" si="134"/>
        <v/>
      </c>
      <c r="F1421" s="10" t="str">
        <f t="shared" si="135"/>
        <v/>
      </c>
      <c r="G1421" s="10" t="str">
        <f t="shared" si="136"/>
        <v/>
      </c>
    </row>
    <row r="1422" spans="1:7" x14ac:dyDescent="0.15">
      <c r="A1422" s="7" t="str">
        <f t="shared" si="132"/>
        <v/>
      </c>
      <c r="B1422" s="8" t="str">
        <f t="shared" si="133"/>
        <v/>
      </c>
      <c r="C1422" s="9" t="str">
        <f>IF(A1422="","",IF(variable,IF(A1422&lt;'Rental Calculator'!$I$16*periods_per_year,start_rate,IF('Rental Calculator'!$I$20&gt;=0,MIN('Rental Calculator'!$I$17,start_rate+'Rental Calculator'!$I$20*ROUNDUP((A1422-'Rental Calculator'!$I$16*periods_per_year)/'Rental Calculator'!$I$19,0)),MAX('Rental Calculator'!$I$18,start_rate+'Rental Calculator'!$I$20*ROUNDUP((A1422-'Rental Calculator'!$I$16*periods_per_year)/'Rental Calculator'!$I$19,0)))),start_rate))</f>
        <v/>
      </c>
      <c r="D1422" s="10" t="str">
        <f t="shared" si="137"/>
        <v/>
      </c>
      <c r="E1422" s="10" t="str">
        <f t="shared" si="134"/>
        <v/>
      </c>
      <c r="F1422" s="10" t="str">
        <f t="shared" si="135"/>
        <v/>
      </c>
      <c r="G1422" s="10" t="str">
        <f t="shared" si="136"/>
        <v/>
      </c>
    </row>
    <row r="1423" spans="1:7" x14ac:dyDescent="0.15">
      <c r="A1423" s="7" t="str">
        <f t="shared" si="132"/>
        <v/>
      </c>
      <c r="B1423" s="8" t="str">
        <f t="shared" si="133"/>
        <v/>
      </c>
      <c r="C1423" s="9" t="str">
        <f>IF(A1423="","",IF(variable,IF(A1423&lt;'Rental Calculator'!$I$16*periods_per_year,start_rate,IF('Rental Calculator'!$I$20&gt;=0,MIN('Rental Calculator'!$I$17,start_rate+'Rental Calculator'!$I$20*ROUNDUP((A1423-'Rental Calculator'!$I$16*periods_per_year)/'Rental Calculator'!$I$19,0)),MAX('Rental Calculator'!$I$18,start_rate+'Rental Calculator'!$I$20*ROUNDUP((A1423-'Rental Calculator'!$I$16*periods_per_year)/'Rental Calculator'!$I$19,0)))),start_rate))</f>
        <v/>
      </c>
      <c r="D1423" s="10" t="str">
        <f t="shared" si="137"/>
        <v/>
      </c>
      <c r="E1423" s="10" t="str">
        <f t="shared" si="134"/>
        <v/>
      </c>
      <c r="F1423" s="10" t="str">
        <f t="shared" si="135"/>
        <v/>
      </c>
      <c r="G1423" s="10" t="str">
        <f t="shared" si="136"/>
        <v/>
      </c>
    </row>
    <row r="1424" spans="1:7" x14ac:dyDescent="0.15">
      <c r="A1424" s="7" t="str">
        <f t="shared" si="132"/>
        <v/>
      </c>
      <c r="B1424" s="8" t="str">
        <f t="shared" si="133"/>
        <v/>
      </c>
      <c r="C1424" s="9" t="str">
        <f>IF(A1424="","",IF(variable,IF(A1424&lt;'Rental Calculator'!$I$16*periods_per_year,start_rate,IF('Rental Calculator'!$I$20&gt;=0,MIN('Rental Calculator'!$I$17,start_rate+'Rental Calculator'!$I$20*ROUNDUP((A1424-'Rental Calculator'!$I$16*periods_per_year)/'Rental Calculator'!$I$19,0)),MAX('Rental Calculator'!$I$18,start_rate+'Rental Calculator'!$I$20*ROUNDUP((A1424-'Rental Calculator'!$I$16*periods_per_year)/'Rental Calculator'!$I$19,0)))),start_rate))</f>
        <v/>
      </c>
      <c r="D1424" s="10" t="str">
        <f t="shared" si="137"/>
        <v/>
      </c>
      <c r="E1424" s="10" t="str">
        <f t="shared" si="134"/>
        <v/>
      </c>
      <c r="F1424" s="10" t="str">
        <f t="shared" si="135"/>
        <v/>
      </c>
      <c r="G1424" s="10" t="str">
        <f t="shared" si="136"/>
        <v/>
      </c>
    </row>
    <row r="1425" spans="1:7" x14ac:dyDescent="0.15">
      <c r="A1425" s="7" t="str">
        <f t="shared" si="132"/>
        <v/>
      </c>
      <c r="B1425" s="8" t="str">
        <f t="shared" si="133"/>
        <v/>
      </c>
      <c r="C1425" s="9" t="str">
        <f>IF(A1425="","",IF(variable,IF(A1425&lt;'Rental Calculator'!$I$16*periods_per_year,start_rate,IF('Rental Calculator'!$I$20&gt;=0,MIN('Rental Calculator'!$I$17,start_rate+'Rental Calculator'!$I$20*ROUNDUP((A1425-'Rental Calculator'!$I$16*periods_per_year)/'Rental Calculator'!$I$19,0)),MAX('Rental Calculator'!$I$18,start_rate+'Rental Calculator'!$I$20*ROUNDUP((A1425-'Rental Calculator'!$I$16*periods_per_year)/'Rental Calculator'!$I$19,0)))),start_rate))</f>
        <v/>
      </c>
      <c r="D1425" s="10" t="str">
        <f t="shared" si="137"/>
        <v/>
      </c>
      <c r="E1425" s="10" t="str">
        <f t="shared" si="134"/>
        <v/>
      </c>
      <c r="F1425" s="10" t="str">
        <f t="shared" si="135"/>
        <v/>
      </c>
      <c r="G1425" s="10" t="str">
        <f t="shared" si="136"/>
        <v/>
      </c>
    </row>
    <row r="1426" spans="1:7" x14ac:dyDescent="0.15">
      <c r="A1426" s="7" t="str">
        <f t="shared" si="132"/>
        <v/>
      </c>
      <c r="B1426" s="8" t="str">
        <f t="shared" si="133"/>
        <v/>
      </c>
      <c r="C1426" s="9" t="str">
        <f>IF(A1426="","",IF(variable,IF(A1426&lt;'Rental Calculator'!$I$16*periods_per_year,start_rate,IF('Rental Calculator'!$I$20&gt;=0,MIN('Rental Calculator'!$I$17,start_rate+'Rental Calculator'!$I$20*ROUNDUP((A1426-'Rental Calculator'!$I$16*periods_per_year)/'Rental Calculator'!$I$19,0)),MAX('Rental Calculator'!$I$18,start_rate+'Rental Calculator'!$I$20*ROUNDUP((A1426-'Rental Calculator'!$I$16*periods_per_year)/'Rental Calculator'!$I$19,0)))),start_rate))</f>
        <v/>
      </c>
      <c r="D1426" s="10" t="str">
        <f t="shared" si="137"/>
        <v/>
      </c>
      <c r="E1426" s="10" t="str">
        <f t="shared" si="134"/>
        <v/>
      </c>
      <c r="F1426" s="10" t="str">
        <f t="shared" si="135"/>
        <v/>
      </c>
      <c r="G1426" s="10" t="str">
        <f t="shared" si="136"/>
        <v/>
      </c>
    </row>
    <row r="1427" spans="1:7" x14ac:dyDescent="0.15">
      <c r="A1427" s="7" t="str">
        <f t="shared" si="132"/>
        <v/>
      </c>
      <c r="B1427" s="8" t="str">
        <f t="shared" si="133"/>
        <v/>
      </c>
      <c r="C1427" s="9" t="str">
        <f>IF(A1427="","",IF(variable,IF(A1427&lt;'Rental Calculator'!$I$16*periods_per_year,start_rate,IF('Rental Calculator'!$I$20&gt;=0,MIN('Rental Calculator'!$I$17,start_rate+'Rental Calculator'!$I$20*ROUNDUP((A1427-'Rental Calculator'!$I$16*periods_per_year)/'Rental Calculator'!$I$19,0)),MAX('Rental Calculator'!$I$18,start_rate+'Rental Calculator'!$I$20*ROUNDUP((A1427-'Rental Calculator'!$I$16*periods_per_year)/'Rental Calculator'!$I$19,0)))),start_rate))</f>
        <v/>
      </c>
      <c r="D1427" s="10" t="str">
        <f t="shared" si="137"/>
        <v/>
      </c>
      <c r="E1427" s="10" t="str">
        <f t="shared" si="134"/>
        <v/>
      </c>
      <c r="F1427" s="10" t="str">
        <f t="shared" si="135"/>
        <v/>
      </c>
      <c r="G1427" s="10" t="str">
        <f t="shared" si="136"/>
        <v/>
      </c>
    </row>
    <row r="1428" spans="1:7" x14ac:dyDescent="0.15">
      <c r="A1428" s="7" t="str">
        <f t="shared" si="132"/>
        <v/>
      </c>
      <c r="B1428" s="8" t="str">
        <f t="shared" si="133"/>
        <v/>
      </c>
      <c r="C1428" s="9" t="str">
        <f>IF(A1428="","",IF(variable,IF(A1428&lt;'Rental Calculator'!$I$16*periods_per_year,start_rate,IF('Rental Calculator'!$I$20&gt;=0,MIN('Rental Calculator'!$I$17,start_rate+'Rental Calculator'!$I$20*ROUNDUP((A1428-'Rental Calculator'!$I$16*periods_per_year)/'Rental Calculator'!$I$19,0)),MAX('Rental Calculator'!$I$18,start_rate+'Rental Calculator'!$I$20*ROUNDUP((A1428-'Rental Calculator'!$I$16*periods_per_year)/'Rental Calculator'!$I$19,0)))),start_rate))</f>
        <v/>
      </c>
      <c r="D1428" s="10" t="str">
        <f t="shared" si="137"/>
        <v/>
      </c>
      <c r="E1428" s="10" t="str">
        <f t="shared" si="134"/>
        <v/>
      </c>
      <c r="F1428" s="10" t="str">
        <f t="shared" si="135"/>
        <v/>
      </c>
      <c r="G1428" s="10" t="str">
        <f t="shared" si="136"/>
        <v/>
      </c>
    </row>
    <row r="1429" spans="1:7" x14ac:dyDescent="0.15">
      <c r="A1429" s="7" t="str">
        <f t="shared" si="132"/>
        <v/>
      </c>
      <c r="B1429" s="8" t="str">
        <f t="shared" si="133"/>
        <v/>
      </c>
      <c r="C1429" s="9" t="str">
        <f>IF(A1429="","",IF(variable,IF(A1429&lt;'Rental Calculator'!$I$16*periods_per_year,start_rate,IF('Rental Calculator'!$I$20&gt;=0,MIN('Rental Calculator'!$I$17,start_rate+'Rental Calculator'!$I$20*ROUNDUP((A1429-'Rental Calculator'!$I$16*periods_per_year)/'Rental Calculator'!$I$19,0)),MAX('Rental Calculator'!$I$18,start_rate+'Rental Calculator'!$I$20*ROUNDUP((A1429-'Rental Calculator'!$I$16*periods_per_year)/'Rental Calculator'!$I$19,0)))),start_rate))</f>
        <v/>
      </c>
      <c r="D1429" s="10" t="str">
        <f t="shared" si="137"/>
        <v/>
      </c>
      <c r="E1429" s="10" t="str">
        <f t="shared" si="134"/>
        <v/>
      </c>
      <c r="F1429" s="10" t="str">
        <f t="shared" si="135"/>
        <v/>
      </c>
      <c r="G1429" s="10" t="str">
        <f t="shared" si="136"/>
        <v/>
      </c>
    </row>
    <row r="1430" spans="1:7" x14ac:dyDescent="0.15">
      <c r="A1430" s="7" t="str">
        <f t="shared" si="132"/>
        <v/>
      </c>
      <c r="B1430" s="8" t="str">
        <f t="shared" si="133"/>
        <v/>
      </c>
      <c r="C1430" s="9" t="str">
        <f>IF(A1430="","",IF(variable,IF(A1430&lt;'Rental Calculator'!$I$16*periods_per_year,start_rate,IF('Rental Calculator'!$I$20&gt;=0,MIN('Rental Calculator'!$I$17,start_rate+'Rental Calculator'!$I$20*ROUNDUP((A1430-'Rental Calculator'!$I$16*periods_per_year)/'Rental Calculator'!$I$19,0)),MAX('Rental Calculator'!$I$18,start_rate+'Rental Calculator'!$I$20*ROUNDUP((A1430-'Rental Calculator'!$I$16*periods_per_year)/'Rental Calculator'!$I$19,0)))),start_rate))</f>
        <v/>
      </c>
      <c r="D1430" s="10" t="str">
        <f t="shared" si="137"/>
        <v/>
      </c>
      <c r="E1430" s="10" t="str">
        <f t="shared" si="134"/>
        <v/>
      </c>
      <c r="F1430" s="10" t="str">
        <f t="shared" si="135"/>
        <v/>
      </c>
      <c r="G1430" s="10" t="str">
        <f t="shared" si="136"/>
        <v/>
      </c>
    </row>
    <row r="1431" spans="1:7" x14ac:dyDescent="0.15">
      <c r="A1431" s="7" t="str">
        <f t="shared" si="132"/>
        <v/>
      </c>
      <c r="B1431" s="8" t="str">
        <f t="shared" si="133"/>
        <v/>
      </c>
      <c r="C1431" s="9" t="str">
        <f>IF(A1431="","",IF(variable,IF(A1431&lt;'Rental Calculator'!$I$16*periods_per_year,start_rate,IF('Rental Calculator'!$I$20&gt;=0,MIN('Rental Calculator'!$I$17,start_rate+'Rental Calculator'!$I$20*ROUNDUP((A1431-'Rental Calculator'!$I$16*periods_per_year)/'Rental Calculator'!$I$19,0)),MAX('Rental Calculator'!$I$18,start_rate+'Rental Calculator'!$I$20*ROUNDUP((A1431-'Rental Calculator'!$I$16*periods_per_year)/'Rental Calculator'!$I$19,0)))),start_rate))</f>
        <v/>
      </c>
      <c r="D1431" s="10" t="str">
        <f t="shared" si="137"/>
        <v/>
      </c>
      <c r="E1431" s="10" t="str">
        <f t="shared" si="134"/>
        <v/>
      </c>
      <c r="F1431" s="10" t="str">
        <f t="shared" si="135"/>
        <v/>
      </c>
      <c r="G1431" s="10" t="str">
        <f t="shared" si="136"/>
        <v/>
      </c>
    </row>
    <row r="1432" spans="1:7" x14ac:dyDescent="0.15">
      <c r="A1432" s="7" t="str">
        <f t="shared" si="132"/>
        <v/>
      </c>
      <c r="B1432" s="8" t="str">
        <f t="shared" si="133"/>
        <v/>
      </c>
      <c r="C1432" s="9" t="str">
        <f>IF(A1432="","",IF(variable,IF(A1432&lt;'Rental Calculator'!$I$16*periods_per_year,start_rate,IF('Rental Calculator'!$I$20&gt;=0,MIN('Rental Calculator'!$I$17,start_rate+'Rental Calculator'!$I$20*ROUNDUP((A1432-'Rental Calculator'!$I$16*periods_per_year)/'Rental Calculator'!$I$19,0)),MAX('Rental Calculator'!$I$18,start_rate+'Rental Calculator'!$I$20*ROUNDUP((A1432-'Rental Calculator'!$I$16*periods_per_year)/'Rental Calculator'!$I$19,0)))),start_rate))</f>
        <v/>
      </c>
      <c r="D1432" s="10" t="str">
        <f t="shared" si="137"/>
        <v/>
      </c>
      <c r="E1432" s="10" t="str">
        <f t="shared" si="134"/>
        <v/>
      </c>
      <c r="F1432" s="10" t="str">
        <f t="shared" si="135"/>
        <v/>
      </c>
      <c r="G1432" s="10" t="str">
        <f t="shared" si="136"/>
        <v/>
      </c>
    </row>
    <row r="1433" spans="1:7" x14ac:dyDescent="0.15">
      <c r="A1433" s="7" t="str">
        <f t="shared" si="132"/>
        <v/>
      </c>
      <c r="B1433" s="8" t="str">
        <f t="shared" si="133"/>
        <v/>
      </c>
      <c r="C1433" s="9" t="str">
        <f>IF(A1433="","",IF(variable,IF(A1433&lt;'Rental Calculator'!$I$16*periods_per_year,start_rate,IF('Rental Calculator'!$I$20&gt;=0,MIN('Rental Calculator'!$I$17,start_rate+'Rental Calculator'!$I$20*ROUNDUP((A1433-'Rental Calculator'!$I$16*periods_per_year)/'Rental Calculator'!$I$19,0)),MAX('Rental Calculator'!$I$18,start_rate+'Rental Calculator'!$I$20*ROUNDUP((A1433-'Rental Calculator'!$I$16*periods_per_year)/'Rental Calculator'!$I$19,0)))),start_rate))</f>
        <v/>
      </c>
      <c r="D1433" s="10" t="str">
        <f t="shared" si="137"/>
        <v/>
      </c>
      <c r="E1433" s="10" t="str">
        <f t="shared" si="134"/>
        <v/>
      </c>
      <c r="F1433" s="10" t="str">
        <f t="shared" si="135"/>
        <v/>
      </c>
      <c r="G1433" s="10" t="str">
        <f t="shared" si="136"/>
        <v/>
      </c>
    </row>
    <row r="1434" spans="1:7" x14ac:dyDescent="0.15">
      <c r="A1434" s="7" t="str">
        <f t="shared" si="132"/>
        <v/>
      </c>
      <c r="B1434" s="8" t="str">
        <f t="shared" si="133"/>
        <v/>
      </c>
      <c r="C1434" s="9" t="str">
        <f>IF(A1434="","",IF(variable,IF(A1434&lt;'Rental Calculator'!$I$16*periods_per_year,start_rate,IF('Rental Calculator'!$I$20&gt;=0,MIN('Rental Calculator'!$I$17,start_rate+'Rental Calculator'!$I$20*ROUNDUP((A1434-'Rental Calculator'!$I$16*periods_per_year)/'Rental Calculator'!$I$19,0)),MAX('Rental Calculator'!$I$18,start_rate+'Rental Calculator'!$I$20*ROUNDUP((A1434-'Rental Calculator'!$I$16*periods_per_year)/'Rental Calculator'!$I$19,0)))),start_rate))</f>
        <v/>
      </c>
      <c r="D1434" s="10" t="str">
        <f t="shared" si="137"/>
        <v/>
      </c>
      <c r="E1434" s="10" t="str">
        <f t="shared" si="134"/>
        <v/>
      </c>
      <c r="F1434" s="10" t="str">
        <f t="shared" si="135"/>
        <v/>
      </c>
      <c r="G1434" s="10" t="str">
        <f t="shared" si="136"/>
        <v/>
      </c>
    </row>
    <row r="1435" spans="1:7" x14ac:dyDescent="0.15">
      <c r="A1435" s="7" t="str">
        <f t="shared" si="132"/>
        <v/>
      </c>
      <c r="B1435" s="8" t="str">
        <f t="shared" si="133"/>
        <v/>
      </c>
      <c r="C1435" s="9" t="str">
        <f>IF(A1435="","",IF(variable,IF(A1435&lt;'Rental Calculator'!$I$16*periods_per_year,start_rate,IF('Rental Calculator'!$I$20&gt;=0,MIN('Rental Calculator'!$I$17,start_rate+'Rental Calculator'!$I$20*ROUNDUP((A1435-'Rental Calculator'!$I$16*periods_per_year)/'Rental Calculator'!$I$19,0)),MAX('Rental Calculator'!$I$18,start_rate+'Rental Calculator'!$I$20*ROUNDUP((A1435-'Rental Calculator'!$I$16*periods_per_year)/'Rental Calculator'!$I$19,0)))),start_rate))</f>
        <v/>
      </c>
      <c r="D1435" s="10" t="str">
        <f t="shared" si="137"/>
        <v/>
      </c>
      <c r="E1435" s="10" t="str">
        <f t="shared" si="134"/>
        <v/>
      </c>
      <c r="F1435" s="10" t="str">
        <f t="shared" si="135"/>
        <v/>
      </c>
      <c r="G1435" s="10" t="str">
        <f t="shared" si="136"/>
        <v/>
      </c>
    </row>
    <row r="1436" spans="1:7" x14ac:dyDescent="0.15">
      <c r="A1436" s="7" t="str">
        <f t="shared" si="132"/>
        <v/>
      </c>
      <c r="B1436" s="8" t="str">
        <f t="shared" si="133"/>
        <v/>
      </c>
      <c r="C1436" s="9" t="str">
        <f>IF(A1436="","",IF(variable,IF(A1436&lt;'Rental Calculator'!$I$16*periods_per_year,start_rate,IF('Rental Calculator'!$I$20&gt;=0,MIN('Rental Calculator'!$I$17,start_rate+'Rental Calculator'!$I$20*ROUNDUP((A1436-'Rental Calculator'!$I$16*periods_per_year)/'Rental Calculator'!$I$19,0)),MAX('Rental Calculator'!$I$18,start_rate+'Rental Calculator'!$I$20*ROUNDUP((A1436-'Rental Calculator'!$I$16*periods_per_year)/'Rental Calculator'!$I$19,0)))),start_rate))</f>
        <v/>
      </c>
      <c r="D1436" s="10" t="str">
        <f t="shared" si="137"/>
        <v/>
      </c>
      <c r="E1436" s="10" t="str">
        <f t="shared" si="134"/>
        <v/>
      </c>
      <c r="F1436" s="10" t="str">
        <f t="shared" si="135"/>
        <v/>
      </c>
      <c r="G1436" s="10" t="str">
        <f t="shared" si="136"/>
        <v/>
      </c>
    </row>
    <row r="1437" spans="1:7" x14ac:dyDescent="0.15">
      <c r="A1437" s="7" t="str">
        <f t="shared" si="132"/>
        <v/>
      </c>
      <c r="B1437" s="8" t="str">
        <f t="shared" si="133"/>
        <v/>
      </c>
      <c r="C1437" s="9" t="str">
        <f>IF(A1437="","",IF(variable,IF(A1437&lt;'Rental Calculator'!$I$16*periods_per_year,start_rate,IF('Rental Calculator'!$I$20&gt;=0,MIN('Rental Calculator'!$I$17,start_rate+'Rental Calculator'!$I$20*ROUNDUP((A1437-'Rental Calculator'!$I$16*periods_per_year)/'Rental Calculator'!$I$19,0)),MAX('Rental Calculator'!$I$18,start_rate+'Rental Calculator'!$I$20*ROUNDUP((A1437-'Rental Calculator'!$I$16*periods_per_year)/'Rental Calculator'!$I$19,0)))),start_rate))</f>
        <v/>
      </c>
      <c r="D1437" s="10" t="str">
        <f t="shared" si="137"/>
        <v/>
      </c>
      <c r="E1437" s="10" t="str">
        <f t="shared" si="134"/>
        <v/>
      </c>
      <c r="F1437" s="10" t="str">
        <f t="shared" si="135"/>
        <v/>
      </c>
      <c r="G1437" s="10" t="str">
        <f t="shared" si="136"/>
        <v/>
      </c>
    </row>
    <row r="1438" spans="1:7" x14ac:dyDescent="0.15">
      <c r="A1438" s="7" t="str">
        <f t="shared" si="132"/>
        <v/>
      </c>
      <c r="B1438" s="8" t="str">
        <f t="shared" si="133"/>
        <v/>
      </c>
      <c r="C1438" s="9" t="str">
        <f>IF(A1438="","",IF(variable,IF(A1438&lt;'Rental Calculator'!$I$16*periods_per_year,start_rate,IF('Rental Calculator'!$I$20&gt;=0,MIN('Rental Calculator'!$I$17,start_rate+'Rental Calculator'!$I$20*ROUNDUP((A1438-'Rental Calculator'!$I$16*periods_per_year)/'Rental Calculator'!$I$19,0)),MAX('Rental Calculator'!$I$18,start_rate+'Rental Calculator'!$I$20*ROUNDUP((A1438-'Rental Calculator'!$I$16*periods_per_year)/'Rental Calculator'!$I$19,0)))),start_rate))</f>
        <v/>
      </c>
      <c r="D1438" s="10" t="str">
        <f t="shared" si="137"/>
        <v/>
      </c>
      <c r="E1438" s="10" t="str">
        <f t="shared" si="134"/>
        <v/>
      </c>
      <c r="F1438" s="10" t="str">
        <f t="shared" si="135"/>
        <v/>
      </c>
      <c r="G1438" s="10" t="str">
        <f t="shared" si="136"/>
        <v/>
      </c>
    </row>
    <row r="1439" spans="1:7" x14ac:dyDescent="0.15">
      <c r="A1439" s="7" t="str">
        <f t="shared" si="132"/>
        <v/>
      </c>
      <c r="B1439" s="8" t="str">
        <f t="shared" si="133"/>
        <v/>
      </c>
      <c r="C1439" s="9" t="str">
        <f>IF(A1439="","",IF(variable,IF(A1439&lt;'Rental Calculator'!$I$16*periods_per_year,start_rate,IF('Rental Calculator'!$I$20&gt;=0,MIN('Rental Calculator'!$I$17,start_rate+'Rental Calculator'!$I$20*ROUNDUP((A1439-'Rental Calculator'!$I$16*periods_per_year)/'Rental Calculator'!$I$19,0)),MAX('Rental Calculator'!$I$18,start_rate+'Rental Calculator'!$I$20*ROUNDUP((A1439-'Rental Calculator'!$I$16*periods_per_year)/'Rental Calculator'!$I$19,0)))),start_rate))</f>
        <v/>
      </c>
      <c r="D1439" s="10" t="str">
        <f t="shared" si="137"/>
        <v/>
      </c>
      <c r="E1439" s="10" t="str">
        <f t="shared" si="134"/>
        <v/>
      </c>
      <c r="F1439" s="10" t="str">
        <f t="shared" si="135"/>
        <v/>
      </c>
      <c r="G1439" s="10" t="str">
        <f t="shared" si="136"/>
        <v/>
      </c>
    </row>
    <row r="1440" spans="1:7" x14ac:dyDescent="0.15">
      <c r="A1440" s="7" t="str">
        <f t="shared" si="132"/>
        <v/>
      </c>
      <c r="B1440" s="8" t="str">
        <f t="shared" si="133"/>
        <v/>
      </c>
      <c r="C1440" s="9" t="str">
        <f>IF(A1440="","",IF(variable,IF(A1440&lt;'Rental Calculator'!$I$16*periods_per_year,start_rate,IF('Rental Calculator'!$I$20&gt;=0,MIN('Rental Calculator'!$I$17,start_rate+'Rental Calculator'!$I$20*ROUNDUP((A1440-'Rental Calculator'!$I$16*periods_per_year)/'Rental Calculator'!$I$19,0)),MAX('Rental Calculator'!$I$18,start_rate+'Rental Calculator'!$I$20*ROUNDUP((A1440-'Rental Calculator'!$I$16*periods_per_year)/'Rental Calculator'!$I$19,0)))),start_rate))</f>
        <v/>
      </c>
      <c r="D1440" s="10" t="str">
        <f t="shared" si="137"/>
        <v/>
      </c>
      <c r="E1440" s="10" t="str">
        <f t="shared" si="134"/>
        <v/>
      </c>
      <c r="F1440" s="10" t="str">
        <f t="shared" si="135"/>
        <v/>
      </c>
      <c r="G1440" s="10" t="str">
        <f t="shared" si="136"/>
        <v/>
      </c>
    </row>
    <row r="1441" spans="1:7" x14ac:dyDescent="0.15">
      <c r="A1441" s="7" t="str">
        <f t="shared" si="132"/>
        <v/>
      </c>
      <c r="B1441" s="8" t="str">
        <f t="shared" si="133"/>
        <v/>
      </c>
      <c r="C1441" s="9" t="str">
        <f>IF(A1441="","",IF(variable,IF(A1441&lt;'Rental Calculator'!$I$16*periods_per_year,start_rate,IF('Rental Calculator'!$I$20&gt;=0,MIN('Rental Calculator'!$I$17,start_rate+'Rental Calculator'!$I$20*ROUNDUP((A1441-'Rental Calculator'!$I$16*periods_per_year)/'Rental Calculator'!$I$19,0)),MAX('Rental Calculator'!$I$18,start_rate+'Rental Calculator'!$I$20*ROUNDUP((A1441-'Rental Calculator'!$I$16*periods_per_year)/'Rental Calculator'!$I$19,0)))),start_rate))</f>
        <v/>
      </c>
      <c r="D1441" s="10" t="str">
        <f t="shared" si="137"/>
        <v/>
      </c>
      <c r="E1441" s="10" t="str">
        <f t="shared" si="134"/>
        <v/>
      </c>
      <c r="F1441" s="10" t="str">
        <f t="shared" si="135"/>
        <v/>
      </c>
      <c r="G1441" s="10" t="str">
        <f t="shared" si="136"/>
        <v/>
      </c>
    </row>
    <row r="1442" spans="1:7" x14ac:dyDescent="0.15">
      <c r="A1442" s="7" t="str">
        <f t="shared" si="132"/>
        <v/>
      </c>
      <c r="B1442" s="8" t="str">
        <f t="shared" si="133"/>
        <v/>
      </c>
      <c r="C1442" s="9" t="str">
        <f>IF(A1442="","",IF(variable,IF(A1442&lt;'Rental Calculator'!$I$16*periods_per_year,start_rate,IF('Rental Calculator'!$I$20&gt;=0,MIN('Rental Calculator'!$I$17,start_rate+'Rental Calculator'!$I$20*ROUNDUP((A1442-'Rental Calculator'!$I$16*periods_per_year)/'Rental Calculator'!$I$19,0)),MAX('Rental Calculator'!$I$18,start_rate+'Rental Calculator'!$I$20*ROUNDUP((A1442-'Rental Calculator'!$I$16*periods_per_year)/'Rental Calculator'!$I$19,0)))),start_rate))</f>
        <v/>
      </c>
      <c r="D1442" s="10" t="str">
        <f t="shared" si="137"/>
        <v/>
      </c>
      <c r="E1442" s="10" t="str">
        <f t="shared" si="134"/>
        <v/>
      </c>
      <c r="F1442" s="10" t="str">
        <f t="shared" si="135"/>
        <v/>
      </c>
      <c r="G1442" s="10" t="str">
        <f t="shared" si="136"/>
        <v/>
      </c>
    </row>
    <row r="1443" spans="1:7" x14ac:dyDescent="0.15">
      <c r="A1443" s="7" t="str">
        <f t="shared" si="132"/>
        <v/>
      </c>
      <c r="B1443" s="8" t="str">
        <f t="shared" si="133"/>
        <v/>
      </c>
      <c r="C1443" s="9" t="str">
        <f>IF(A1443="","",IF(variable,IF(A1443&lt;'Rental Calculator'!$I$16*periods_per_year,start_rate,IF('Rental Calculator'!$I$20&gt;=0,MIN('Rental Calculator'!$I$17,start_rate+'Rental Calculator'!$I$20*ROUNDUP((A1443-'Rental Calculator'!$I$16*periods_per_year)/'Rental Calculator'!$I$19,0)),MAX('Rental Calculator'!$I$18,start_rate+'Rental Calculator'!$I$20*ROUNDUP((A1443-'Rental Calculator'!$I$16*periods_per_year)/'Rental Calculator'!$I$19,0)))),start_rate))</f>
        <v/>
      </c>
      <c r="D1443" s="10" t="str">
        <f t="shared" si="137"/>
        <v/>
      </c>
      <c r="E1443" s="10" t="str">
        <f t="shared" si="134"/>
        <v/>
      </c>
      <c r="F1443" s="10" t="str">
        <f t="shared" si="135"/>
        <v/>
      </c>
      <c r="G1443" s="10" t="str">
        <f t="shared" si="136"/>
        <v/>
      </c>
    </row>
    <row r="1444" spans="1:7" x14ac:dyDescent="0.15">
      <c r="A1444" s="7" t="str">
        <f t="shared" si="132"/>
        <v/>
      </c>
      <c r="B1444" s="8" t="str">
        <f t="shared" si="133"/>
        <v/>
      </c>
      <c r="C1444" s="9" t="str">
        <f>IF(A1444="","",IF(variable,IF(A1444&lt;'Rental Calculator'!$I$16*periods_per_year,start_rate,IF('Rental Calculator'!$I$20&gt;=0,MIN('Rental Calculator'!$I$17,start_rate+'Rental Calculator'!$I$20*ROUNDUP((A1444-'Rental Calculator'!$I$16*periods_per_year)/'Rental Calculator'!$I$19,0)),MAX('Rental Calculator'!$I$18,start_rate+'Rental Calculator'!$I$20*ROUNDUP((A1444-'Rental Calculator'!$I$16*periods_per_year)/'Rental Calculator'!$I$19,0)))),start_rate))</f>
        <v/>
      </c>
      <c r="D1444" s="10" t="str">
        <f t="shared" si="137"/>
        <v/>
      </c>
      <c r="E1444" s="10" t="str">
        <f t="shared" si="134"/>
        <v/>
      </c>
      <c r="F1444" s="10" t="str">
        <f t="shared" si="135"/>
        <v/>
      </c>
      <c r="G1444" s="10" t="str">
        <f t="shared" si="136"/>
        <v/>
      </c>
    </row>
    <row r="1445" spans="1:7" x14ac:dyDescent="0.15">
      <c r="A1445" s="7" t="str">
        <f t="shared" si="132"/>
        <v/>
      </c>
      <c r="B1445" s="8" t="str">
        <f t="shared" si="133"/>
        <v/>
      </c>
      <c r="C1445" s="9" t="str">
        <f>IF(A1445="","",IF(variable,IF(A1445&lt;'Rental Calculator'!$I$16*periods_per_year,start_rate,IF('Rental Calculator'!$I$20&gt;=0,MIN('Rental Calculator'!$I$17,start_rate+'Rental Calculator'!$I$20*ROUNDUP((A1445-'Rental Calculator'!$I$16*periods_per_year)/'Rental Calculator'!$I$19,0)),MAX('Rental Calculator'!$I$18,start_rate+'Rental Calculator'!$I$20*ROUNDUP((A1445-'Rental Calculator'!$I$16*periods_per_year)/'Rental Calculator'!$I$19,0)))),start_rate))</f>
        <v/>
      </c>
      <c r="D1445" s="10" t="str">
        <f t="shared" si="137"/>
        <v/>
      </c>
      <c r="E1445" s="10" t="str">
        <f t="shared" si="134"/>
        <v/>
      </c>
      <c r="F1445" s="10" t="str">
        <f t="shared" si="135"/>
        <v/>
      </c>
      <c r="G1445" s="10" t="str">
        <f t="shared" si="136"/>
        <v/>
      </c>
    </row>
    <row r="1446" spans="1:7" x14ac:dyDescent="0.15">
      <c r="A1446" s="7" t="str">
        <f t="shared" si="132"/>
        <v/>
      </c>
      <c r="B1446" s="8" t="str">
        <f t="shared" si="133"/>
        <v/>
      </c>
      <c r="C1446" s="9" t="str">
        <f>IF(A1446="","",IF(variable,IF(A1446&lt;'Rental Calculator'!$I$16*periods_per_year,start_rate,IF('Rental Calculator'!$I$20&gt;=0,MIN('Rental Calculator'!$I$17,start_rate+'Rental Calculator'!$I$20*ROUNDUP((A1446-'Rental Calculator'!$I$16*periods_per_year)/'Rental Calculator'!$I$19,0)),MAX('Rental Calculator'!$I$18,start_rate+'Rental Calculator'!$I$20*ROUNDUP((A1446-'Rental Calculator'!$I$16*periods_per_year)/'Rental Calculator'!$I$19,0)))),start_rate))</f>
        <v/>
      </c>
      <c r="D1446" s="10" t="str">
        <f t="shared" si="137"/>
        <v/>
      </c>
      <c r="E1446" s="10" t="str">
        <f t="shared" si="134"/>
        <v/>
      </c>
      <c r="F1446" s="10" t="str">
        <f t="shared" si="135"/>
        <v/>
      </c>
      <c r="G1446" s="10" t="str">
        <f t="shared" si="136"/>
        <v/>
      </c>
    </row>
    <row r="1447" spans="1:7" x14ac:dyDescent="0.15">
      <c r="A1447" s="7" t="str">
        <f t="shared" si="132"/>
        <v/>
      </c>
      <c r="B1447" s="8" t="str">
        <f t="shared" si="133"/>
        <v/>
      </c>
      <c r="C1447" s="9" t="str">
        <f>IF(A1447="","",IF(variable,IF(A1447&lt;'Rental Calculator'!$I$16*periods_per_year,start_rate,IF('Rental Calculator'!$I$20&gt;=0,MIN('Rental Calculator'!$I$17,start_rate+'Rental Calculator'!$I$20*ROUNDUP((A1447-'Rental Calculator'!$I$16*periods_per_year)/'Rental Calculator'!$I$19,0)),MAX('Rental Calculator'!$I$18,start_rate+'Rental Calculator'!$I$20*ROUNDUP((A1447-'Rental Calculator'!$I$16*periods_per_year)/'Rental Calculator'!$I$19,0)))),start_rate))</f>
        <v/>
      </c>
      <c r="D1447" s="10" t="str">
        <f t="shared" si="137"/>
        <v/>
      </c>
      <c r="E1447" s="10" t="str">
        <f t="shared" si="134"/>
        <v/>
      </c>
      <c r="F1447" s="10" t="str">
        <f t="shared" si="135"/>
        <v/>
      </c>
      <c r="G1447" s="10" t="str">
        <f t="shared" si="136"/>
        <v/>
      </c>
    </row>
    <row r="1448" spans="1:7" x14ac:dyDescent="0.15">
      <c r="A1448" s="7" t="str">
        <f t="shared" si="132"/>
        <v/>
      </c>
      <c r="B1448" s="8" t="str">
        <f t="shared" si="133"/>
        <v/>
      </c>
      <c r="C1448" s="9" t="str">
        <f>IF(A1448="","",IF(variable,IF(A1448&lt;'Rental Calculator'!$I$16*periods_per_year,start_rate,IF('Rental Calculator'!$I$20&gt;=0,MIN('Rental Calculator'!$I$17,start_rate+'Rental Calculator'!$I$20*ROUNDUP((A1448-'Rental Calculator'!$I$16*periods_per_year)/'Rental Calculator'!$I$19,0)),MAX('Rental Calculator'!$I$18,start_rate+'Rental Calculator'!$I$20*ROUNDUP((A1448-'Rental Calculator'!$I$16*periods_per_year)/'Rental Calculator'!$I$19,0)))),start_rate))</f>
        <v/>
      </c>
      <c r="D1448" s="10" t="str">
        <f t="shared" si="137"/>
        <v/>
      </c>
      <c r="E1448" s="10" t="str">
        <f t="shared" si="134"/>
        <v/>
      </c>
      <c r="F1448" s="10" t="str">
        <f t="shared" si="135"/>
        <v/>
      </c>
      <c r="G1448" s="10" t="str">
        <f t="shared" si="136"/>
        <v/>
      </c>
    </row>
    <row r="1449" spans="1:7" x14ac:dyDescent="0.15">
      <c r="A1449" s="7" t="str">
        <f t="shared" si="132"/>
        <v/>
      </c>
      <c r="B1449" s="8" t="str">
        <f t="shared" si="133"/>
        <v/>
      </c>
      <c r="C1449" s="9" t="str">
        <f>IF(A1449="","",IF(variable,IF(A1449&lt;'Rental Calculator'!$I$16*periods_per_year,start_rate,IF('Rental Calculator'!$I$20&gt;=0,MIN('Rental Calculator'!$I$17,start_rate+'Rental Calculator'!$I$20*ROUNDUP((A1449-'Rental Calculator'!$I$16*periods_per_year)/'Rental Calculator'!$I$19,0)),MAX('Rental Calculator'!$I$18,start_rate+'Rental Calculator'!$I$20*ROUNDUP((A1449-'Rental Calculator'!$I$16*periods_per_year)/'Rental Calculator'!$I$19,0)))),start_rate))</f>
        <v/>
      </c>
      <c r="D1449" s="10" t="str">
        <f t="shared" si="137"/>
        <v/>
      </c>
      <c r="E1449" s="10" t="str">
        <f t="shared" si="134"/>
        <v/>
      </c>
      <c r="F1449" s="10" t="str">
        <f t="shared" si="135"/>
        <v/>
      </c>
      <c r="G1449" s="10" t="str">
        <f t="shared" si="136"/>
        <v/>
      </c>
    </row>
    <row r="1450" spans="1:7" x14ac:dyDescent="0.15">
      <c r="A1450" s="7" t="str">
        <f t="shared" si="132"/>
        <v/>
      </c>
      <c r="B1450" s="8" t="str">
        <f t="shared" si="133"/>
        <v/>
      </c>
      <c r="C1450" s="9" t="str">
        <f>IF(A1450="","",IF(variable,IF(A1450&lt;'Rental Calculator'!$I$16*periods_per_year,start_rate,IF('Rental Calculator'!$I$20&gt;=0,MIN('Rental Calculator'!$I$17,start_rate+'Rental Calculator'!$I$20*ROUNDUP((A1450-'Rental Calculator'!$I$16*periods_per_year)/'Rental Calculator'!$I$19,0)),MAX('Rental Calculator'!$I$18,start_rate+'Rental Calculator'!$I$20*ROUNDUP((A1450-'Rental Calculator'!$I$16*periods_per_year)/'Rental Calculator'!$I$19,0)))),start_rate))</f>
        <v/>
      </c>
      <c r="D1450" s="10" t="str">
        <f t="shared" si="137"/>
        <v/>
      </c>
      <c r="E1450" s="10" t="str">
        <f t="shared" si="134"/>
        <v/>
      </c>
      <c r="F1450" s="10" t="str">
        <f t="shared" si="135"/>
        <v/>
      </c>
      <c r="G1450" s="10" t="str">
        <f t="shared" si="136"/>
        <v/>
      </c>
    </row>
    <row r="1451" spans="1:7" x14ac:dyDescent="0.15">
      <c r="A1451" s="7" t="str">
        <f t="shared" si="132"/>
        <v/>
      </c>
      <c r="B1451" s="8" t="str">
        <f t="shared" si="133"/>
        <v/>
      </c>
      <c r="C1451" s="9" t="str">
        <f>IF(A1451="","",IF(variable,IF(A1451&lt;'Rental Calculator'!$I$16*periods_per_year,start_rate,IF('Rental Calculator'!$I$20&gt;=0,MIN('Rental Calculator'!$I$17,start_rate+'Rental Calculator'!$I$20*ROUNDUP((A1451-'Rental Calculator'!$I$16*periods_per_year)/'Rental Calculator'!$I$19,0)),MAX('Rental Calculator'!$I$18,start_rate+'Rental Calculator'!$I$20*ROUNDUP((A1451-'Rental Calculator'!$I$16*periods_per_year)/'Rental Calculator'!$I$19,0)))),start_rate))</f>
        <v/>
      </c>
      <c r="D1451" s="10" t="str">
        <f t="shared" si="137"/>
        <v/>
      </c>
      <c r="E1451" s="10" t="str">
        <f t="shared" si="134"/>
        <v/>
      </c>
      <c r="F1451" s="10" t="str">
        <f t="shared" si="135"/>
        <v/>
      </c>
      <c r="G1451" s="10" t="str">
        <f t="shared" si="136"/>
        <v/>
      </c>
    </row>
    <row r="1452" spans="1:7" x14ac:dyDescent="0.15">
      <c r="A1452" s="7" t="str">
        <f t="shared" si="132"/>
        <v/>
      </c>
      <c r="B1452" s="8" t="str">
        <f t="shared" si="133"/>
        <v/>
      </c>
      <c r="C1452" s="9" t="str">
        <f>IF(A1452="","",IF(variable,IF(A1452&lt;'Rental Calculator'!$I$16*periods_per_year,start_rate,IF('Rental Calculator'!$I$20&gt;=0,MIN('Rental Calculator'!$I$17,start_rate+'Rental Calculator'!$I$20*ROUNDUP((A1452-'Rental Calculator'!$I$16*periods_per_year)/'Rental Calculator'!$I$19,0)),MAX('Rental Calculator'!$I$18,start_rate+'Rental Calculator'!$I$20*ROUNDUP((A1452-'Rental Calculator'!$I$16*periods_per_year)/'Rental Calculator'!$I$19,0)))),start_rate))</f>
        <v/>
      </c>
      <c r="D1452" s="10" t="str">
        <f t="shared" si="137"/>
        <v/>
      </c>
      <c r="E1452" s="10" t="str">
        <f t="shared" si="134"/>
        <v/>
      </c>
      <c r="F1452" s="10" t="str">
        <f t="shared" si="135"/>
        <v/>
      </c>
      <c r="G1452" s="10" t="str">
        <f t="shared" si="136"/>
        <v/>
      </c>
    </row>
    <row r="1453" spans="1:7" x14ac:dyDescent="0.15">
      <c r="A1453" s="7" t="str">
        <f t="shared" si="132"/>
        <v/>
      </c>
      <c r="B1453" s="8" t="str">
        <f t="shared" si="133"/>
        <v/>
      </c>
      <c r="C1453" s="9" t="str">
        <f>IF(A1453="","",IF(variable,IF(A1453&lt;'Rental Calculator'!$I$16*periods_per_year,start_rate,IF('Rental Calculator'!$I$20&gt;=0,MIN('Rental Calculator'!$I$17,start_rate+'Rental Calculator'!$I$20*ROUNDUP((A1453-'Rental Calculator'!$I$16*periods_per_year)/'Rental Calculator'!$I$19,0)),MAX('Rental Calculator'!$I$18,start_rate+'Rental Calculator'!$I$20*ROUNDUP((A1453-'Rental Calculator'!$I$16*periods_per_year)/'Rental Calculator'!$I$19,0)))),start_rate))</f>
        <v/>
      </c>
      <c r="D1453" s="10" t="str">
        <f t="shared" si="137"/>
        <v/>
      </c>
      <c r="E1453" s="10" t="str">
        <f t="shared" si="134"/>
        <v/>
      </c>
      <c r="F1453" s="10" t="str">
        <f t="shared" si="135"/>
        <v/>
      </c>
      <c r="G1453" s="10" t="str">
        <f t="shared" si="136"/>
        <v/>
      </c>
    </row>
    <row r="1454" spans="1:7" x14ac:dyDescent="0.15">
      <c r="A1454" s="7" t="str">
        <f t="shared" si="132"/>
        <v/>
      </c>
      <c r="B1454" s="8" t="str">
        <f t="shared" si="133"/>
        <v/>
      </c>
      <c r="C1454" s="9" t="str">
        <f>IF(A1454="","",IF(variable,IF(A1454&lt;'Rental Calculator'!$I$16*periods_per_year,start_rate,IF('Rental Calculator'!$I$20&gt;=0,MIN('Rental Calculator'!$I$17,start_rate+'Rental Calculator'!$I$20*ROUNDUP((A1454-'Rental Calculator'!$I$16*periods_per_year)/'Rental Calculator'!$I$19,0)),MAX('Rental Calculator'!$I$18,start_rate+'Rental Calculator'!$I$20*ROUNDUP((A1454-'Rental Calculator'!$I$16*periods_per_year)/'Rental Calculator'!$I$19,0)))),start_rate))</f>
        <v/>
      </c>
      <c r="D1454" s="10" t="str">
        <f t="shared" si="137"/>
        <v/>
      </c>
      <c r="E1454" s="10" t="str">
        <f t="shared" si="134"/>
        <v/>
      </c>
      <c r="F1454" s="10" t="str">
        <f t="shared" si="135"/>
        <v/>
      </c>
      <c r="G1454" s="10" t="str">
        <f t="shared" si="136"/>
        <v/>
      </c>
    </row>
    <row r="1455" spans="1:7" x14ac:dyDescent="0.15">
      <c r="A1455" s="7" t="str">
        <f t="shared" si="132"/>
        <v/>
      </c>
      <c r="B1455" s="8" t="str">
        <f t="shared" si="133"/>
        <v/>
      </c>
      <c r="C1455" s="9" t="str">
        <f>IF(A1455="","",IF(variable,IF(A1455&lt;'Rental Calculator'!$I$16*periods_per_year,start_rate,IF('Rental Calculator'!$I$20&gt;=0,MIN('Rental Calculator'!$I$17,start_rate+'Rental Calculator'!$I$20*ROUNDUP((A1455-'Rental Calculator'!$I$16*periods_per_year)/'Rental Calculator'!$I$19,0)),MAX('Rental Calculator'!$I$18,start_rate+'Rental Calculator'!$I$20*ROUNDUP((A1455-'Rental Calculator'!$I$16*periods_per_year)/'Rental Calculator'!$I$19,0)))),start_rate))</f>
        <v/>
      </c>
      <c r="D1455" s="10" t="str">
        <f t="shared" si="137"/>
        <v/>
      </c>
      <c r="E1455" s="10" t="str">
        <f t="shared" si="134"/>
        <v/>
      </c>
      <c r="F1455" s="10" t="str">
        <f t="shared" si="135"/>
        <v/>
      </c>
      <c r="G1455" s="10" t="str">
        <f t="shared" si="136"/>
        <v/>
      </c>
    </row>
    <row r="1456" spans="1:7" x14ac:dyDescent="0.15">
      <c r="A1456" s="7" t="str">
        <f t="shared" si="132"/>
        <v/>
      </c>
      <c r="B1456" s="8" t="str">
        <f t="shared" si="133"/>
        <v/>
      </c>
      <c r="C1456" s="9" t="str">
        <f>IF(A1456="","",IF(variable,IF(A1456&lt;'Rental Calculator'!$I$16*periods_per_year,start_rate,IF('Rental Calculator'!$I$20&gt;=0,MIN('Rental Calculator'!$I$17,start_rate+'Rental Calculator'!$I$20*ROUNDUP((A1456-'Rental Calculator'!$I$16*periods_per_year)/'Rental Calculator'!$I$19,0)),MAX('Rental Calculator'!$I$18,start_rate+'Rental Calculator'!$I$20*ROUNDUP((A1456-'Rental Calculator'!$I$16*periods_per_year)/'Rental Calculator'!$I$19,0)))),start_rate))</f>
        <v/>
      </c>
      <c r="D1456" s="10" t="str">
        <f t="shared" si="137"/>
        <v/>
      </c>
      <c r="E1456" s="10" t="str">
        <f t="shared" si="134"/>
        <v/>
      </c>
      <c r="F1456" s="10" t="str">
        <f t="shared" si="135"/>
        <v/>
      </c>
      <c r="G1456" s="10" t="str">
        <f t="shared" si="136"/>
        <v/>
      </c>
    </row>
    <row r="1457" spans="1:7" x14ac:dyDescent="0.15">
      <c r="A1457" s="7" t="str">
        <f t="shared" si="132"/>
        <v/>
      </c>
      <c r="B1457" s="8" t="str">
        <f t="shared" si="133"/>
        <v/>
      </c>
      <c r="C1457" s="9" t="str">
        <f>IF(A1457="","",IF(variable,IF(A1457&lt;'Rental Calculator'!$I$16*periods_per_year,start_rate,IF('Rental Calculator'!$I$20&gt;=0,MIN('Rental Calculator'!$I$17,start_rate+'Rental Calculator'!$I$20*ROUNDUP((A1457-'Rental Calculator'!$I$16*periods_per_year)/'Rental Calculator'!$I$19,0)),MAX('Rental Calculator'!$I$18,start_rate+'Rental Calculator'!$I$20*ROUNDUP((A1457-'Rental Calculator'!$I$16*periods_per_year)/'Rental Calculator'!$I$19,0)))),start_rate))</f>
        <v/>
      </c>
      <c r="D1457" s="10" t="str">
        <f t="shared" si="137"/>
        <v/>
      </c>
      <c r="E1457" s="10" t="str">
        <f t="shared" si="134"/>
        <v/>
      </c>
      <c r="F1457" s="10" t="str">
        <f t="shared" si="135"/>
        <v/>
      </c>
      <c r="G1457" s="10" t="str">
        <f t="shared" si="136"/>
        <v/>
      </c>
    </row>
    <row r="1458" spans="1:7" x14ac:dyDescent="0.15">
      <c r="A1458" s="7" t="str">
        <f t="shared" si="132"/>
        <v/>
      </c>
      <c r="B1458" s="8" t="str">
        <f t="shared" si="133"/>
        <v/>
      </c>
      <c r="C1458" s="9" t="str">
        <f>IF(A1458="","",IF(variable,IF(A1458&lt;'Rental Calculator'!$I$16*periods_per_year,start_rate,IF('Rental Calculator'!$I$20&gt;=0,MIN('Rental Calculator'!$I$17,start_rate+'Rental Calculator'!$I$20*ROUNDUP((A1458-'Rental Calculator'!$I$16*periods_per_year)/'Rental Calculator'!$I$19,0)),MAX('Rental Calculator'!$I$18,start_rate+'Rental Calculator'!$I$20*ROUNDUP((A1458-'Rental Calculator'!$I$16*periods_per_year)/'Rental Calculator'!$I$19,0)))),start_rate))</f>
        <v/>
      </c>
      <c r="D1458" s="10" t="str">
        <f t="shared" si="137"/>
        <v/>
      </c>
      <c r="E1458" s="10" t="str">
        <f t="shared" si="134"/>
        <v/>
      </c>
      <c r="F1458" s="10" t="str">
        <f t="shared" si="135"/>
        <v/>
      </c>
      <c r="G1458" s="10" t="str">
        <f t="shared" si="136"/>
        <v/>
      </c>
    </row>
    <row r="1459" spans="1:7" x14ac:dyDescent="0.15">
      <c r="A1459" s="7" t="str">
        <f t="shared" si="132"/>
        <v/>
      </c>
      <c r="B1459" s="8" t="str">
        <f t="shared" si="133"/>
        <v/>
      </c>
      <c r="C1459" s="9" t="str">
        <f>IF(A1459="","",IF(variable,IF(A1459&lt;'Rental Calculator'!$I$16*periods_per_year,start_rate,IF('Rental Calculator'!$I$20&gt;=0,MIN('Rental Calculator'!$I$17,start_rate+'Rental Calculator'!$I$20*ROUNDUP((A1459-'Rental Calculator'!$I$16*periods_per_year)/'Rental Calculator'!$I$19,0)),MAX('Rental Calculator'!$I$18,start_rate+'Rental Calculator'!$I$20*ROUNDUP((A1459-'Rental Calculator'!$I$16*periods_per_year)/'Rental Calculator'!$I$19,0)))),start_rate))</f>
        <v/>
      </c>
      <c r="D1459" s="10" t="str">
        <f t="shared" si="137"/>
        <v/>
      </c>
      <c r="E1459" s="10" t="str">
        <f t="shared" si="134"/>
        <v/>
      </c>
      <c r="F1459" s="10" t="str">
        <f t="shared" si="135"/>
        <v/>
      </c>
      <c r="G1459" s="10" t="str">
        <f t="shared" si="136"/>
        <v/>
      </c>
    </row>
    <row r="1460" spans="1:7" x14ac:dyDescent="0.15">
      <c r="A1460" s="7" t="str">
        <f t="shared" si="132"/>
        <v/>
      </c>
      <c r="B1460" s="8" t="str">
        <f t="shared" si="133"/>
        <v/>
      </c>
      <c r="C1460" s="9" t="str">
        <f>IF(A1460="","",IF(variable,IF(A1460&lt;'Rental Calculator'!$I$16*periods_per_year,start_rate,IF('Rental Calculator'!$I$20&gt;=0,MIN('Rental Calculator'!$I$17,start_rate+'Rental Calculator'!$I$20*ROUNDUP((A1460-'Rental Calculator'!$I$16*periods_per_year)/'Rental Calculator'!$I$19,0)),MAX('Rental Calculator'!$I$18,start_rate+'Rental Calculator'!$I$20*ROUNDUP((A1460-'Rental Calculator'!$I$16*periods_per_year)/'Rental Calculator'!$I$19,0)))),start_rate))</f>
        <v/>
      </c>
      <c r="D1460" s="10" t="str">
        <f t="shared" si="137"/>
        <v/>
      </c>
      <c r="E1460" s="10" t="str">
        <f t="shared" si="134"/>
        <v/>
      </c>
      <c r="F1460" s="10" t="str">
        <f t="shared" si="135"/>
        <v/>
      </c>
      <c r="G1460" s="10" t="str">
        <f t="shared" si="136"/>
        <v/>
      </c>
    </row>
    <row r="1461" spans="1:7" x14ac:dyDescent="0.15">
      <c r="A1461" s="7" t="str">
        <f t="shared" si="132"/>
        <v/>
      </c>
      <c r="B1461" s="8" t="str">
        <f t="shared" si="133"/>
        <v/>
      </c>
      <c r="C1461" s="9" t="str">
        <f>IF(A1461="","",IF(variable,IF(A1461&lt;'Rental Calculator'!$I$16*periods_per_year,start_rate,IF('Rental Calculator'!$I$20&gt;=0,MIN('Rental Calculator'!$I$17,start_rate+'Rental Calculator'!$I$20*ROUNDUP((A1461-'Rental Calculator'!$I$16*periods_per_year)/'Rental Calculator'!$I$19,0)),MAX('Rental Calculator'!$I$18,start_rate+'Rental Calculator'!$I$20*ROUNDUP((A1461-'Rental Calculator'!$I$16*periods_per_year)/'Rental Calculator'!$I$19,0)))),start_rate))</f>
        <v/>
      </c>
      <c r="D1461" s="10" t="str">
        <f t="shared" si="137"/>
        <v/>
      </c>
      <c r="E1461" s="10" t="str">
        <f t="shared" si="134"/>
        <v/>
      </c>
      <c r="F1461" s="10" t="str">
        <f t="shared" si="135"/>
        <v/>
      </c>
      <c r="G1461" s="10" t="str">
        <f t="shared" si="136"/>
        <v/>
      </c>
    </row>
    <row r="1462" spans="1:7" x14ac:dyDescent="0.15">
      <c r="A1462" s="7" t="str">
        <f t="shared" si="132"/>
        <v/>
      </c>
      <c r="B1462" s="8" t="str">
        <f t="shared" si="133"/>
        <v/>
      </c>
      <c r="C1462" s="9" t="str">
        <f>IF(A1462="","",IF(variable,IF(A1462&lt;'Rental Calculator'!$I$16*periods_per_year,start_rate,IF('Rental Calculator'!$I$20&gt;=0,MIN('Rental Calculator'!$I$17,start_rate+'Rental Calculator'!$I$20*ROUNDUP((A1462-'Rental Calculator'!$I$16*periods_per_year)/'Rental Calculator'!$I$19,0)),MAX('Rental Calculator'!$I$18,start_rate+'Rental Calculator'!$I$20*ROUNDUP((A1462-'Rental Calculator'!$I$16*periods_per_year)/'Rental Calculator'!$I$19,0)))),start_rate))</f>
        <v/>
      </c>
      <c r="D1462" s="10" t="str">
        <f t="shared" si="137"/>
        <v/>
      </c>
      <c r="E1462" s="10" t="str">
        <f t="shared" si="134"/>
        <v/>
      </c>
      <c r="F1462" s="10" t="str">
        <f t="shared" si="135"/>
        <v/>
      </c>
      <c r="G1462" s="10" t="str">
        <f t="shared" si="136"/>
        <v/>
      </c>
    </row>
    <row r="1463" spans="1:7" x14ac:dyDescent="0.15">
      <c r="A1463" s="7" t="str">
        <f t="shared" si="132"/>
        <v/>
      </c>
      <c r="B1463" s="8" t="str">
        <f t="shared" si="133"/>
        <v/>
      </c>
      <c r="C1463" s="9" t="str">
        <f>IF(A1463="","",IF(variable,IF(A1463&lt;'Rental Calculator'!$I$16*periods_per_year,start_rate,IF('Rental Calculator'!$I$20&gt;=0,MIN('Rental Calculator'!$I$17,start_rate+'Rental Calculator'!$I$20*ROUNDUP((A1463-'Rental Calculator'!$I$16*periods_per_year)/'Rental Calculator'!$I$19,0)),MAX('Rental Calculator'!$I$18,start_rate+'Rental Calculator'!$I$20*ROUNDUP((A1463-'Rental Calculator'!$I$16*periods_per_year)/'Rental Calculator'!$I$19,0)))),start_rate))</f>
        <v/>
      </c>
      <c r="D1463" s="10" t="str">
        <f t="shared" si="137"/>
        <v/>
      </c>
      <c r="E1463" s="10" t="str">
        <f t="shared" si="134"/>
        <v/>
      </c>
      <c r="F1463" s="10" t="str">
        <f t="shared" si="135"/>
        <v/>
      </c>
      <c r="G1463" s="10" t="str">
        <f t="shared" si="136"/>
        <v/>
      </c>
    </row>
    <row r="1464" spans="1:7" x14ac:dyDescent="0.15">
      <c r="A1464" s="7" t="str">
        <f t="shared" si="132"/>
        <v/>
      </c>
      <c r="B1464" s="8" t="str">
        <f t="shared" si="133"/>
        <v/>
      </c>
      <c r="C1464" s="9" t="str">
        <f>IF(A1464="","",IF(variable,IF(A1464&lt;'Rental Calculator'!$I$16*periods_per_year,start_rate,IF('Rental Calculator'!$I$20&gt;=0,MIN('Rental Calculator'!$I$17,start_rate+'Rental Calculator'!$I$20*ROUNDUP((A1464-'Rental Calculator'!$I$16*periods_per_year)/'Rental Calculator'!$I$19,0)),MAX('Rental Calculator'!$I$18,start_rate+'Rental Calculator'!$I$20*ROUNDUP((A1464-'Rental Calculator'!$I$16*periods_per_year)/'Rental Calculator'!$I$19,0)))),start_rate))</f>
        <v/>
      </c>
      <c r="D1464" s="10" t="str">
        <f t="shared" si="137"/>
        <v/>
      </c>
      <c r="E1464" s="10" t="str">
        <f t="shared" si="134"/>
        <v/>
      </c>
      <c r="F1464" s="10" t="str">
        <f t="shared" si="135"/>
        <v/>
      </c>
      <c r="G1464" s="10" t="str">
        <f t="shared" si="136"/>
        <v/>
      </c>
    </row>
    <row r="1465" spans="1:7" x14ac:dyDescent="0.15">
      <c r="A1465" s="7" t="str">
        <f t="shared" si="132"/>
        <v/>
      </c>
      <c r="B1465" s="8" t="str">
        <f t="shared" si="133"/>
        <v/>
      </c>
      <c r="C1465" s="9" t="str">
        <f>IF(A1465="","",IF(variable,IF(A1465&lt;'Rental Calculator'!$I$16*periods_per_year,start_rate,IF('Rental Calculator'!$I$20&gt;=0,MIN('Rental Calculator'!$I$17,start_rate+'Rental Calculator'!$I$20*ROUNDUP((A1465-'Rental Calculator'!$I$16*periods_per_year)/'Rental Calculator'!$I$19,0)),MAX('Rental Calculator'!$I$18,start_rate+'Rental Calculator'!$I$20*ROUNDUP((A1465-'Rental Calculator'!$I$16*periods_per_year)/'Rental Calculator'!$I$19,0)))),start_rate))</f>
        <v/>
      </c>
      <c r="D1465" s="10" t="str">
        <f t="shared" si="137"/>
        <v/>
      </c>
      <c r="E1465" s="10" t="str">
        <f t="shared" si="134"/>
        <v/>
      </c>
      <c r="F1465" s="10" t="str">
        <f t="shared" si="135"/>
        <v/>
      </c>
      <c r="G1465" s="10" t="str">
        <f t="shared" si="136"/>
        <v/>
      </c>
    </row>
    <row r="1466" spans="1:7" x14ac:dyDescent="0.15">
      <c r="A1466" s="7" t="str">
        <f t="shared" si="132"/>
        <v/>
      </c>
      <c r="B1466" s="8" t="str">
        <f t="shared" si="133"/>
        <v/>
      </c>
      <c r="C1466" s="9" t="str">
        <f>IF(A1466="","",IF(variable,IF(A1466&lt;'Rental Calculator'!$I$16*periods_per_year,start_rate,IF('Rental Calculator'!$I$20&gt;=0,MIN('Rental Calculator'!$I$17,start_rate+'Rental Calculator'!$I$20*ROUNDUP((A1466-'Rental Calculator'!$I$16*periods_per_year)/'Rental Calculator'!$I$19,0)),MAX('Rental Calculator'!$I$18,start_rate+'Rental Calculator'!$I$20*ROUNDUP((A1466-'Rental Calculator'!$I$16*periods_per_year)/'Rental Calculator'!$I$19,0)))),start_rate))</f>
        <v/>
      </c>
      <c r="D1466" s="10" t="str">
        <f t="shared" si="137"/>
        <v/>
      </c>
      <c r="E1466" s="10" t="str">
        <f t="shared" si="134"/>
        <v/>
      </c>
      <c r="F1466" s="10" t="str">
        <f t="shared" si="135"/>
        <v/>
      </c>
      <c r="G1466" s="10" t="str">
        <f t="shared" si="136"/>
        <v/>
      </c>
    </row>
    <row r="1467" spans="1:7" x14ac:dyDescent="0.15">
      <c r="A1467" s="7" t="str">
        <f t="shared" si="132"/>
        <v/>
      </c>
      <c r="B1467" s="8" t="str">
        <f t="shared" si="133"/>
        <v/>
      </c>
      <c r="C1467" s="9" t="str">
        <f>IF(A1467="","",IF(variable,IF(A1467&lt;'Rental Calculator'!$I$16*periods_per_year,start_rate,IF('Rental Calculator'!$I$20&gt;=0,MIN('Rental Calculator'!$I$17,start_rate+'Rental Calculator'!$I$20*ROUNDUP((A1467-'Rental Calculator'!$I$16*periods_per_year)/'Rental Calculator'!$I$19,0)),MAX('Rental Calculator'!$I$18,start_rate+'Rental Calculator'!$I$20*ROUNDUP((A1467-'Rental Calculator'!$I$16*periods_per_year)/'Rental Calculator'!$I$19,0)))),start_rate))</f>
        <v/>
      </c>
      <c r="D1467" s="10" t="str">
        <f t="shared" si="137"/>
        <v/>
      </c>
      <c r="E1467" s="10" t="str">
        <f t="shared" si="134"/>
        <v/>
      </c>
      <c r="F1467" s="10" t="str">
        <f t="shared" si="135"/>
        <v/>
      </c>
      <c r="G1467" s="10" t="str">
        <f t="shared" si="136"/>
        <v/>
      </c>
    </row>
    <row r="1468" spans="1:7" x14ac:dyDescent="0.15">
      <c r="A1468" s="7" t="str">
        <f t="shared" si="132"/>
        <v/>
      </c>
      <c r="B1468" s="8" t="str">
        <f t="shared" si="133"/>
        <v/>
      </c>
      <c r="C1468" s="9" t="str">
        <f>IF(A1468="","",IF(variable,IF(A1468&lt;'Rental Calculator'!$I$16*periods_per_year,start_rate,IF('Rental Calculator'!$I$20&gt;=0,MIN('Rental Calculator'!$I$17,start_rate+'Rental Calculator'!$I$20*ROUNDUP((A1468-'Rental Calculator'!$I$16*periods_per_year)/'Rental Calculator'!$I$19,0)),MAX('Rental Calculator'!$I$18,start_rate+'Rental Calculator'!$I$20*ROUNDUP((A1468-'Rental Calculator'!$I$16*periods_per_year)/'Rental Calculator'!$I$19,0)))),start_rate))</f>
        <v/>
      </c>
      <c r="D1468" s="10" t="str">
        <f t="shared" si="137"/>
        <v/>
      </c>
      <c r="E1468" s="10" t="str">
        <f t="shared" si="134"/>
        <v/>
      </c>
      <c r="F1468" s="10" t="str">
        <f t="shared" si="135"/>
        <v/>
      </c>
      <c r="G1468" s="10" t="str">
        <f t="shared" si="136"/>
        <v/>
      </c>
    </row>
    <row r="1469" spans="1:7" x14ac:dyDescent="0.15">
      <c r="A1469" s="7" t="str">
        <f t="shared" si="132"/>
        <v/>
      </c>
      <c r="B1469" s="8" t="str">
        <f t="shared" si="133"/>
        <v/>
      </c>
      <c r="C1469" s="9" t="str">
        <f>IF(A1469="","",IF(variable,IF(A1469&lt;'Rental Calculator'!$I$16*periods_per_year,start_rate,IF('Rental Calculator'!$I$20&gt;=0,MIN('Rental Calculator'!$I$17,start_rate+'Rental Calculator'!$I$20*ROUNDUP((A1469-'Rental Calculator'!$I$16*periods_per_year)/'Rental Calculator'!$I$19,0)),MAX('Rental Calculator'!$I$18,start_rate+'Rental Calculator'!$I$20*ROUNDUP((A1469-'Rental Calculator'!$I$16*periods_per_year)/'Rental Calculator'!$I$19,0)))),start_rate))</f>
        <v/>
      </c>
      <c r="D1469" s="10" t="str">
        <f t="shared" si="137"/>
        <v/>
      </c>
      <c r="E1469" s="10" t="str">
        <f t="shared" si="134"/>
        <v/>
      </c>
      <c r="F1469" s="10" t="str">
        <f t="shared" si="135"/>
        <v/>
      </c>
      <c r="G1469" s="10" t="str">
        <f t="shared" si="136"/>
        <v/>
      </c>
    </row>
    <row r="1470" spans="1:7" x14ac:dyDescent="0.15">
      <c r="A1470" s="7" t="str">
        <f t="shared" si="132"/>
        <v/>
      </c>
      <c r="B1470" s="8" t="str">
        <f t="shared" si="133"/>
        <v/>
      </c>
      <c r="C1470" s="9" t="str">
        <f>IF(A1470="","",IF(variable,IF(A1470&lt;'Rental Calculator'!$I$16*periods_per_year,start_rate,IF('Rental Calculator'!$I$20&gt;=0,MIN('Rental Calculator'!$I$17,start_rate+'Rental Calculator'!$I$20*ROUNDUP((A1470-'Rental Calculator'!$I$16*periods_per_year)/'Rental Calculator'!$I$19,0)),MAX('Rental Calculator'!$I$18,start_rate+'Rental Calculator'!$I$20*ROUNDUP((A1470-'Rental Calculator'!$I$16*periods_per_year)/'Rental Calculator'!$I$19,0)))),start_rate))</f>
        <v/>
      </c>
      <c r="D1470" s="10" t="str">
        <f t="shared" si="137"/>
        <v/>
      </c>
      <c r="E1470" s="10" t="str">
        <f t="shared" si="134"/>
        <v/>
      </c>
      <c r="F1470" s="10" t="str">
        <f t="shared" si="135"/>
        <v/>
      </c>
      <c r="G1470" s="10" t="str">
        <f t="shared" si="136"/>
        <v/>
      </c>
    </row>
    <row r="1471" spans="1:7" x14ac:dyDescent="0.15">
      <c r="A1471" s="7" t="str">
        <f t="shared" si="132"/>
        <v/>
      </c>
      <c r="B1471" s="8" t="str">
        <f t="shared" si="133"/>
        <v/>
      </c>
      <c r="C1471" s="9" t="str">
        <f>IF(A1471="","",IF(variable,IF(A1471&lt;'Rental Calculator'!$I$16*periods_per_year,start_rate,IF('Rental Calculator'!$I$20&gt;=0,MIN('Rental Calculator'!$I$17,start_rate+'Rental Calculator'!$I$20*ROUNDUP((A1471-'Rental Calculator'!$I$16*periods_per_year)/'Rental Calculator'!$I$19,0)),MAX('Rental Calculator'!$I$18,start_rate+'Rental Calculator'!$I$20*ROUNDUP((A1471-'Rental Calculator'!$I$16*periods_per_year)/'Rental Calculator'!$I$19,0)))),start_rate))</f>
        <v/>
      </c>
      <c r="D1471" s="10" t="str">
        <f t="shared" si="137"/>
        <v/>
      </c>
      <c r="E1471" s="10" t="str">
        <f t="shared" si="134"/>
        <v/>
      </c>
      <c r="F1471" s="10" t="str">
        <f t="shared" si="135"/>
        <v/>
      </c>
      <c r="G1471" s="10" t="str">
        <f t="shared" si="136"/>
        <v/>
      </c>
    </row>
    <row r="1472" spans="1:7" x14ac:dyDescent="0.15">
      <c r="A1472" s="7" t="str">
        <f t="shared" si="132"/>
        <v/>
      </c>
      <c r="B1472" s="8" t="str">
        <f t="shared" si="133"/>
        <v/>
      </c>
      <c r="C1472" s="9" t="str">
        <f>IF(A1472="","",IF(variable,IF(A1472&lt;'Rental Calculator'!$I$16*periods_per_year,start_rate,IF('Rental Calculator'!$I$20&gt;=0,MIN('Rental Calculator'!$I$17,start_rate+'Rental Calculator'!$I$20*ROUNDUP((A1472-'Rental Calculator'!$I$16*periods_per_year)/'Rental Calculator'!$I$19,0)),MAX('Rental Calculator'!$I$18,start_rate+'Rental Calculator'!$I$20*ROUNDUP((A1472-'Rental Calculator'!$I$16*periods_per_year)/'Rental Calculator'!$I$19,0)))),start_rate))</f>
        <v/>
      </c>
      <c r="D1472" s="10" t="str">
        <f t="shared" si="137"/>
        <v/>
      </c>
      <c r="E1472" s="10" t="str">
        <f t="shared" si="134"/>
        <v/>
      </c>
      <c r="F1472" s="10" t="str">
        <f t="shared" si="135"/>
        <v/>
      </c>
      <c r="G1472" s="10" t="str">
        <f t="shared" si="136"/>
        <v/>
      </c>
    </row>
    <row r="1473" spans="1:7" x14ac:dyDescent="0.15">
      <c r="A1473" s="7" t="str">
        <f t="shared" si="132"/>
        <v/>
      </c>
      <c r="B1473" s="8" t="str">
        <f t="shared" si="133"/>
        <v/>
      </c>
      <c r="C1473" s="9" t="str">
        <f>IF(A1473="","",IF(variable,IF(A1473&lt;'Rental Calculator'!$I$16*periods_per_year,start_rate,IF('Rental Calculator'!$I$20&gt;=0,MIN('Rental Calculator'!$I$17,start_rate+'Rental Calculator'!$I$20*ROUNDUP((A1473-'Rental Calculator'!$I$16*periods_per_year)/'Rental Calculator'!$I$19,0)),MAX('Rental Calculator'!$I$18,start_rate+'Rental Calculator'!$I$20*ROUNDUP((A1473-'Rental Calculator'!$I$16*periods_per_year)/'Rental Calculator'!$I$19,0)))),start_rate))</f>
        <v/>
      </c>
      <c r="D1473" s="10" t="str">
        <f t="shared" si="137"/>
        <v/>
      </c>
      <c r="E1473" s="10" t="str">
        <f t="shared" si="134"/>
        <v/>
      </c>
      <c r="F1473" s="10" t="str">
        <f t="shared" si="135"/>
        <v/>
      </c>
      <c r="G1473" s="10" t="str">
        <f t="shared" si="136"/>
        <v/>
      </c>
    </row>
    <row r="1474" spans="1:7" x14ac:dyDescent="0.15">
      <c r="A1474" s="7" t="str">
        <f t="shared" si="132"/>
        <v/>
      </c>
      <c r="B1474" s="8" t="str">
        <f t="shared" si="133"/>
        <v/>
      </c>
      <c r="C1474" s="9" t="str">
        <f>IF(A1474="","",IF(variable,IF(A1474&lt;'Rental Calculator'!$I$16*periods_per_year,start_rate,IF('Rental Calculator'!$I$20&gt;=0,MIN('Rental Calculator'!$I$17,start_rate+'Rental Calculator'!$I$20*ROUNDUP((A1474-'Rental Calculator'!$I$16*periods_per_year)/'Rental Calculator'!$I$19,0)),MAX('Rental Calculator'!$I$18,start_rate+'Rental Calculator'!$I$20*ROUNDUP((A1474-'Rental Calculator'!$I$16*periods_per_year)/'Rental Calculator'!$I$19,0)))),start_rate))</f>
        <v/>
      </c>
      <c r="D1474" s="10" t="str">
        <f t="shared" si="137"/>
        <v/>
      </c>
      <c r="E1474" s="10" t="str">
        <f t="shared" si="134"/>
        <v/>
      </c>
      <c r="F1474" s="10" t="str">
        <f t="shared" si="135"/>
        <v/>
      </c>
      <c r="G1474" s="10" t="str">
        <f t="shared" si="136"/>
        <v/>
      </c>
    </row>
    <row r="1475" spans="1:7" x14ac:dyDescent="0.15">
      <c r="A1475" s="7" t="str">
        <f t="shared" si="132"/>
        <v/>
      </c>
      <c r="B1475" s="8" t="str">
        <f t="shared" si="133"/>
        <v/>
      </c>
      <c r="C1475" s="9" t="str">
        <f>IF(A1475="","",IF(variable,IF(A1475&lt;'Rental Calculator'!$I$16*periods_per_year,start_rate,IF('Rental Calculator'!$I$20&gt;=0,MIN('Rental Calculator'!$I$17,start_rate+'Rental Calculator'!$I$20*ROUNDUP((A1475-'Rental Calculator'!$I$16*periods_per_year)/'Rental Calculator'!$I$19,0)),MAX('Rental Calculator'!$I$18,start_rate+'Rental Calculator'!$I$20*ROUNDUP((A1475-'Rental Calculator'!$I$16*periods_per_year)/'Rental Calculator'!$I$19,0)))),start_rate))</f>
        <v/>
      </c>
      <c r="D1475" s="10" t="str">
        <f t="shared" si="137"/>
        <v/>
      </c>
      <c r="E1475" s="10" t="str">
        <f t="shared" si="134"/>
        <v/>
      </c>
      <c r="F1475" s="10" t="str">
        <f t="shared" si="135"/>
        <v/>
      </c>
      <c r="G1475" s="10" t="str">
        <f t="shared" si="136"/>
        <v/>
      </c>
    </row>
    <row r="1476" spans="1:7" x14ac:dyDescent="0.15">
      <c r="A1476" s="7" t="str">
        <f t="shared" ref="A1476:A1539" si="138">IF(G1475="","",IF(OR(A1475&gt;=nper,ROUND(G1475,2)&lt;=0),"",A1475+1))</f>
        <v/>
      </c>
      <c r="B1476" s="8" t="str">
        <f t="shared" ref="B1476:B1539" si="139">IF(A1476="","",IF(OR(periods_per_year=26,periods_per_year=52),IF(periods_per_year=26,IF(A1476=1,fpdate,B1475+14),IF(periods_per_year=52,IF(A1476=1,fpdate,B1475+7),"n/a")),IF(periods_per_year=24,DATE(YEAR(fpdate),MONTH(fpdate)+(A1476-1)/2+IF(AND(DAY(fpdate)&gt;=15,MOD(A1476,2)=0),1,0),IF(MOD(A1476,2)=0,IF(DAY(fpdate)&gt;=15,DAY(fpdate)-14,DAY(fpdate)+14),DAY(fpdate))),IF(DAY(DATE(YEAR(fpdate),MONTH(fpdate)+A1476-1,DAY(fpdate)))&lt;&gt;DAY(fpdate),DATE(YEAR(fpdate),MONTH(fpdate)+A1476,0),DATE(YEAR(fpdate),MONTH(fpdate)+A1476-1,DAY(fpdate))))))</f>
        <v/>
      </c>
      <c r="C1476" s="9" t="str">
        <f>IF(A1476="","",IF(variable,IF(A1476&lt;'Rental Calculator'!$I$16*periods_per_year,start_rate,IF('Rental Calculator'!$I$20&gt;=0,MIN('Rental Calculator'!$I$17,start_rate+'Rental Calculator'!$I$20*ROUNDUP((A1476-'Rental Calculator'!$I$16*periods_per_year)/'Rental Calculator'!$I$19,0)),MAX('Rental Calculator'!$I$18,start_rate+'Rental Calculator'!$I$20*ROUNDUP((A1476-'Rental Calculator'!$I$16*periods_per_year)/'Rental Calculator'!$I$19,0)))),start_rate))</f>
        <v/>
      </c>
      <c r="D1476" s="10" t="str">
        <f t="shared" si="137"/>
        <v/>
      </c>
      <c r="E1476" s="10" t="str">
        <f t="shared" ref="E1476:E1539" si="140">IF(A1476="","",IF(A1476=nper,G1475+D1476,MIN(G1475+D1476,IF(C1476=C1475,E1475,ROUND(-PMT(((1+C1476/CP)^(CP/periods_per_year))-1,nper-A1476+1,G1475),2)))))</f>
        <v/>
      </c>
      <c r="F1476" s="10" t="str">
        <f t="shared" ref="F1476:F1539" si="141">IF(A1476="","",E1476-D1476)</f>
        <v/>
      </c>
      <c r="G1476" s="10" t="str">
        <f t="shared" ref="G1476:G1539" si="142">IF(A1476="","",G1475-F1476)</f>
        <v/>
      </c>
    </row>
    <row r="1477" spans="1:7" x14ac:dyDescent="0.15">
      <c r="A1477" s="7" t="str">
        <f t="shared" si="138"/>
        <v/>
      </c>
      <c r="B1477" s="8" t="str">
        <f t="shared" si="139"/>
        <v/>
      </c>
      <c r="C1477" s="9" t="str">
        <f>IF(A1477="","",IF(variable,IF(A1477&lt;'Rental Calculator'!$I$16*periods_per_year,start_rate,IF('Rental Calculator'!$I$20&gt;=0,MIN('Rental Calculator'!$I$17,start_rate+'Rental Calculator'!$I$20*ROUNDUP((A1477-'Rental Calculator'!$I$16*periods_per_year)/'Rental Calculator'!$I$19,0)),MAX('Rental Calculator'!$I$18,start_rate+'Rental Calculator'!$I$20*ROUNDUP((A1477-'Rental Calculator'!$I$16*periods_per_year)/'Rental Calculator'!$I$19,0)))),start_rate))</f>
        <v/>
      </c>
      <c r="D1477" s="10" t="str">
        <f t="shared" ref="D1477:D1540" si="143">IF(A1477="","",ROUND((((1+C1477/CP)^(CP/periods_per_year))-1)*G1476,2))</f>
        <v/>
      </c>
      <c r="E1477" s="10" t="str">
        <f t="shared" si="140"/>
        <v/>
      </c>
      <c r="F1477" s="10" t="str">
        <f t="shared" si="141"/>
        <v/>
      </c>
      <c r="G1477" s="10" t="str">
        <f t="shared" si="142"/>
        <v/>
      </c>
    </row>
    <row r="1478" spans="1:7" x14ac:dyDescent="0.15">
      <c r="A1478" s="7" t="str">
        <f t="shared" si="138"/>
        <v/>
      </c>
      <c r="B1478" s="8" t="str">
        <f t="shared" si="139"/>
        <v/>
      </c>
      <c r="C1478" s="9" t="str">
        <f>IF(A1478="","",IF(variable,IF(A1478&lt;'Rental Calculator'!$I$16*periods_per_year,start_rate,IF('Rental Calculator'!$I$20&gt;=0,MIN('Rental Calculator'!$I$17,start_rate+'Rental Calculator'!$I$20*ROUNDUP((A1478-'Rental Calculator'!$I$16*periods_per_year)/'Rental Calculator'!$I$19,0)),MAX('Rental Calculator'!$I$18,start_rate+'Rental Calculator'!$I$20*ROUNDUP((A1478-'Rental Calculator'!$I$16*periods_per_year)/'Rental Calculator'!$I$19,0)))),start_rate))</f>
        <v/>
      </c>
      <c r="D1478" s="10" t="str">
        <f t="shared" si="143"/>
        <v/>
      </c>
      <c r="E1478" s="10" t="str">
        <f t="shared" si="140"/>
        <v/>
      </c>
      <c r="F1478" s="10" t="str">
        <f t="shared" si="141"/>
        <v/>
      </c>
      <c r="G1478" s="10" t="str">
        <f t="shared" si="142"/>
        <v/>
      </c>
    </row>
    <row r="1479" spans="1:7" x14ac:dyDescent="0.15">
      <c r="A1479" s="7" t="str">
        <f t="shared" si="138"/>
        <v/>
      </c>
      <c r="B1479" s="8" t="str">
        <f t="shared" si="139"/>
        <v/>
      </c>
      <c r="C1479" s="9" t="str">
        <f>IF(A1479="","",IF(variable,IF(A1479&lt;'Rental Calculator'!$I$16*periods_per_year,start_rate,IF('Rental Calculator'!$I$20&gt;=0,MIN('Rental Calculator'!$I$17,start_rate+'Rental Calculator'!$I$20*ROUNDUP((A1479-'Rental Calculator'!$I$16*periods_per_year)/'Rental Calculator'!$I$19,0)),MAX('Rental Calculator'!$I$18,start_rate+'Rental Calculator'!$I$20*ROUNDUP((A1479-'Rental Calculator'!$I$16*periods_per_year)/'Rental Calculator'!$I$19,0)))),start_rate))</f>
        <v/>
      </c>
      <c r="D1479" s="10" t="str">
        <f t="shared" si="143"/>
        <v/>
      </c>
      <c r="E1479" s="10" t="str">
        <f t="shared" si="140"/>
        <v/>
      </c>
      <c r="F1479" s="10" t="str">
        <f t="shared" si="141"/>
        <v/>
      </c>
      <c r="G1479" s="10" t="str">
        <f t="shared" si="142"/>
        <v/>
      </c>
    </row>
    <row r="1480" spans="1:7" x14ac:dyDescent="0.15">
      <c r="A1480" s="7" t="str">
        <f t="shared" si="138"/>
        <v/>
      </c>
      <c r="B1480" s="8" t="str">
        <f t="shared" si="139"/>
        <v/>
      </c>
      <c r="C1480" s="9" t="str">
        <f>IF(A1480="","",IF(variable,IF(A1480&lt;'Rental Calculator'!$I$16*periods_per_year,start_rate,IF('Rental Calculator'!$I$20&gt;=0,MIN('Rental Calculator'!$I$17,start_rate+'Rental Calculator'!$I$20*ROUNDUP((A1480-'Rental Calculator'!$I$16*periods_per_year)/'Rental Calculator'!$I$19,0)),MAX('Rental Calculator'!$I$18,start_rate+'Rental Calculator'!$I$20*ROUNDUP((A1480-'Rental Calculator'!$I$16*periods_per_year)/'Rental Calculator'!$I$19,0)))),start_rate))</f>
        <v/>
      </c>
      <c r="D1480" s="10" t="str">
        <f t="shared" si="143"/>
        <v/>
      </c>
      <c r="E1480" s="10" t="str">
        <f t="shared" si="140"/>
        <v/>
      </c>
      <c r="F1480" s="10" t="str">
        <f t="shared" si="141"/>
        <v/>
      </c>
      <c r="G1480" s="10" t="str">
        <f t="shared" si="142"/>
        <v/>
      </c>
    </row>
    <row r="1481" spans="1:7" x14ac:dyDescent="0.15">
      <c r="A1481" s="7" t="str">
        <f t="shared" si="138"/>
        <v/>
      </c>
      <c r="B1481" s="8" t="str">
        <f t="shared" si="139"/>
        <v/>
      </c>
      <c r="C1481" s="9" t="str">
        <f>IF(A1481="","",IF(variable,IF(A1481&lt;'Rental Calculator'!$I$16*periods_per_year,start_rate,IF('Rental Calculator'!$I$20&gt;=0,MIN('Rental Calculator'!$I$17,start_rate+'Rental Calculator'!$I$20*ROUNDUP((A1481-'Rental Calculator'!$I$16*periods_per_year)/'Rental Calculator'!$I$19,0)),MAX('Rental Calculator'!$I$18,start_rate+'Rental Calculator'!$I$20*ROUNDUP((A1481-'Rental Calculator'!$I$16*periods_per_year)/'Rental Calculator'!$I$19,0)))),start_rate))</f>
        <v/>
      </c>
      <c r="D1481" s="10" t="str">
        <f t="shared" si="143"/>
        <v/>
      </c>
      <c r="E1481" s="10" t="str">
        <f t="shared" si="140"/>
        <v/>
      </c>
      <c r="F1481" s="10" t="str">
        <f t="shared" si="141"/>
        <v/>
      </c>
      <c r="G1481" s="10" t="str">
        <f t="shared" si="142"/>
        <v/>
      </c>
    </row>
    <row r="1482" spans="1:7" x14ac:dyDescent="0.15">
      <c r="A1482" s="7" t="str">
        <f t="shared" si="138"/>
        <v/>
      </c>
      <c r="B1482" s="8" t="str">
        <f t="shared" si="139"/>
        <v/>
      </c>
      <c r="C1482" s="9" t="str">
        <f>IF(A1482="","",IF(variable,IF(A1482&lt;'Rental Calculator'!$I$16*periods_per_year,start_rate,IF('Rental Calculator'!$I$20&gt;=0,MIN('Rental Calculator'!$I$17,start_rate+'Rental Calculator'!$I$20*ROUNDUP((A1482-'Rental Calculator'!$I$16*periods_per_year)/'Rental Calculator'!$I$19,0)),MAX('Rental Calculator'!$I$18,start_rate+'Rental Calculator'!$I$20*ROUNDUP((A1482-'Rental Calculator'!$I$16*periods_per_year)/'Rental Calculator'!$I$19,0)))),start_rate))</f>
        <v/>
      </c>
      <c r="D1482" s="10" t="str">
        <f t="shared" si="143"/>
        <v/>
      </c>
      <c r="E1482" s="10" t="str">
        <f t="shared" si="140"/>
        <v/>
      </c>
      <c r="F1482" s="10" t="str">
        <f t="shared" si="141"/>
        <v/>
      </c>
      <c r="G1482" s="10" t="str">
        <f t="shared" si="142"/>
        <v/>
      </c>
    </row>
    <row r="1483" spans="1:7" x14ac:dyDescent="0.15">
      <c r="A1483" s="7" t="str">
        <f t="shared" si="138"/>
        <v/>
      </c>
      <c r="B1483" s="8" t="str">
        <f t="shared" si="139"/>
        <v/>
      </c>
      <c r="C1483" s="9" t="str">
        <f>IF(A1483="","",IF(variable,IF(A1483&lt;'Rental Calculator'!$I$16*periods_per_year,start_rate,IF('Rental Calculator'!$I$20&gt;=0,MIN('Rental Calculator'!$I$17,start_rate+'Rental Calculator'!$I$20*ROUNDUP((A1483-'Rental Calculator'!$I$16*periods_per_year)/'Rental Calculator'!$I$19,0)),MAX('Rental Calculator'!$I$18,start_rate+'Rental Calculator'!$I$20*ROUNDUP((A1483-'Rental Calculator'!$I$16*periods_per_year)/'Rental Calculator'!$I$19,0)))),start_rate))</f>
        <v/>
      </c>
      <c r="D1483" s="10" t="str">
        <f t="shared" si="143"/>
        <v/>
      </c>
      <c r="E1483" s="10" t="str">
        <f t="shared" si="140"/>
        <v/>
      </c>
      <c r="F1483" s="10" t="str">
        <f t="shared" si="141"/>
        <v/>
      </c>
      <c r="G1483" s="10" t="str">
        <f t="shared" si="142"/>
        <v/>
      </c>
    </row>
    <row r="1484" spans="1:7" x14ac:dyDescent="0.15">
      <c r="A1484" s="7" t="str">
        <f t="shared" si="138"/>
        <v/>
      </c>
      <c r="B1484" s="8" t="str">
        <f t="shared" si="139"/>
        <v/>
      </c>
      <c r="C1484" s="9" t="str">
        <f>IF(A1484="","",IF(variable,IF(A1484&lt;'Rental Calculator'!$I$16*periods_per_year,start_rate,IF('Rental Calculator'!$I$20&gt;=0,MIN('Rental Calculator'!$I$17,start_rate+'Rental Calculator'!$I$20*ROUNDUP((A1484-'Rental Calculator'!$I$16*periods_per_year)/'Rental Calculator'!$I$19,0)),MAX('Rental Calculator'!$I$18,start_rate+'Rental Calculator'!$I$20*ROUNDUP((A1484-'Rental Calculator'!$I$16*periods_per_year)/'Rental Calculator'!$I$19,0)))),start_rate))</f>
        <v/>
      </c>
      <c r="D1484" s="10" t="str">
        <f t="shared" si="143"/>
        <v/>
      </c>
      <c r="E1484" s="10" t="str">
        <f t="shared" si="140"/>
        <v/>
      </c>
      <c r="F1484" s="10" t="str">
        <f t="shared" si="141"/>
        <v/>
      </c>
      <c r="G1484" s="10" t="str">
        <f t="shared" si="142"/>
        <v/>
      </c>
    </row>
    <row r="1485" spans="1:7" x14ac:dyDescent="0.15">
      <c r="A1485" s="7" t="str">
        <f t="shared" si="138"/>
        <v/>
      </c>
      <c r="B1485" s="8" t="str">
        <f t="shared" si="139"/>
        <v/>
      </c>
      <c r="C1485" s="9" t="str">
        <f>IF(A1485="","",IF(variable,IF(A1485&lt;'Rental Calculator'!$I$16*periods_per_year,start_rate,IF('Rental Calculator'!$I$20&gt;=0,MIN('Rental Calculator'!$I$17,start_rate+'Rental Calculator'!$I$20*ROUNDUP((A1485-'Rental Calculator'!$I$16*periods_per_year)/'Rental Calculator'!$I$19,0)),MAX('Rental Calculator'!$I$18,start_rate+'Rental Calculator'!$I$20*ROUNDUP((A1485-'Rental Calculator'!$I$16*periods_per_year)/'Rental Calculator'!$I$19,0)))),start_rate))</f>
        <v/>
      </c>
      <c r="D1485" s="10" t="str">
        <f t="shared" si="143"/>
        <v/>
      </c>
      <c r="E1485" s="10" t="str">
        <f t="shared" si="140"/>
        <v/>
      </c>
      <c r="F1485" s="10" t="str">
        <f t="shared" si="141"/>
        <v/>
      </c>
      <c r="G1485" s="10" t="str">
        <f t="shared" si="142"/>
        <v/>
      </c>
    </row>
    <row r="1486" spans="1:7" x14ac:dyDescent="0.15">
      <c r="A1486" s="7" t="str">
        <f t="shared" si="138"/>
        <v/>
      </c>
      <c r="B1486" s="8" t="str">
        <f t="shared" si="139"/>
        <v/>
      </c>
      <c r="C1486" s="9" t="str">
        <f>IF(A1486="","",IF(variable,IF(A1486&lt;'Rental Calculator'!$I$16*periods_per_year,start_rate,IF('Rental Calculator'!$I$20&gt;=0,MIN('Rental Calculator'!$I$17,start_rate+'Rental Calculator'!$I$20*ROUNDUP((A1486-'Rental Calculator'!$I$16*periods_per_year)/'Rental Calculator'!$I$19,0)),MAX('Rental Calculator'!$I$18,start_rate+'Rental Calculator'!$I$20*ROUNDUP((A1486-'Rental Calculator'!$I$16*periods_per_year)/'Rental Calculator'!$I$19,0)))),start_rate))</f>
        <v/>
      </c>
      <c r="D1486" s="10" t="str">
        <f t="shared" si="143"/>
        <v/>
      </c>
      <c r="E1486" s="10" t="str">
        <f t="shared" si="140"/>
        <v/>
      </c>
      <c r="F1486" s="10" t="str">
        <f t="shared" si="141"/>
        <v/>
      </c>
      <c r="G1486" s="10" t="str">
        <f t="shared" si="142"/>
        <v/>
      </c>
    </row>
    <row r="1487" spans="1:7" x14ac:dyDescent="0.15">
      <c r="A1487" s="7" t="str">
        <f t="shared" si="138"/>
        <v/>
      </c>
      <c r="B1487" s="8" t="str">
        <f t="shared" si="139"/>
        <v/>
      </c>
      <c r="C1487" s="9" t="str">
        <f>IF(A1487="","",IF(variable,IF(A1487&lt;'Rental Calculator'!$I$16*periods_per_year,start_rate,IF('Rental Calculator'!$I$20&gt;=0,MIN('Rental Calculator'!$I$17,start_rate+'Rental Calculator'!$I$20*ROUNDUP((A1487-'Rental Calculator'!$I$16*periods_per_year)/'Rental Calculator'!$I$19,0)),MAX('Rental Calculator'!$I$18,start_rate+'Rental Calculator'!$I$20*ROUNDUP((A1487-'Rental Calculator'!$I$16*periods_per_year)/'Rental Calculator'!$I$19,0)))),start_rate))</f>
        <v/>
      </c>
      <c r="D1487" s="10" t="str">
        <f t="shared" si="143"/>
        <v/>
      </c>
      <c r="E1487" s="10" t="str">
        <f t="shared" si="140"/>
        <v/>
      </c>
      <c r="F1487" s="10" t="str">
        <f t="shared" si="141"/>
        <v/>
      </c>
      <c r="G1487" s="10" t="str">
        <f t="shared" si="142"/>
        <v/>
      </c>
    </row>
    <row r="1488" spans="1:7" x14ac:dyDescent="0.15">
      <c r="A1488" s="7" t="str">
        <f t="shared" si="138"/>
        <v/>
      </c>
      <c r="B1488" s="8" t="str">
        <f t="shared" si="139"/>
        <v/>
      </c>
      <c r="C1488" s="9" t="str">
        <f>IF(A1488="","",IF(variable,IF(A1488&lt;'Rental Calculator'!$I$16*periods_per_year,start_rate,IF('Rental Calculator'!$I$20&gt;=0,MIN('Rental Calculator'!$I$17,start_rate+'Rental Calculator'!$I$20*ROUNDUP((A1488-'Rental Calculator'!$I$16*periods_per_year)/'Rental Calculator'!$I$19,0)),MAX('Rental Calculator'!$I$18,start_rate+'Rental Calculator'!$I$20*ROUNDUP((A1488-'Rental Calculator'!$I$16*periods_per_year)/'Rental Calculator'!$I$19,0)))),start_rate))</f>
        <v/>
      </c>
      <c r="D1488" s="10" t="str">
        <f t="shared" si="143"/>
        <v/>
      </c>
      <c r="E1488" s="10" t="str">
        <f t="shared" si="140"/>
        <v/>
      </c>
      <c r="F1488" s="10" t="str">
        <f t="shared" si="141"/>
        <v/>
      </c>
      <c r="G1488" s="10" t="str">
        <f t="shared" si="142"/>
        <v/>
      </c>
    </row>
    <row r="1489" spans="1:7" x14ac:dyDescent="0.15">
      <c r="A1489" s="7" t="str">
        <f t="shared" si="138"/>
        <v/>
      </c>
      <c r="B1489" s="8" t="str">
        <f t="shared" si="139"/>
        <v/>
      </c>
      <c r="C1489" s="9" t="str">
        <f>IF(A1489="","",IF(variable,IF(A1489&lt;'Rental Calculator'!$I$16*periods_per_year,start_rate,IF('Rental Calculator'!$I$20&gt;=0,MIN('Rental Calculator'!$I$17,start_rate+'Rental Calculator'!$I$20*ROUNDUP((A1489-'Rental Calculator'!$I$16*periods_per_year)/'Rental Calculator'!$I$19,0)),MAX('Rental Calculator'!$I$18,start_rate+'Rental Calculator'!$I$20*ROUNDUP((A1489-'Rental Calculator'!$I$16*periods_per_year)/'Rental Calculator'!$I$19,0)))),start_rate))</f>
        <v/>
      </c>
      <c r="D1489" s="10" t="str">
        <f t="shared" si="143"/>
        <v/>
      </c>
      <c r="E1489" s="10" t="str">
        <f t="shared" si="140"/>
        <v/>
      </c>
      <c r="F1489" s="10" t="str">
        <f t="shared" si="141"/>
        <v/>
      </c>
      <c r="G1489" s="10" t="str">
        <f t="shared" si="142"/>
        <v/>
      </c>
    </row>
    <row r="1490" spans="1:7" x14ac:dyDescent="0.15">
      <c r="A1490" s="7" t="str">
        <f t="shared" si="138"/>
        <v/>
      </c>
      <c r="B1490" s="8" t="str">
        <f t="shared" si="139"/>
        <v/>
      </c>
      <c r="C1490" s="9" t="str">
        <f>IF(A1490="","",IF(variable,IF(A1490&lt;'Rental Calculator'!$I$16*periods_per_year,start_rate,IF('Rental Calculator'!$I$20&gt;=0,MIN('Rental Calculator'!$I$17,start_rate+'Rental Calculator'!$I$20*ROUNDUP((A1490-'Rental Calculator'!$I$16*periods_per_year)/'Rental Calculator'!$I$19,0)),MAX('Rental Calculator'!$I$18,start_rate+'Rental Calculator'!$I$20*ROUNDUP((A1490-'Rental Calculator'!$I$16*periods_per_year)/'Rental Calculator'!$I$19,0)))),start_rate))</f>
        <v/>
      </c>
      <c r="D1490" s="10" t="str">
        <f t="shared" si="143"/>
        <v/>
      </c>
      <c r="E1490" s="10" t="str">
        <f t="shared" si="140"/>
        <v/>
      </c>
      <c r="F1490" s="10" t="str">
        <f t="shared" si="141"/>
        <v/>
      </c>
      <c r="G1490" s="10" t="str">
        <f t="shared" si="142"/>
        <v/>
      </c>
    </row>
    <row r="1491" spans="1:7" x14ac:dyDescent="0.15">
      <c r="A1491" s="7" t="str">
        <f t="shared" si="138"/>
        <v/>
      </c>
      <c r="B1491" s="8" t="str">
        <f t="shared" si="139"/>
        <v/>
      </c>
      <c r="C1491" s="9" t="str">
        <f>IF(A1491="","",IF(variable,IF(A1491&lt;'Rental Calculator'!$I$16*periods_per_year,start_rate,IF('Rental Calculator'!$I$20&gt;=0,MIN('Rental Calculator'!$I$17,start_rate+'Rental Calculator'!$I$20*ROUNDUP((A1491-'Rental Calculator'!$I$16*periods_per_year)/'Rental Calculator'!$I$19,0)),MAX('Rental Calculator'!$I$18,start_rate+'Rental Calculator'!$I$20*ROUNDUP((A1491-'Rental Calculator'!$I$16*periods_per_year)/'Rental Calculator'!$I$19,0)))),start_rate))</f>
        <v/>
      </c>
      <c r="D1491" s="10" t="str">
        <f t="shared" si="143"/>
        <v/>
      </c>
      <c r="E1491" s="10" t="str">
        <f t="shared" si="140"/>
        <v/>
      </c>
      <c r="F1491" s="10" t="str">
        <f t="shared" si="141"/>
        <v/>
      </c>
      <c r="G1491" s="10" t="str">
        <f t="shared" si="142"/>
        <v/>
      </c>
    </row>
    <row r="1492" spans="1:7" x14ac:dyDescent="0.15">
      <c r="A1492" s="7" t="str">
        <f t="shared" si="138"/>
        <v/>
      </c>
      <c r="B1492" s="8" t="str">
        <f t="shared" si="139"/>
        <v/>
      </c>
      <c r="C1492" s="9" t="str">
        <f>IF(A1492="","",IF(variable,IF(A1492&lt;'Rental Calculator'!$I$16*periods_per_year,start_rate,IF('Rental Calculator'!$I$20&gt;=0,MIN('Rental Calculator'!$I$17,start_rate+'Rental Calculator'!$I$20*ROUNDUP((A1492-'Rental Calculator'!$I$16*periods_per_year)/'Rental Calculator'!$I$19,0)),MAX('Rental Calculator'!$I$18,start_rate+'Rental Calculator'!$I$20*ROUNDUP((A1492-'Rental Calculator'!$I$16*periods_per_year)/'Rental Calculator'!$I$19,0)))),start_rate))</f>
        <v/>
      </c>
      <c r="D1492" s="10" t="str">
        <f t="shared" si="143"/>
        <v/>
      </c>
      <c r="E1492" s="10" t="str">
        <f t="shared" si="140"/>
        <v/>
      </c>
      <c r="F1492" s="10" t="str">
        <f t="shared" si="141"/>
        <v/>
      </c>
      <c r="G1492" s="10" t="str">
        <f t="shared" si="142"/>
        <v/>
      </c>
    </row>
    <row r="1493" spans="1:7" x14ac:dyDescent="0.15">
      <c r="A1493" s="7" t="str">
        <f t="shared" si="138"/>
        <v/>
      </c>
      <c r="B1493" s="8" t="str">
        <f t="shared" si="139"/>
        <v/>
      </c>
      <c r="C1493" s="9" t="str">
        <f>IF(A1493="","",IF(variable,IF(A1493&lt;'Rental Calculator'!$I$16*periods_per_year,start_rate,IF('Rental Calculator'!$I$20&gt;=0,MIN('Rental Calculator'!$I$17,start_rate+'Rental Calculator'!$I$20*ROUNDUP((A1493-'Rental Calculator'!$I$16*periods_per_year)/'Rental Calculator'!$I$19,0)),MAX('Rental Calculator'!$I$18,start_rate+'Rental Calculator'!$I$20*ROUNDUP((A1493-'Rental Calculator'!$I$16*periods_per_year)/'Rental Calculator'!$I$19,0)))),start_rate))</f>
        <v/>
      </c>
      <c r="D1493" s="10" t="str">
        <f t="shared" si="143"/>
        <v/>
      </c>
      <c r="E1493" s="10" t="str">
        <f t="shared" si="140"/>
        <v/>
      </c>
      <c r="F1493" s="10" t="str">
        <f t="shared" si="141"/>
        <v/>
      </c>
      <c r="G1493" s="10" t="str">
        <f t="shared" si="142"/>
        <v/>
      </c>
    </row>
    <row r="1494" spans="1:7" x14ac:dyDescent="0.15">
      <c r="A1494" s="7" t="str">
        <f t="shared" si="138"/>
        <v/>
      </c>
      <c r="B1494" s="8" t="str">
        <f t="shared" si="139"/>
        <v/>
      </c>
      <c r="C1494" s="9" t="str">
        <f>IF(A1494="","",IF(variable,IF(A1494&lt;'Rental Calculator'!$I$16*periods_per_year,start_rate,IF('Rental Calculator'!$I$20&gt;=0,MIN('Rental Calculator'!$I$17,start_rate+'Rental Calculator'!$I$20*ROUNDUP((A1494-'Rental Calculator'!$I$16*periods_per_year)/'Rental Calculator'!$I$19,0)),MAX('Rental Calculator'!$I$18,start_rate+'Rental Calculator'!$I$20*ROUNDUP((A1494-'Rental Calculator'!$I$16*periods_per_year)/'Rental Calculator'!$I$19,0)))),start_rate))</f>
        <v/>
      </c>
      <c r="D1494" s="10" t="str">
        <f t="shared" si="143"/>
        <v/>
      </c>
      <c r="E1494" s="10" t="str">
        <f t="shared" si="140"/>
        <v/>
      </c>
      <c r="F1494" s="10" t="str">
        <f t="shared" si="141"/>
        <v/>
      </c>
      <c r="G1494" s="10" t="str">
        <f t="shared" si="142"/>
        <v/>
      </c>
    </row>
    <row r="1495" spans="1:7" x14ac:dyDescent="0.15">
      <c r="A1495" s="7" t="str">
        <f t="shared" si="138"/>
        <v/>
      </c>
      <c r="B1495" s="8" t="str">
        <f t="shared" si="139"/>
        <v/>
      </c>
      <c r="C1495" s="9" t="str">
        <f>IF(A1495="","",IF(variable,IF(A1495&lt;'Rental Calculator'!$I$16*periods_per_year,start_rate,IF('Rental Calculator'!$I$20&gt;=0,MIN('Rental Calculator'!$I$17,start_rate+'Rental Calculator'!$I$20*ROUNDUP((A1495-'Rental Calculator'!$I$16*periods_per_year)/'Rental Calculator'!$I$19,0)),MAX('Rental Calculator'!$I$18,start_rate+'Rental Calculator'!$I$20*ROUNDUP((A1495-'Rental Calculator'!$I$16*periods_per_year)/'Rental Calculator'!$I$19,0)))),start_rate))</f>
        <v/>
      </c>
      <c r="D1495" s="10" t="str">
        <f t="shared" si="143"/>
        <v/>
      </c>
      <c r="E1495" s="10" t="str">
        <f t="shared" si="140"/>
        <v/>
      </c>
      <c r="F1495" s="10" t="str">
        <f t="shared" si="141"/>
        <v/>
      </c>
      <c r="G1495" s="10" t="str">
        <f t="shared" si="142"/>
        <v/>
      </c>
    </row>
    <row r="1496" spans="1:7" x14ac:dyDescent="0.15">
      <c r="A1496" s="7" t="str">
        <f t="shared" si="138"/>
        <v/>
      </c>
      <c r="B1496" s="8" t="str">
        <f t="shared" si="139"/>
        <v/>
      </c>
      <c r="C1496" s="9" t="str">
        <f>IF(A1496="","",IF(variable,IF(A1496&lt;'Rental Calculator'!$I$16*periods_per_year,start_rate,IF('Rental Calculator'!$I$20&gt;=0,MIN('Rental Calculator'!$I$17,start_rate+'Rental Calculator'!$I$20*ROUNDUP((A1496-'Rental Calculator'!$I$16*periods_per_year)/'Rental Calculator'!$I$19,0)),MAX('Rental Calculator'!$I$18,start_rate+'Rental Calculator'!$I$20*ROUNDUP((A1496-'Rental Calculator'!$I$16*periods_per_year)/'Rental Calculator'!$I$19,0)))),start_rate))</f>
        <v/>
      </c>
      <c r="D1496" s="10" t="str">
        <f t="shared" si="143"/>
        <v/>
      </c>
      <c r="E1496" s="10" t="str">
        <f t="shared" si="140"/>
        <v/>
      </c>
      <c r="F1496" s="10" t="str">
        <f t="shared" si="141"/>
        <v/>
      </c>
      <c r="G1496" s="10" t="str">
        <f t="shared" si="142"/>
        <v/>
      </c>
    </row>
    <row r="1497" spans="1:7" x14ac:dyDescent="0.15">
      <c r="A1497" s="7" t="str">
        <f t="shared" si="138"/>
        <v/>
      </c>
      <c r="B1497" s="8" t="str">
        <f t="shared" si="139"/>
        <v/>
      </c>
      <c r="C1497" s="9" t="str">
        <f>IF(A1497="","",IF(variable,IF(A1497&lt;'Rental Calculator'!$I$16*periods_per_year,start_rate,IF('Rental Calculator'!$I$20&gt;=0,MIN('Rental Calculator'!$I$17,start_rate+'Rental Calculator'!$I$20*ROUNDUP((A1497-'Rental Calculator'!$I$16*periods_per_year)/'Rental Calculator'!$I$19,0)),MAX('Rental Calculator'!$I$18,start_rate+'Rental Calculator'!$I$20*ROUNDUP((A1497-'Rental Calculator'!$I$16*periods_per_year)/'Rental Calculator'!$I$19,0)))),start_rate))</f>
        <v/>
      </c>
      <c r="D1497" s="10" t="str">
        <f t="shared" si="143"/>
        <v/>
      </c>
      <c r="E1497" s="10" t="str">
        <f t="shared" si="140"/>
        <v/>
      </c>
      <c r="F1497" s="10" t="str">
        <f t="shared" si="141"/>
        <v/>
      </c>
      <c r="G1497" s="10" t="str">
        <f t="shared" si="142"/>
        <v/>
      </c>
    </row>
    <row r="1498" spans="1:7" x14ac:dyDescent="0.15">
      <c r="A1498" s="7" t="str">
        <f t="shared" si="138"/>
        <v/>
      </c>
      <c r="B1498" s="8" t="str">
        <f t="shared" si="139"/>
        <v/>
      </c>
      <c r="C1498" s="9" t="str">
        <f>IF(A1498="","",IF(variable,IF(A1498&lt;'Rental Calculator'!$I$16*periods_per_year,start_rate,IF('Rental Calculator'!$I$20&gt;=0,MIN('Rental Calculator'!$I$17,start_rate+'Rental Calculator'!$I$20*ROUNDUP((A1498-'Rental Calculator'!$I$16*periods_per_year)/'Rental Calculator'!$I$19,0)),MAX('Rental Calculator'!$I$18,start_rate+'Rental Calculator'!$I$20*ROUNDUP((A1498-'Rental Calculator'!$I$16*periods_per_year)/'Rental Calculator'!$I$19,0)))),start_rate))</f>
        <v/>
      </c>
      <c r="D1498" s="10" t="str">
        <f t="shared" si="143"/>
        <v/>
      </c>
      <c r="E1498" s="10" t="str">
        <f t="shared" si="140"/>
        <v/>
      </c>
      <c r="F1498" s="10" t="str">
        <f t="shared" si="141"/>
        <v/>
      </c>
      <c r="G1498" s="10" t="str">
        <f t="shared" si="142"/>
        <v/>
      </c>
    </row>
    <row r="1499" spans="1:7" x14ac:dyDescent="0.15">
      <c r="A1499" s="7" t="str">
        <f t="shared" si="138"/>
        <v/>
      </c>
      <c r="B1499" s="8" t="str">
        <f t="shared" si="139"/>
        <v/>
      </c>
      <c r="C1499" s="9" t="str">
        <f>IF(A1499="","",IF(variable,IF(A1499&lt;'Rental Calculator'!$I$16*periods_per_year,start_rate,IF('Rental Calculator'!$I$20&gt;=0,MIN('Rental Calculator'!$I$17,start_rate+'Rental Calculator'!$I$20*ROUNDUP((A1499-'Rental Calculator'!$I$16*periods_per_year)/'Rental Calculator'!$I$19,0)),MAX('Rental Calculator'!$I$18,start_rate+'Rental Calculator'!$I$20*ROUNDUP((A1499-'Rental Calculator'!$I$16*periods_per_year)/'Rental Calculator'!$I$19,0)))),start_rate))</f>
        <v/>
      </c>
      <c r="D1499" s="10" t="str">
        <f t="shared" si="143"/>
        <v/>
      </c>
      <c r="E1499" s="10" t="str">
        <f t="shared" si="140"/>
        <v/>
      </c>
      <c r="F1499" s="10" t="str">
        <f t="shared" si="141"/>
        <v/>
      </c>
      <c r="G1499" s="10" t="str">
        <f t="shared" si="142"/>
        <v/>
      </c>
    </row>
    <row r="1500" spans="1:7" x14ac:dyDescent="0.15">
      <c r="A1500" s="7" t="str">
        <f t="shared" si="138"/>
        <v/>
      </c>
      <c r="B1500" s="8" t="str">
        <f t="shared" si="139"/>
        <v/>
      </c>
      <c r="C1500" s="9" t="str">
        <f>IF(A1500="","",IF(variable,IF(A1500&lt;'Rental Calculator'!$I$16*periods_per_year,start_rate,IF('Rental Calculator'!$I$20&gt;=0,MIN('Rental Calculator'!$I$17,start_rate+'Rental Calculator'!$I$20*ROUNDUP((A1500-'Rental Calculator'!$I$16*periods_per_year)/'Rental Calculator'!$I$19,0)),MAX('Rental Calculator'!$I$18,start_rate+'Rental Calculator'!$I$20*ROUNDUP((A1500-'Rental Calculator'!$I$16*periods_per_year)/'Rental Calculator'!$I$19,0)))),start_rate))</f>
        <v/>
      </c>
      <c r="D1500" s="10" t="str">
        <f t="shared" si="143"/>
        <v/>
      </c>
      <c r="E1500" s="10" t="str">
        <f t="shared" si="140"/>
        <v/>
      </c>
      <c r="F1500" s="10" t="str">
        <f t="shared" si="141"/>
        <v/>
      </c>
      <c r="G1500" s="10" t="str">
        <f t="shared" si="142"/>
        <v/>
      </c>
    </row>
    <row r="1501" spans="1:7" x14ac:dyDescent="0.15">
      <c r="A1501" s="7" t="str">
        <f t="shared" si="138"/>
        <v/>
      </c>
      <c r="B1501" s="8" t="str">
        <f t="shared" si="139"/>
        <v/>
      </c>
      <c r="C1501" s="9" t="str">
        <f>IF(A1501="","",IF(variable,IF(A1501&lt;'Rental Calculator'!$I$16*periods_per_year,start_rate,IF('Rental Calculator'!$I$20&gt;=0,MIN('Rental Calculator'!$I$17,start_rate+'Rental Calculator'!$I$20*ROUNDUP((A1501-'Rental Calculator'!$I$16*periods_per_year)/'Rental Calculator'!$I$19,0)),MAX('Rental Calculator'!$I$18,start_rate+'Rental Calculator'!$I$20*ROUNDUP((A1501-'Rental Calculator'!$I$16*periods_per_year)/'Rental Calculator'!$I$19,0)))),start_rate))</f>
        <v/>
      </c>
      <c r="D1501" s="10" t="str">
        <f t="shared" si="143"/>
        <v/>
      </c>
      <c r="E1501" s="10" t="str">
        <f t="shared" si="140"/>
        <v/>
      </c>
      <c r="F1501" s="10" t="str">
        <f t="shared" si="141"/>
        <v/>
      </c>
      <c r="G1501" s="10" t="str">
        <f t="shared" si="142"/>
        <v/>
      </c>
    </row>
    <row r="1502" spans="1:7" x14ac:dyDescent="0.15">
      <c r="A1502" s="7" t="str">
        <f t="shared" si="138"/>
        <v/>
      </c>
      <c r="B1502" s="8" t="str">
        <f t="shared" si="139"/>
        <v/>
      </c>
      <c r="C1502" s="9" t="str">
        <f>IF(A1502="","",IF(variable,IF(A1502&lt;'Rental Calculator'!$I$16*periods_per_year,start_rate,IF('Rental Calculator'!$I$20&gt;=0,MIN('Rental Calculator'!$I$17,start_rate+'Rental Calculator'!$I$20*ROUNDUP((A1502-'Rental Calculator'!$I$16*periods_per_year)/'Rental Calculator'!$I$19,0)),MAX('Rental Calculator'!$I$18,start_rate+'Rental Calculator'!$I$20*ROUNDUP((A1502-'Rental Calculator'!$I$16*periods_per_year)/'Rental Calculator'!$I$19,0)))),start_rate))</f>
        <v/>
      </c>
      <c r="D1502" s="10" t="str">
        <f t="shared" si="143"/>
        <v/>
      </c>
      <c r="E1502" s="10" t="str">
        <f t="shared" si="140"/>
        <v/>
      </c>
      <c r="F1502" s="10" t="str">
        <f t="shared" si="141"/>
        <v/>
      </c>
      <c r="G1502" s="10" t="str">
        <f t="shared" si="142"/>
        <v/>
      </c>
    </row>
    <row r="1503" spans="1:7" x14ac:dyDescent="0.15">
      <c r="A1503" s="7" t="str">
        <f t="shared" si="138"/>
        <v/>
      </c>
      <c r="B1503" s="8" t="str">
        <f t="shared" si="139"/>
        <v/>
      </c>
      <c r="C1503" s="9" t="str">
        <f>IF(A1503="","",IF(variable,IF(A1503&lt;'Rental Calculator'!$I$16*periods_per_year,start_rate,IF('Rental Calculator'!$I$20&gt;=0,MIN('Rental Calculator'!$I$17,start_rate+'Rental Calculator'!$I$20*ROUNDUP((A1503-'Rental Calculator'!$I$16*periods_per_year)/'Rental Calculator'!$I$19,0)),MAX('Rental Calculator'!$I$18,start_rate+'Rental Calculator'!$I$20*ROUNDUP((A1503-'Rental Calculator'!$I$16*periods_per_year)/'Rental Calculator'!$I$19,0)))),start_rate))</f>
        <v/>
      </c>
      <c r="D1503" s="10" t="str">
        <f t="shared" si="143"/>
        <v/>
      </c>
      <c r="E1503" s="10" t="str">
        <f t="shared" si="140"/>
        <v/>
      </c>
      <c r="F1503" s="10" t="str">
        <f t="shared" si="141"/>
        <v/>
      </c>
      <c r="G1503" s="10" t="str">
        <f t="shared" si="142"/>
        <v/>
      </c>
    </row>
    <row r="1504" spans="1:7" x14ac:dyDescent="0.15">
      <c r="A1504" s="7" t="str">
        <f t="shared" si="138"/>
        <v/>
      </c>
      <c r="B1504" s="8" t="str">
        <f t="shared" si="139"/>
        <v/>
      </c>
      <c r="C1504" s="9" t="str">
        <f>IF(A1504="","",IF(variable,IF(A1504&lt;'Rental Calculator'!$I$16*periods_per_year,start_rate,IF('Rental Calculator'!$I$20&gt;=0,MIN('Rental Calculator'!$I$17,start_rate+'Rental Calculator'!$I$20*ROUNDUP((A1504-'Rental Calculator'!$I$16*periods_per_year)/'Rental Calculator'!$I$19,0)),MAX('Rental Calculator'!$I$18,start_rate+'Rental Calculator'!$I$20*ROUNDUP((A1504-'Rental Calculator'!$I$16*periods_per_year)/'Rental Calculator'!$I$19,0)))),start_rate))</f>
        <v/>
      </c>
      <c r="D1504" s="10" t="str">
        <f t="shared" si="143"/>
        <v/>
      </c>
      <c r="E1504" s="10" t="str">
        <f t="shared" si="140"/>
        <v/>
      </c>
      <c r="F1504" s="10" t="str">
        <f t="shared" si="141"/>
        <v/>
      </c>
      <c r="G1504" s="10" t="str">
        <f t="shared" si="142"/>
        <v/>
      </c>
    </row>
    <row r="1505" spans="1:7" x14ac:dyDescent="0.15">
      <c r="A1505" s="7" t="str">
        <f t="shared" si="138"/>
        <v/>
      </c>
      <c r="B1505" s="8" t="str">
        <f t="shared" si="139"/>
        <v/>
      </c>
      <c r="C1505" s="9" t="str">
        <f>IF(A1505="","",IF(variable,IF(A1505&lt;'Rental Calculator'!$I$16*periods_per_year,start_rate,IF('Rental Calculator'!$I$20&gt;=0,MIN('Rental Calculator'!$I$17,start_rate+'Rental Calculator'!$I$20*ROUNDUP((A1505-'Rental Calculator'!$I$16*periods_per_year)/'Rental Calculator'!$I$19,0)),MAX('Rental Calculator'!$I$18,start_rate+'Rental Calculator'!$I$20*ROUNDUP((A1505-'Rental Calculator'!$I$16*periods_per_year)/'Rental Calculator'!$I$19,0)))),start_rate))</f>
        <v/>
      </c>
      <c r="D1505" s="10" t="str">
        <f t="shared" si="143"/>
        <v/>
      </c>
      <c r="E1505" s="10" t="str">
        <f t="shared" si="140"/>
        <v/>
      </c>
      <c r="F1505" s="10" t="str">
        <f t="shared" si="141"/>
        <v/>
      </c>
      <c r="G1505" s="10" t="str">
        <f t="shared" si="142"/>
        <v/>
      </c>
    </row>
    <row r="1506" spans="1:7" x14ac:dyDescent="0.15">
      <c r="A1506" s="7" t="str">
        <f t="shared" si="138"/>
        <v/>
      </c>
      <c r="B1506" s="8" t="str">
        <f t="shared" si="139"/>
        <v/>
      </c>
      <c r="C1506" s="9" t="str">
        <f>IF(A1506="","",IF(variable,IF(A1506&lt;'Rental Calculator'!$I$16*periods_per_year,start_rate,IF('Rental Calculator'!$I$20&gt;=0,MIN('Rental Calculator'!$I$17,start_rate+'Rental Calculator'!$I$20*ROUNDUP((A1506-'Rental Calculator'!$I$16*periods_per_year)/'Rental Calculator'!$I$19,0)),MAX('Rental Calculator'!$I$18,start_rate+'Rental Calculator'!$I$20*ROUNDUP((A1506-'Rental Calculator'!$I$16*periods_per_year)/'Rental Calculator'!$I$19,0)))),start_rate))</f>
        <v/>
      </c>
      <c r="D1506" s="10" t="str">
        <f t="shared" si="143"/>
        <v/>
      </c>
      <c r="E1506" s="10" t="str">
        <f t="shared" si="140"/>
        <v/>
      </c>
      <c r="F1506" s="10" t="str">
        <f t="shared" si="141"/>
        <v/>
      </c>
      <c r="G1506" s="10" t="str">
        <f t="shared" si="142"/>
        <v/>
      </c>
    </row>
    <row r="1507" spans="1:7" x14ac:dyDescent="0.15">
      <c r="A1507" s="7" t="str">
        <f t="shared" si="138"/>
        <v/>
      </c>
      <c r="B1507" s="8" t="str">
        <f t="shared" si="139"/>
        <v/>
      </c>
      <c r="C1507" s="9" t="str">
        <f>IF(A1507="","",IF(variable,IF(A1507&lt;'Rental Calculator'!$I$16*periods_per_year,start_rate,IF('Rental Calculator'!$I$20&gt;=0,MIN('Rental Calculator'!$I$17,start_rate+'Rental Calculator'!$I$20*ROUNDUP((A1507-'Rental Calculator'!$I$16*periods_per_year)/'Rental Calculator'!$I$19,0)),MAX('Rental Calculator'!$I$18,start_rate+'Rental Calculator'!$I$20*ROUNDUP((A1507-'Rental Calculator'!$I$16*periods_per_year)/'Rental Calculator'!$I$19,0)))),start_rate))</f>
        <v/>
      </c>
      <c r="D1507" s="10" t="str">
        <f t="shared" si="143"/>
        <v/>
      </c>
      <c r="E1507" s="10" t="str">
        <f t="shared" si="140"/>
        <v/>
      </c>
      <c r="F1507" s="10" t="str">
        <f t="shared" si="141"/>
        <v/>
      </c>
      <c r="G1507" s="10" t="str">
        <f t="shared" si="142"/>
        <v/>
      </c>
    </row>
    <row r="1508" spans="1:7" x14ac:dyDescent="0.15">
      <c r="A1508" s="7" t="str">
        <f t="shared" si="138"/>
        <v/>
      </c>
      <c r="B1508" s="8" t="str">
        <f t="shared" si="139"/>
        <v/>
      </c>
      <c r="C1508" s="9" t="str">
        <f>IF(A1508="","",IF(variable,IF(A1508&lt;'Rental Calculator'!$I$16*periods_per_year,start_rate,IF('Rental Calculator'!$I$20&gt;=0,MIN('Rental Calculator'!$I$17,start_rate+'Rental Calculator'!$I$20*ROUNDUP((A1508-'Rental Calculator'!$I$16*periods_per_year)/'Rental Calculator'!$I$19,0)),MAX('Rental Calculator'!$I$18,start_rate+'Rental Calculator'!$I$20*ROUNDUP((A1508-'Rental Calculator'!$I$16*periods_per_year)/'Rental Calculator'!$I$19,0)))),start_rate))</f>
        <v/>
      </c>
      <c r="D1508" s="10" t="str">
        <f t="shared" si="143"/>
        <v/>
      </c>
      <c r="E1508" s="10" t="str">
        <f t="shared" si="140"/>
        <v/>
      </c>
      <c r="F1508" s="10" t="str">
        <f t="shared" si="141"/>
        <v/>
      </c>
      <c r="G1508" s="10" t="str">
        <f t="shared" si="142"/>
        <v/>
      </c>
    </row>
    <row r="1509" spans="1:7" x14ac:dyDescent="0.15">
      <c r="A1509" s="7" t="str">
        <f t="shared" si="138"/>
        <v/>
      </c>
      <c r="B1509" s="8" t="str">
        <f t="shared" si="139"/>
        <v/>
      </c>
      <c r="C1509" s="9" t="str">
        <f>IF(A1509="","",IF(variable,IF(A1509&lt;'Rental Calculator'!$I$16*periods_per_year,start_rate,IF('Rental Calculator'!$I$20&gt;=0,MIN('Rental Calculator'!$I$17,start_rate+'Rental Calculator'!$I$20*ROUNDUP((A1509-'Rental Calculator'!$I$16*periods_per_year)/'Rental Calculator'!$I$19,0)),MAX('Rental Calculator'!$I$18,start_rate+'Rental Calculator'!$I$20*ROUNDUP((A1509-'Rental Calculator'!$I$16*periods_per_year)/'Rental Calculator'!$I$19,0)))),start_rate))</f>
        <v/>
      </c>
      <c r="D1509" s="10" t="str">
        <f t="shared" si="143"/>
        <v/>
      </c>
      <c r="E1509" s="10" t="str">
        <f t="shared" si="140"/>
        <v/>
      </c>
      <c r="F1509" s="10" t="str">
        <f t="shared" si="141"/>
        <v/>
      </c>
      <c r="G1509" s="10" t="str">
        <f t="shared" si="142"/>
        <v/>
      </c>
    </row>
    <row r="1510" spans="1:7" x14ac:dyDescent="0.15">
      <c r="A1510" s="7" t="str">
        <f t="shared" si="138"/>
        <v/>
      </c>
      <c r="B1510" s="8" t="str">
        <f t="shared" si="139"/>
        <v/>
      </c>
      <c r="C1510" s="9" t="str">
        <f>IF(A1510="","",IF(variable,IF(A1510&lt;'Rental Calculator'!$I$16*periods_per_year,start_rate,IF('Rental Calculator'!$I$20&gt;=0,MIN('Rental Calculator'!$I$17,start_rate+'Rental Calculator'!$I$20*ROUNDUP((A1510-'Rental Calculator'!$I$16*periods_per_year)/'Rental Calculator'!$I$19,0)),MAX('Rental Calculator'!$I$18,start_rate+'Rental Calculator'!$I$20*ROUNDUP((A1510-'Rental Calculator'!$I$16*periods_per_year)/'Rental Calculator'!$I$19,0)))),start_rate))</f>
        <v/>
      </c>
      <c r="D1510" s="10" t="str">
        <f t="shared" si="143"/>
        <v/>
      </c>
      <c r="E1510" s="10" t="str">
        <f t="shared" si="140"/>
        <v/>
      </c>
      <c r="F1510" s="10" t="str">
        <f t="shared" si="141"/>
        <v/>
      </c>
      <c r="G1510" s="10" t="str">
        <f t="shared" si="142"/>
        <v/>
      </c>
    </row>
    <row r="1511" spans="1:7" x14ac:dyDescent="0.15">
      <c r="A1511" s="7" t="str">
        <f t="shared" si="138"/>
        <v/>
      </c>
      <c r="B1511" s="8" t="str">
        <f t="shared" si="139"/>
        <v/>
      </c>
      <c r="C1511" s="9" t="str">
        <f>IF(A1511="","",IF(variable,IF(A1511&lt;'Rental Calculator'!$I$16*periods_per_year,start_rate,IF('Rental Calculator'!$I$20&gt;=0,MIN('Rental Calculator'!$I$17,start_rate+'Rental Calculator'!$I$20*ROUNDUP((A1511-'Rental Calculator'!$I$16*periods_per_year)/'Rental Calculator'!$I$19,0)),MAX('Rental Calculator'!$I$18,start_rate+'Rental Calculator'!$I$20*ROUNDUP((A1511-'Rental Calculator'!$I$16*periods_per_year)/'Rental Calculator'!$I$19,0)))),start_rate))</f>
        <v/>
      </c>
      <c r="D1511" s="10" t="str">
        <f t="shared" si="143"/>
        <v/>
      </c>
      <c r="E1511" s="10" t="str">
        <f t="shared" si="140"/>
        <v/>
      </c>
      <c r="F1511" s="10" t="str">
        <f t="shared" si="141"/>
        <v/>
      </c>
      <c r="G1511" s="10" t="str">
        <f t="shared" si="142"/>
        <v/>
      </c>
    </row>
    <row r="1512" spans="1:7" x14ac:dyDescent="0.15">
      <c r="A1512" s="7" t="str">
        <f t="shared" si="138"/>
        <v/>
      </c>
      <c r="B1512" s="8" t="str">
        <f t="shared" si="139"/>
        <v/>
      </c>
      <c r="C1512" s="9" t="str">
        <f>IF(A1512="","",IF(variable,IF(A1512&lt;'Rental Calculator'!$I$16*periods_per_year,start_rate,IF('Rental Calculator'!$I$20&gt;=0,MIN('Rental Calculator'!$I$17,start_rate+'Rental Calculator'!$I$20*ROUNDUP((A1512-'Rental Calculator'!$I$16*periods_per_year)/'Rental Calculator'!$I$19,0)),MAX('Rental Calculator'!$I$18,start_rate+'Rental Calculator'!$I$20*ROUNDUP((A1512-'Rental Calculator'!$I$16*periods_per_year)/'Rental Calculator'!$I$19,0)))),start_rate))</f>
        <v/>
      </c>
      <c r="D1512" s="10" t="str">
        <f t="shared" si="143"/>
        <v/>
      </c>
      <c r="E1512" s="10" t="str">
        <f t="shared" si="140"/>
        <v/>
      </c>
      <c r="F1512" s="10" t="str">
        <f t="shared" si="141"/>
        <v/>
      </c>
      <c r="G1512" s="10" t="str">
        <f t="shared" si="142"/>
        <v/>
      </c>
    </row>
    <row r="1513" spans="1:7" x14ac:dyDescent="0.15">
      <c r="A1513" s="7" t="str">
        <f t="shared" si="138"/>
        <v/>
      </c>
      <c r="B1513" s="8" t="str">
        <f t="shared" si="139"/>
        <v/>
      </c>
      <c r="C1513" s="9" t="str">
        <f>IF(A1513="","",IF(variable,IF(A1513&lt;'Rental Calculator'!$I$16*periods_per_year,start_rate,IF('Rental Calculator'!$I$20&gt;=0,MIN('Rental Calculator'!$I$17,start_rate+'Rental Calculator'!$I$20*ROUNDUP((A1513-'Rental Calculator'!$I$16*periods_per_year)/'Rental Calculator'!$I$19,0)),MAX('Rental Calculator'!$I$18,start_rate+'Rental Calculator'!$I$20*ROUNDUP((A1513-'Rental Calculator'!$I$16*periods_per_year)/'Rental Calculator'!$I$19,0)))),start_rate))</f>
        <v/>
      </c>
      <c r="D1513" s="10" t="str">
        <f t="shared" si="143"/>
        <v/>
      </c>
      <c r="E1513" s="10" t="str">
        <f t="shared" si="140"/>
        <v/>
      </c>
      <c r="F1513" s="10" t="str">
        <f t="shared" si="141"/>
        <v/>
      </c>
      <c r="G1513" s="10" t="str">
        <f t="shared" si="142"/>
        <v/>
      </c>
    </row>
    <row r="1514" spans="1:7" x14ac:dyDescent="0.15">
      <c r="A1514" s="7" t="str">
        <f t="shared" si="138"/>
        <v/>
      </c>
      <c r="B1514" s="8" t="str">
        <f t="shared" si="139"/>
        <v/>
      </c>
      <c r="C1514" s="9" t="str">
        <f>IF(A1514="","",IF(variable,IF(A1514&lt;'Rental Calculator'!$I$16*periods_per_year,start_rate,IF('Rental Calculator'!$I$20&gt;=0,MIN('Rental Calculator'!$I$17,start_rate+'Rental Calculator'!$I$20*ROUNDUP((A1514-'Rental Calculator'!$I$16*periods_per_year)/'Rental Calculator'!$I$19,0)),MAX('Rental Calculator'!$I$18,start_rate+'Rental Calculator'!$I$20*ROUNDUP((A1514-'Rental Calculator'!$I$16*periods_per_year)/'Rental Calculator'!$I$19,0)))),start_rate))</f>
        <v/>
      </c>
      <c r="D1514" s="10" t="str">
        <f t="shared" si="143"/>
        <v/>
      </c>
      <c r="E1514" s="10" t="str">
        <f t="shared" si="140"/>
        <v/>
      </c>
      <c r="F1514" s="10" t="str">
        <f t="shared" si="141"/>
        <v/>
      </c>
      <c r="G1514" s="10" t="str">
        <f t="shared" si="142"/>
        <v/>
      </c>
    </row>
    <row r="1515" spans="1:7" x14ac:dyDescent="0.15">
      <c r="A1515" s="7" t="str">
        <f t="shared" si="138"/>
        <v/>
      </c>
      <c r="B1515" s="8" t="str">
        <f t="shared" si="139"/>
        <v/>
      </c>
      <c r="C1515" s="9" t="str">
        <f>IF(A1515="","",IF(variable,IF(A1515&lt;'Rental Calculator'!$I$16*periods_per_year,start_rate,IF('Rental Calculator'!$I$20&gt;=0,MIN('Rental Calculator'!$I$17,start_rate+'Rental Calculator'!$I$20*ROUNDUP((A1515-'Rental Calculator'!$I$16*periods_per_year)/'Rental Calculator'!$I$19,0)),MAX('Rental Calculator'!$I$18,start_rate+'Rental Calculator'!$I$20*ROUNDUP((A1515-'Rental Calculator'!$I$16*periods_per_year)/'Rental Calculator'!$I$19,0)))),start_rate))</f>
        <v/>
      </c>
      <c r="D1515" s="10" t="str">
        <f t="shared" si="143"/>
        <v/>
      </c>
      <c r="E1515" s="10" t="str">
        <f t="shared" si="140"/>
        <v/>
      </c>
      <c r="F1515" s="10" t="str">
        <f t="shared" si="141"/>
        <v/>
      </c>
      <c r="G1515" s="10" t="str">
        <f t="shared" si="142"/>
        <v/>
      </c>
    </row>
    <row r="1516" spans="1:7" x14ac:dyDescent="0.15">
      <c r="A1516" s="7" t="str">
        <f t="shared" si="138"/>
        <v/>
      </c>
      <c r="B1516" s="8" t="str">
        <f t="shared" si="139"/>
        <v/>
      </c>
      <c r="C1516" s="9" t="str">
        <f>IF(A1516="","",IF(variable,IF(A1516&lt;'Rental Calculator'!$I$16*periods_per_year,start_rate,IF('Rental Calculator'!$I$20&gt;=0,MIN('Rental Calculator'!$I$17,start_rate+'Rental Calculator'!$I$20*ROUNDUP((A1516-'Rental Calculator'!$I$16*periods_per_year)/'Rental Calculator'!$I$19,0)),MAX('Rental Calculator'!$I$18,start_rate+'Rental Calculator'!$I$20*ROUNDUP((A1516-'Rental Calculator'!$I$16*periods_per_year)/'Rental Calculator'!$I$19,0)))),start_rate))</f>
        <v/>
      </c>
      <c r="D1516" s="10" t="str">
        <f t="shared" si="143"/>
        <v/>
      </c>
      <c r="E1516" s="10" t="str">
        <f t="shared" si="140"/>
        <v/>
      </c>
      <c r="F1516" s="10" t="str">
        <f t="shared" si="141"/>
        <v/>
      </c>
      <c r="G1516" s="10" t="str">
        <f t="shared" si="142"/>
        <v/>
      </c>
    </row>
    <row r="1517" spans="1:7" x14ac:dyDescent="0.15">
      <c r="A1517" s="7" t="str">
        <f t="shared" si="138"/>
        <v/>
      </c>
      <c r="B1517" s="8" t="str">
        <f t="shared" si="139"/>
        <v/>
      </c>
      <c r="C1517" s="9" t="str">
        <f>IF(A1517="","",IF(variable,IF(A1517&lt;'Rental Calculator'!$I$16*periods_per_year,start_rate,IF('Rental Calculator'!$I$20&gt;=0,MIN('Rental Calculator'!$I$17,start_rate+'Rental Calculator'!$I$20*ROUNDUP((A1517-'Rental Calculator'!$I$16*periods_per_year)/'Rental Calculator'!$I$19,0)),MAX('Rental Calculator'!$I$18,start_rate+'Rental Calculator'!$I$20*ROUNDUP((A1517-'Rental Calculator'!$I$16*periods_per_year)/'Rental Calculator'!$I$19,0)))),start_rate))</f>
        <v/>
      </c>
      <c r="D1517" s="10" t="str">
        <f t="shared" si="143"/>
        <v/>
      </c>
      <c r="E1517" s="10" t="str">
        <f t="shared" si="140"/>
        <v/>
      </c>
      <c r="F1517" s="10" t="str">
        <f t="shared" si="141"/>
        <v/>
      </c>
      <c r="G1517" s="10" t="str">
        <f t="shared" si="142"/>
        <v/>
      </c>
    </row>
    <row r="1518" spans="1:7" x14ac:dyDescent="0.15">
      <c r="A1518" s="7" t="str">
        <f t="shared" si="138"/>
        <v/>
      </c>
      <c r="B1518" s="8" t="str">
        <f t="shared" si="139"/>
        <v/>
      </c>
      <c r="C1518" s="9" t="str">
        <f>IF(A1518="","",IF(variable,IF(A1518&lt;'Rental Calculator'!$I$16*periods_per_year,start_rate,IF('Rental Calculator'!$I$20&gt;=0,MIN('Rental Calculator'!$I$17,start_rate+'Rental Calculator'!$I$20*ROUNDUP((A1518-'Rental Calculator'!$I$16*periods_per_year)/'Rental Calculator'!$I$19,0)),MAX('Rental Calculator'!$I$18,start_rate+'Rental Calculator'!$I$20*ROUNDUP((A1518-'Rental Calculator'!$I$16*periods_per_year)/'Rental Calculator'!$I$19,0)))),start_rate))</f>
        <v/>
      </c>
      <c r="D1518" s="10" t="str">
        <f t="shared" si="143"/>
        <v/>
      </c>
      <c r="E1518" s="10" t="str">
        <f t="shared" si="140"/>
        <v/>
      </c>
      <c r="F1518" s="10" t="str">
        <f t="shared" si="141"/>
        <v/>
      </c>
      <c r="G1518" s="10" t="str">
        <f t="shared" si="142"/>
        <v/>
      </c>
    </row>
    <row r="1519" spans="1:7" x14ac:dyDescent="0.15">
      <c r="A1519" s="7" t="str">
        <f t="shared" si="138"/>
        <v/>
      </c>
      <c r="B1519" s="8" t="str">
        <f t="shared" si="139"/>
        <v/>
      </c>
      <c r="C1519" s="9" t="str">
        <f>IF(A1519="","",IF(variable,IF(A1519&lt;'Rental Calculator'!$I$16*periods_per_year,start_rate,IF('Rental Calculator'!$I$20&gt;=0,MIN('Rental Calculator'!$I$17,start_rate+'Rental Calculator'!$I$20*ROUNDUP((A1519-'Rental Calculator'!$I$16*periods_per_year)/'Rental Calculator'!$I$19,0)),MAX('Rental Calculator'!$I$18,start_rate+'Rental Calculator'!$I$20*ROUNDUP((A1519-'Rental Calculator'!$I$16*periods_per_year)/'Rental Calculator'!$I$19,0)))),start_rate))</f>
        <v/>
      </c>
      <c r="D1519" s="10" t="str">
        <f t="shared" si="143"/>
        <v/>
      </c>
      <c r="E1519" s="10" t="str">
        <f t="shared" si="140"/>
        <v/>
      </c>
      <c r="F1519" s="10" t="str">
        <f t="shared" si="141"/>
        <v/>
      </c>
      <c r="G1519" s="10" t="str">
        <f t="shared" si="142"/>
        <v/>
      </c>
    </row>
    <row r="1520" spans="1:7" x14ac:dyDescent="0.15">
      <c r="A1520" s="7" t="str">
        <f t="shared" si="138"/>
        <v/>
      </c>
      <c r="B1520" s="8" t="str">
        <f t="shared" si="139"/>
        <v/>
      </c>
      <c r="C1520" s="9" t="str">
        <f>IF(A1520="","",IF(variable,IF(A1520&lt;'Rental Calculator'!$I$16*periods_per_year,start_rate,IF('Rental Calculator'!$I$20&gt;=0,MIN('Rental Calculator'!$I$17,start_rate+'Rental Calculator'!$I$20*ROUNDUP((A1520-'Rental Calculator'!$I$16*periods_per_year)/'Rental Calculator'!$I$19,0)),MAX('Rental Calculator'!$I$18,start_rate+'Rental Calculator'!$I$20*ROUNDUP((A1520-'Rental Calculator'!$I$16*periods_per_year)/'Rental Calculator'!$I$19,0)))),start_rate))</f>
        <v/>
      </c>
      <c r="D1520" s="10" t="str">
        <f t="shared" si="143"/>
        <v/>
      </c>
      <c r="E1520" s="10" t="str">
        <f t="shared" si="140"/>
        <v/>
      </c>
      <c r="F1520" s="10" t="str">
        <f t="shared" si="141"/>
        <v/>
      </c>
      <c r="G1520" s="10" t="str">
        <f t="shared" si="142"/>
        <v/>
      </c>
    </row>
    <row r="1521" spans="1:7" x14ac:dyDescent="0.15">
      <c r="A1521" s="7" t="str">
        <f t="shared" si="138"/>
        <v/>
      </c>
      <c r="B1521" s="8" t="str">
        <f t="shared" si="139"/>
        <v/>
      </c>
      <c r="C1521" s="9" t="str">
        <f>IF(A1521="","",IF(variable,IF(A1521&lt;'Rental Calculator'!$I$16*periods_per_year,start_rate,IF('Rental Calculator'!$I$20&gt;=0,MIN('Rental Calculator'!$I$17,start_rate+'Rental Calculator'!$I$20*ROUNDUP((A1521-'Rental Calculator'!$I$16*periods_per_year)/'Rental Calculator'!$I$19,0)),MAX('Rental Calculator'!$I$18,start_rate+'Rental Calculator'!$I$20*ROUNDUP((A1521-'Rental Calculator'!$I$16*periods_per_year)/'Rental Calculator'!$I$19,0)))),start_rate))</f>
        <v/>
      </c>
      <c r="D1521" s="10" t="str">
        <f t="shared" si="143"/>
        <v/>
      </c>
      <c r="E1521" s="10" t="str">
        <f t="shared" si="140"/>
        <v/>
      </c>
      <c r="F1521" s="10" t="str">
        <f t="shared" si="141"/>
        <v/>
      </c>
      <c r="G1521" s="10" t="str">
        <f t="shared" si="142"/>
        <v/>
      </c>
    </row>
    <row r="1522" spans="1:7" x14ac:dyDescent="0.15">
      <c r="A1522" s="7" t="str">
        <f t="shared" si="138"/>
        <v/>
      </c>
      <c r="B1522" s="8" t="str">
        <f t="shared" si="139"/>
        <v/>
      </c>
      <c r="C1522" s="9" t="str">
        <f>IF(A1522="","",IF(variable,IF(A1522&lt;'Rental Calculator'!$I$16*periods_per_year,start_rate,IF('Rental Calculator'!$I$20&gt;=0,MIN('Rental Calculator'!$I$17,start_rate+'Rental Calculator'!$I$20*ROUNDUP((A1522-'Rental Calculator'!$I$16*periods_per_year)/'Rental Calculator'!$I$19,0)),MAX('Rental Calculator'!$I$18,start_rate+'Rental Calculator'!$I$20*ROUNDUP((A1522-'Rental Calculator'!$I$16*periods_per_year)/'Rental Calculator'!$I$19,0)))),start_rate))</f>
        <v/>
      </c>
      <c r="D1522" s="10" t="str">
        <f t="shared" si="143"/>
        <v/>
      </c>
      <c r="E1522" s="10" t="str">
        <f t="shared" si="140"/>
        <v/>
      </c>
      <c r="F1522" s="10" t="str">
        <f t="shared" si="141"/>
        <v/>
      </c>
      <c r="G1522" s="10" t="str">
        <f t="shared" si="142"/>
        <v/>
      </c>
    </row>
    <row r="1523" spans="1:7" x14ac:dyDescent="0.15">
      <c r="A1523" s="7" t="str">
        <f t="shared" si="138"/>
        <v/>
      </c>
      <c r="B1523" s="8" t="str">
        <f t="shared" si="139"/>
        <v/>
      </c>
      <c r="C1523" s="9" t="str">
        <f>IF(A1523="","",IF(variable,IF(A1523&lt;'Rental Calculator'!$I$16*periods_per_year,start_rate,IF('Rental Calculator'!$I$20&gt;=0,MIN('Rental Calculator'!$I$17,start_rate+'Rental Calculator'!$I$20*ROUNDUP((A1523-'Rental Calculator'!$I$16*periods_per_year)/'Rental Calculator'!$I$19,0)),MAX('Rental Calculator'!$I$18,start_rate+'Rental Calculator'!$I$20*ROUNDUP((A1523-'Rental Calculator'!$I$16*periods_per_year)/'Rental Calculator'!$I$19,0)))),start_rate))</f>
        <v/>
      </c>
      <c r="D1523" s="10" t="str">
        <f t="shared" si="143"/>
        <v/>
      </c>
      <c r="E1523" s="10" t="str">
        <f t="shared" si="140"/>
        <v/>
      </c>
      <c r="F1523" s="10" t="str">
        <f t="shared" si="141"/>
        <v/>
      </c>
      <c r="G1523" s="10" t="str">
        <f t="shared" si="142"/>
        <v/>
      </c>
    </row>
    <row r="1524" spans="1:7" x14ac:dyDescent="0.15">
      <c r="A1524" s="7" t="str">
        <f t="shared" si="138"/>
        <v/>
      </c>
      <c r="B1524" s="8" t="str">
        <f t="shared" si="139"/>
        <v/>
      </c>
      <c r="C1524" s="9" t="str">
        <f>IF(A1524="","",IF(variable,IF(A1524&lt;'Rental Calculator'!$I$16*periods_per_year,start_rate,IF('Rental Calculator'!$I$20&gt;=0,MIN('Rental Calculator'!$I$17,start_rate+'Rental Calculator'!$I$20*ROUNDUP((A1524-'Rental Calculator'!$I$16*periods_per_year)/'Rental Calculator'!$I$19,0)),MAX('Rental Calculator'!$I$18,start_rate+'Rental Calculator'!$I$20*ROUNDUP((A1524-'Rental Calculator'!$I$16*periods_per_year)/'Rental Calculator'!$I$19,0)))),start_rate))</f>
        <v/>
      </c>
      <c r="D1524" s="10" t="str">
        <f t="shared" si="143"/>
        <v/>
      </c>
      <c r="E1524" s="10" t="str">
        <f t="shared" si="140"/>
        <v/>
      </c>
      <c r="F1524" s="10" t="str">
        <f t="shared" si="141"/>
        <v/>
      </c>
      <c r="G1524" s="10" t="str">
        <f t="shared" si="142"/>
        <v/>
      </c>
    </row>
    <row r="1525" spans="1:7" x14ac:dyDescent="0.15">
      <c r="A1525" s="7" t="str">
        <f t="shared" si="138"/>
        <v/>
      </c>
      <c r="B1525" s="8" t="str">
        <f t="shared" si="139"/>
        <v/>
      </c>
      <c r="C1525" s="9" t="str">
        <f>IF(A1525="","",IF(variable,IF(A1525&lt;'Rental Calculator'!$I$16*periods_per_year,start_rate,IF('Rental Calculator'!$I$20&gt;=0,MIN('Rental Calculator'!$I$17,start_rate+'Rental Calculator'!$I$20*ROUNDUP((A1525-'Rental Calculator'!$I$16*periods_per_year)/'Rental Calculator'!$I$19,0)),MAX('Rental Calculator'!$I$18,start_rate+'Rental Calculator'!$I$20*ROUNDUP((A1525-'Rental Calculator'!$I$16*periods_per_year)/'Rental Calculator'!$I$19,0)))),start_rate))</f>
        <v/>
      </c>
      <c r="D1525" s="10" t="str">
        <f t="shared" si="143"/>
        <v/>
      </c>
      <c r="E1525" s="10" t="str">
        <f t="shared" si="140"/>
        <v/>
      </c>
      <c r="F1525" s="10" t="str">
        <f t="shared" si="141"/>
        <v/>
      </c>
      <c r="G1525" s="10" t="str">
        <f t="shared" si="142"/>
        <v/>
      </c>
    </row>
    <row r="1526" spans="1:7" x14ac:dyDescent="0.15">
      <c r="A1526" s="7" t="str">
        <f t="shared" si="138"/>
        <v/>
      </c>
      <c r="B1526" s="8" t="str">
        <f t="shared" si="139"/>
        <v/>
      </c>
      <c r="C1526" s="9" t="str">
        <f>IF(A1526="","",IF(variable,IF(A1526&lt;'Rental Calculator'!$I$16*periods_per_year,start_rate,IF('Rental Calculator'!$I$20&gt;=0,MIN('Rental Calculator'!$I$17,start_rate+'Rental Calculator'!$I$20*ROUNDUP((A1526-'Rental Calculator'!$I$16*periods_per_year)/'Rental Calculator'!$I$19,0)),MAX('Rental Calculator'!$I$18,start_rate+'Rental Calculator'!$I$20*ROUNDUP((A1526-'Rental Calculator'!$I$16*periods_per_year)/'Rental Calculator'!$I$19,0)))),start_rate))</f>
        <v/>
      </c>
      <c r="D1526" s="10" t="str">
        <f t="shared" si="143"/>
        <v/>
      </c>
      <c r="E1526" s="10" t="str">
        <f t="shared" si="140"/>
        <v/>
      </c>
      <c r="F1526" s="10" t="str">
        <f t="shared" si="141"/>
        <v/>
      </c>
      <c r="G1526" s="10" t="str">
        <f t="shared" si="142"/>
        <v/>
      </c>
    </row>
    <row r="1527" spans="1:7" x14ac:dyDescent="0.15">
      <c r="A1527" s="7" t="str">
        <f t="shared" si="138"/>
        <v/>
      </c>
      <c r="B1527" s="8" t="str">
        <f t="shared" si="139"/>
        <v/>
      </c>
      <c r="C1527" s="9" t="str">
        <f>IF(A1527="","",IF(variable,IF(A1527&lt;'Rental Calculator'!$I$16*periods_per_year,start_rate,IF('Rental Calculator'!$I$20&gt;=0,MIN('Rental Calculator'!$I$17,start_rate+'Rental Calculator'!$I$20*ROUNDUP((A1527-'Rental Calculator'!$I$16*periods_per_year)/'Rental Calculator'!$I$19,0)),MAX('Rental Calculator'!$I$18,start_rate+'Rental Calculator'!$I$20*ROUNDUP((A1527-'Rental Calculator'!$I$16*periods_per_year)/'Rental Calculator'!$I$19,0)))),start_rate))</f>
        <v/>
      </c>
      <c r="D1527" s="10" t="str">
        <f t="shared" si="143"/>
        <v/>
      </c>
      <c r="E1527" s="10" t="str">
        <f t="shared" si="140"/>
        <v/>
      </c>
      <c r="F1527" s="10" t="str">
        <f t="shared" si="141"/>
        <v/>
      </c>
      <c r="G1527" s="10" t="str">
        <f t="shared" si="142"/>
        <v/>
      </c>
    </row>
    <row r="1528" spans="1:7" x14ac:dyDescent="0.15">
      <c r="A1528" s="7" t="str">
        <f t="shared" si="138"/>
        <v/>
      </c>
      <c r="B1528" s="8" t="str">
        <f t="shared" si="139"/>
        <v/>
      </c>
      <c r="C1528" s="9" t="str">
        <f>IF(A1528="","",IF(variable,IF(A1528&lt;'Rental Calculator'!$I$16*periods_per_year,start_rate,IF('Rental Calculator'!$I$20&gt;=0,MIN('Rental Calculator'!$I$17,start_rate+'Rental Calculator'!$I$20*ROUNDUP((A1528-'Rental Calculator'!$I$16*periods_per_year)/'Rental Calculator'!$I$19,0)),MAX('Rental Calculator'!$I$18,start_rate+'Rental Calculator'!$I$20*ROUNDUP((A1528-'Rental Calculator'!$I$16*periods_per_year)/'Rental Calculator'!$I$19,0)))),start_rate))</f>
        <v/>
      </c>
      <c r="D1528" s="10" t="str">
        <f t="shared" si="143"/>
        <v/>
      </c>
      <c r="E1528" s="10" t="str">
        <f t="shared" si="140"/>
        <v/>
      </c>
      <c r="F1528" s="10" t="str">
        <f t="shared" si="141"/>
        <v/>
      </c>
      <c r="G1528" s="10" t="str">
        <f t="shared" si="142"/>
        <v/>
      </c>
    </row>
    <row r="1529" spans="1:7" x14ac:dyDescent="0.15">
      <c r="A1529" s="7" t="str">
        <f t="shared" si="138"/>
        <v/>
      </c>
      <c r="B1529" s="8" t="str">
        <f t="shared" si="139"/>
        <v/>
      </c>
      <c r="C1529" s="9" t="str">
        <f>IF(A1529="","",IF(variable,IF(A1529&lt;'Rental Calculator'!$I$16*periods_per_year,start_rate,IF('Rental Calculator'!$I$20&gt;=0,MIN('Rental Calculator'!$I$17,start_rate+'Rental Calculator'!$I$20*ROUNDUP((A1529-'Rental Calculator'!$I$16*periods_per_year)/'Rental Calculator'!$I$19,0)),MAX('Rental Calculator'!$I$18,start_rate+'Rental Calculator'!$I$20*ROUNDUP((A1529-'Rental Calculator'!$I$16*periods_per_year)/'Rental Calculator'!$I$19,0)))),start_rate))</f>
        <v/>
      </c>
      <c r="D1529" s="10" t="str">
        <f t="shared" si="143"/>
        <v/>
      </c>
      <c r="E1529" s="10" t="str">
        <f t="shared" si="140"/>
        <v/>
      </c>
      <c r="F1529" s="10" t="str">
        <f t="shared" si="141"/>
        <v/>
      </c>
      <c r="G1529" s="10" t="str">
        <f t="shared" si="142"/>
        <v/>
      </c>
    </row>
    <row r="1530" spans="1:7" x14ac:dyDescent="0.15">
      <c r="A1530" s="7" t="str">
        <f t="shared" si="138"/>
        <v/>
      </c>
      <c r="B1530" s="8" t="str">
        <f t="shared" si="139"/>
        <v/>
      </c>
      <c r="C1530" s="9" t="str">
        <f>IF(A1530="","",IF(variable,IF(A1530&lt;'Rental Calculator'!$I$16*periods_per_year,start_rate,IF('Rental Calculator'!$I$20&gt;=0,MIN('Rental Calculator'!$I$17,start_rate+'Rental Calculator'!$I$20*ROUNDUP((A1530-'Rental Calculator'!$I$16*periods_per_year)/'Rental Calculator'!$I$19,0)),MAX('Rental Calculator'!$I$18,start_rate+'Rental Calculator'!$I$20*ROUNDUP((A1530-'Rental Calculator'!$I$16*periods_per_year)/'Rental Calculator'!$I$19,0)))),start_rate))</f>
        <v/>
      </c>
      <c r="D1530" s="10" t="str">
        <f t="shared" si="143"/>
        <v/>
      </c>
      <c r="E1530" s="10" t="str">
        <f t="shared" si="140"/>
        <v/>
      </c>
      <c r="F1530" s="10" t="str">
        <f t="shared" si="141"/>
        <v/>
      </c>
      <c r="G1530" s="10" t="str">
        <f t="shared" si="142"/>
        <v/>
      </c>
    </row>
    <row r="1531" spans="1:7" x14ac:dyDescent="0.15">
      <c r="A1531" s="7" t="str">
        <f t="shared" si="138"/>
        <v/>
      </c>
      <c r="B1531" s="8" t="str">
        <f t="shared" si="139"/>
        <v/>
      </c>
      <c r="C1531" s="9" t="str">
        <f>IF(A1531="","",IF(variable,IF(A1531&lt;'Rental Calculator'!$I$16*periods_per_year,start_rate,IF('Rental Calculator'!$I$20&gt;=0,MIN('Rental Calculator'!$I$17,start_rate+'Rental Calculator'!$I$20*ROUNDUP((A1531-'Rental Calculator'!$I$16*periods_per_year)/'Rental Calculator'!$I$19,0)),MAX('Rental Calculator'!$I$18,start_rate+'Rental Calculator'!$I$20*ROUNDUP((A1531-'Rental Calculator'!$I$16*periods_per_year)/'Rental Calculator'!$I$19,0)))),start_rate))</f>
        <v/>
      </c>
      <c r="D1531" s="10" t="str">
        <f t="shared" si="143"/>
        <v/>
      </c>
      <c r="E1531" s="10" t="str">
        <f t="shared" si="140"/>
        <v/>
      </c>
      <c r="F1531" s="10" t="str">
        <f t="shared" si="141"/>
        <v/>
      </c>
      <c r="G1531" s="10" t="str">
        <f t="shared" si="142"/>
        <v/>
      </c>
    </row>
    <row r="1532" spans="1:7" x14ac:dyDescent="0.15">
      <c r="A1532" s="7" t="str">
        <f t="shared" si="138"/>
        <v/>
      </c>
      <c r="B1532" s="8" t="str">
        <f t="shared" si="139"/>
        <v/>
      </c>
      <c r="C1532" s="9" t="str">
        <f>IF(A1532="","",IF(variable,IF(A1532&lt;'Rental Calculator'!$I$16*periods_per_year,start_rate,IF('Rental Calculator'!$I$20&gt;=0,MIN('Rental Calculator'!$I$17,start_rate+'Rental Calculator'!$I$20*ROUNDUP((A1532-'Rental Calculator'!$I$16*periods_per_year)/'Rental Calculator'!$I$19,0)),MAX('Rental Calculator'!$I$18,start_rate+'Rental Calculator'!$I$20*ROUNDUP((A1532-'Rental Calculator'!$I$16*periods_per_year)/'Rental Calculator'!$I$19,0)))),start_rate))</f>
        <v/>
      </c>
      <c r="D1532" s="10" t="str">
        <f t="shared" si="143"/>
        <v/>
      </c>
      <c r="E1532" s="10" t="str">
        <f t="shared" si="140"/>
        <v/>
      </c>
      <c r="F1532" s="10" t="str">
        <f t="shared" si="141"/>
        <v/>
      </c>
      <c r="G1532" s="10" t="str">
        <f t="shared" si="142"/>
        <v/>
      </c>
    </row>
    <row r="1533" spans="1:7" x14ac:dyDescent="0.15">
      <c r="A1533" s="7" t="str">
        <f t="shared" si="138"/>
        <v/>
      </c>
      <c r="B1533" s="8" t="str">
        <f t="shared" si="139"/>
        <v/>
      </c>
      <c r="C1533" s="9" t="str">
        <f>IF(A1533="","",IF(variable,IF(A1533&lt;'Rental Calculator'!$I$16*periods_per_year,start_rate,IF('Rental Calculator'!$I$20&gt;=0,MIN('Rental Calculator'!$I$17,start_rate+'Rental Calculator'!$I$20*ROUNDUP((A1533-'Rental Calculator'!$I$16*periods_per_year)/'Rental Calculator'!$I$19,0)),MAX('Rental Calculator'!$I$18,start_rate+'Rental Calculator'!$I$20*ROUNDUP((A1533-'Rental Calculator'!$I$16*periods_per_year)/'Rental Calculator'!$I$19,0)))),start_rate))</f>
        <v/>
      </c>
      <c r="D1533" s="10" t="str">
        <f t="shared" si="143"/>
        <v/>
      </c>
      <c r="E1533" s="10" t="str">
        <f t="shared" si="140"/>
        <v/>
      </c>
      <c r="F1533" s="10" t="str">
        <f t="shared" si="141"/>
        <v/>
      </c>
      <c r="G1533" s="10" t="str">
        <f t="shared" si="142"/>
        <v/>
      </c>
    </row>
    <row r="1534" spans="1:7" x14ac:dyDescent="0.15">
      <c r="A1534" s="7" t="str">
        <f t="shared" si="138"/>
        <v/>
      </c>
      <c r="B1534" s="8" t="str">
        <f t="shared" si="139"/>
        <v/>
      </c>
      <c r="C1534" s="9" t="str">
        <f>IF(A1534="","",IF(variable,IF(A1534&lt;'Rental Calculator'!$I$16*periods_per_year,start_rate,IF('Rental Calculator'!$I$20&gt;=0,MIN('Rental Calculator'!$I$17,start_rate+'Rental Calculator'!$I$20*ROUNDUP((A1534-'Rental Calculator'!$I$16*periods_per_year)/'Rental Calculator'!$I$19,0)),MAX('Rental Calculator'!$I$18,start_rate+'Rental Calculator'!$I$20*ROUNDUP((A1534-'Rental Calculator'!$I$16*periods_per_year)/'Rental Calculator'!$I$19,0)))),start_rate))</f>
        <v/>
      </c>
      <c r="D1534" s="10" t="str">
        <f t="shared" si="143"/>
        <v/>
      </c>
      <c r="E1534" s="10" t="str">
        <f t="shared" si="140"/>
        <v/>
      </c>
      <c r="F1534" s="10" t="str">
        <f t="shared" si="141"/>
        <v/>
      </c>
      <c r="G1534" s="10" t="str">
        <f t="shared" si="142"/>
        <v/>
      </c>
    </row>
    <row r="1535" spans="1:7" x14ac:dyDescent="0.15">
      <c r="A1535" s="7" t="str">
        <f t="shared" si="138"/>
        <v/>
      </c>
      <c r="B1535" s="8" t="str">
        <f t="shared" si="139"/>
        <v/>
      </c>
      <c r="C1535" s="9" t="str">
        <f>IF(A1535="","",IF(variable,IF(A1535&lt;'Rental Calculator'!$I$16*periods_per_year,start_rate,IF('Rental Calculator'!$I$20&gt;=0,MIN('Rental Calculator'!$I$17,start_rate+'Rental Calculator'!$I$20*ROUNDUP((A1535-'Rental Calculator'!$I$16*periods_per_year)/'Rental Calculator'!$I$19,0)),MAX('Rental Calculator'!$I$18,start_rate+'Rental Calculator'!$I$20*ROUNDUP((A1535-'Rental Calculator'!$I$16*periods_per_year)/'Rental Calculator'!$I$19,0)))),start_rate))</f>
        <v/>
      </c>
      <c r="D1535" s="10" t="str">
        <f t="shared" si="143"/>
        <v/>
      </c>
      <c r="E1535" s="10" t="str">
        <f t="shared" si="140"/>
        <v/>
      </c>
      <c r="F1535" s="10" t="str">
        <f t="shared" si="141"/>
        <v/>
      </c>
      <c r="G1535" s="10" t="str">
        <f t="shared" si="142"/>
        <v/>
      </c>
    </row>
    <row r="1536" spans="1:7" x14ac:dyDescent="0.15">
      <c r="A1536" s="7" t="str">
        <f t="shared" si="138"/>
        <v/>
      </c>
      <c r="B1536" s="8" t="str">
        <f t="shared" si="139"/>
        <v/>
      </c>
      <c r="C1536" s="9" t="str">
        <f>IF(A1536="","",IF(variable,IF(A1536&lt;'Rental Calculator'!$I$16*periods_per_year,start_rate,IF('Rental Calculator'!$I$20&gt;=0,MIN('Rental Calculator'!$I$17,start_rate+'Rental Calculator'!$I$20*ROUNDUP((A1536-'Rental Calculator'!$I$16*periods_per_year)/'Rental Calculator'!$I$19,0)),MAX('Rental Calculator'!$I$18,start_rate+'Rental Calculator'!$I$20*ROUNDUP((A1536-'Rental Calculator'!$I$16*periods_per_year)/'Rental Calculator'!$I$19,0)))),start_rate))</f>
        <v/>
      </c>
      <c r="D1536" s="10" t="str">
        <f t="shared" si="143"/>
        <v/>
      </c>
      <c r="E1536" s="10" t="str">
        <f t="shared" si="140"/>
        <v/>
      </c>
      <c r="F1536" s="10" t="str">
        <f t="shared" si="141"/>
        <v/>
      </c>
      <c r="G1536" s="10" t="str">
        <f t="shared" si="142"/>
        <v/>
      </c>
    </row>
    <row r="1537" spans="1:7" x14ac:dyDescent="0.15">
      <c r="A1537" s="7" t="str">
        <f t="shared" si="138"/>
        <v/>
      </c>
      <c r="B1537" s="8" t="str">
        <f t="shared" si="139"/>
        <v/>
      </c>
      <c r="C1537" s="9" t="str">
        <f>IF(A1537="","",IF(variable,IF(A1537&lt;'Rental Calculator'!$I$16*periods_per_year,start_rate,IF('Rental Calculator'!$I$20&gt;=0,MIN('Rental Calculator'!$I$17,start_rate+'Rental Calculator'!$I$20*ROUNDUP((A1537-'Rental Calculator'!$I$16*periods_per_year)/'Rental Calculator'!$I$19,0)),MAX('Rental Calculator'!$I$18,start_rate+'Rental Calculator'!$I$20*ROUNDUP((A1537-'Rental Calculator'!$I$16*periods_per_year)/'Rental Calculator'!$I$19,0)))),start_rate))</f>
        <v/>
      </c>
      <c r="D1537" s="10" t="str">
        <f t="shared" si="143"/>
        <v/>
      </c>
      <c r="E1537" s="10" t="str">
        <f t="shared" si="140"/>
        <v/>
      </c>
      <c r="F1537" s="10" t="str">
        <f t="shared" si="141"/>
        <v/>
      </c>
      <c r="G1537" s="10" t="str">
        <f t="shared" si="142"/>
        <v/>
      </c>
    </row>
    <row r="1538" spans="1:7" x14ac:dyDescent="0.15">
      <c r="A1538" s="7" t="str">
        <f t="shared" si="138"/>
        <v/>
      </c>
      <c r="B1538" s="8" t="str">
        <f t="shared" si="139"/>
        <v/>
      </c>
      <c r="C1538" s="9" t="str">
        <f>IF(A1538="","",IF(variable,IF(A1538&lt;'Rental Calculator'!$I$16*periods_per_year,start_rate,IF('Rental Calculator'!$I$20&gt;=0,MIN('Rental Calculator'!$I$17,start_rate+'Rental Calculator'!$I$20*ROUNDUP((A1538-'Rental Calculator'!$I$16*periods_per_year)/'Rental Calculator'!$I$19,0)),MAX('Rental Calculator'!$I$18,start_rate+'Rental Calculator'!$I$20*ROUNDUP((A1538-'Rental Calculator'!$I$16*periods_per_year)/'Rental Calculator'!$I$19,0)))),start_rate))</f>
        <v/>
      </c>
      <c r="D1538" s="10" t="str">
        <f t="shared" si="143"/>
        <v/>
      </c>
      <c r="E1538" s="10" t="str">
        <f t="shared" si="140"/>
        <v/>
      </c>
      <c r="F1538" s="10" t="str">
        <f t="shared" si="141"/>
        <v/>
      </c>
      <c r="G1538" s="10" t="str">
        <f t="shared" si="142"/>
        <v/>
      </c>
    </row>
    <row r="1539" spans="1:7" x14ac:dyDescent="0.15">
      <c r="A1539" s="7" t="str">
        <f t="shared" si="138"/>
        <v/>
      </c>
      <c r="B1539" s="8" t="str">
        <f t="shared" si="139"/>
        <v/>
      </c>
      <c r="C1539" s="9" t="str">
        <f>IF(A1539="","",IF(variable,IF(A1539&lt;'Rental Calculator'!$I$16*periods_per_year,start_rate,IF('Rental Calculator'!$I$20&gt;=0,MIN('Rental Calculator'!$I$17,start_rate+'Rental Calculator'!$I$20*ROUNDUP((A1539-'Rental Calculator'!$I$16*periods_per_year)/'Rental Calculator'!$I$19,0)),MAX('Rental Calculator'!$I$18,start_rate+'Rental Calculator'!$I$20*ROUNDUP((A1539-'Rental Calculator'!$I$16*periods_per_year)/'Rental Calculator'!$I$19,0)))),start_rate))</f>
        <v/>
      </c>
      <c r="D1539" s="10" t="str">
        <f t="shared" si="143"/>
        <v/>
      </c>
      <c r="E1539" s="10" t="str">
        <f t="shared" si="140"/>
        <v/>
      </c>
      <c r="F1539" s="10" t="str">
        <f t="shared" si="141"/>
        <v/>
      </c>
      <c r="G1539" s="10" t="str">
        <f t="shared" si="142"/>
        <v/>
      </c>
    </row>
    <row r="1540" spans="1:7" x14ac:dyDescent="0.15">
      <c r="A1540" s="7" t="str">
        <f t="shared" ref="A1540:A1563" si="144">IF(G1539="","",IF(OR(A1539&gt;=nper,ROUND(G1539,2)&lt;=0),"",A1539+1))</f>
        <v/>
      </c>
      <c r="B1540" s="8" t="str">
        <f t="shared" ref="B1540:B1563" si="145">IF(A1540="","",IF(OR(periods_per_year=26,periods_per_year=52),IF(periods_per_year=26,IF(A1540=1,fpdate,B1539+14),IF(periods_per_year=52,IF(A1540=1,fpdate,B1539+7),"n/a")),IF(periods_per_year=24,DATE(YEAR(fpdate),MONTH(fpdate)+(A1540-1)/2+IF(AND(DAY(fpdate)&gt;=15,MOD(A1540,2)=0),1,0),IF(MOD(A1540,2)=0,IF(DAY(fpdate)&gt;=15,DAY(fpdate)-14,DAY(fpdate)+14),DAY(fpdate))),IF(DAY(DATE(YEAR(fpdate),MONTH(fpdate)+A1540-1,DAY(fpdate)))&lt;&gt;DAY(fpdate),DATE(YEAR(fpdate),MONTH(fpdate)+A1540,0),DATE(YEAR(fpdate),MONTH(fpdate)+A1540-1,DAY(fpdate))))))</f>
        <v/>
      </c>
      <c r="C1540" s="9" t="str">
        <f>IF(A1540="","",IF(variable,IF(A1540&lt;'Rental Calculator'!$I$16*periods_per_year,start_rate,IF('Rental Calculator'!$I$20&gt;=0,MIN('Rental Calculator'!$I$17,start_rate+'Rental Calculator'!$I$20*ROUNDUP((A1540-'Rental Calculator'!$I$16*periods_per_year)/'Rental Calculator'!$I$19,0)),MAX('Rental Calculator'!$I$18,start_rate+'Rental Calculator'!$I$20*ROUNDUP((A1540-'Rental Calculator'!$I$16*periods_per_year)/'Rental Calculator'!$I$19,0)))),start_rate))</f>
        <v/>
      </c>
      <c r="D1540" s="10" t="str">
        <f t="shared" si="143"/>
        <v/>
      </c>
      <c r="E1540" s="10" t="str">
        <f t="shared" ref="E1540:E1563" si="146">IF(A1540="","",IF(A1540=nper,G1539+D1540,MIN(G1539+D1540,IF(C1540=C1539,E1539,ROUND(-PMT(((1+C1540/CP)^(CP/periods_per_year))-1,nper-A1540+1,G1539),2)))))</f>
        <v/>
      </c>
      <c r="F1540" s="10" t="str">
        <f t="shared" ref="F1540:F1563" si="147">IF(A1540="","",E1540-D1540)</f>
        <v/>
      </c>
      <c r="G1540" s="10" t="str">
        <f t="shared" ref="G1540:G1563" si="148">IF(A1540="","",G1539-F1540)</f>
        <v/>
      </c>
    </row>
    <row r="1541" spans="1:7" x14ac:dyDescent="0.15">
      <c r="A1541" s="7" t="str">
        <f t="shared" si="144"/>
        <v/>
      </c>
      <c r="B1541" s="8" t="str">
        <f t="shared" si="145"/>
        <v/>
      </c>
      <c r="C1541" s="9" t="str">
        <f>IF(A1541="","",IF(variable,IF(A1541&lt;'Rental Calculator'!$I$16*periods_per_year,start_rate,IF('Rental Calculator'!$I$20&gt;=0,MIN('Rental Calculator'!$I$17,start_rate+'Rental Calculator'!$I$20*ROUNDUP((A1541-'Rental Calculator'!$I$16*periods_per_year)/'Rental Calculator'!$I$19,0)),MAX('Rental Calculator'!$I$18,start_rate+'Rental Calculator'!$I$20*ROUNDUP((A1541-'Rental Calculator'!$I$16*periods_per_year)/'Rental Calculator'!$I$19,0)))),start_rate))</f>
        <v/>
      </c>
      <c r="D1541" s="10" t="str">
        <f t="shared" ref="D1541:D1563" si="149">IF(A1541="","",ROUND((((1+C1541/CP)^(CP/periods_per_year))-1)*G1540,2))</f>
        <v/>
      </c>
      <c r="E1541" s="10" t="str">
        <f t="shared" si="146"/>
        <v/>
      </c>
      <c r="F1541" s="10" t="str">
        <f t="shared" si="147"/>
        <v/>
      </c>
      <c r="G1541" s="10" t="str">
        <f t="shared" si="148"/>
        <v/>
      </c>
    </row>
    <row r="1542" spans="1:7" x14ac:dyDescent="0.15">
      <c r="A1542" s="7" t="str">
        <f t="shared" si="144"/>
        <v/>
      </c>
      <c r="B1542" s="8" t="str">
        <f t="shared" si="145"/>
        <v/>
      </c>
      <c r="C1542" s="9" t="str">
        <f>IF(A1542="","",IF(variable,IF(A1542&lt;'Rental Calculator'!$I$16*periods_per_year,start_rate,IF('Rental Calculator'!$I$20&gt;=0,MIN('Rental Calculator'!$I$17,start_rate+'Rental Calculator'!$I$20*ROUNDUP((A1542-'Rental Calculator'!$I$16*periods_per_year)/'Rental Calculator'!$I$19,0)),MAX('Rental Calculator'!$I$18,start_rate+'Rental Calculator'!$I$20*ROUNDUP((A1542-'Rental Calculator'!$I$16*periods_per_year)/'Rental Calculator'!$I$19,0)))),start_rate))</f>
        <v/>
      </c>
      <c r="D1542" s="10" t="str">
        <f t="shared" si="149"/>
        <v/>
      </c>
      <c r="E1542" s="10" t="str">
        <f t="shared" si="146"/>
        <v/>
      </c>
      <c r="F1542" s="10" t="str">
        <f t="shared" si="147"/>
        <v/>
      </c>
      <c r="G1542" s="10" t="str">
        <f t="shared" si="148"/>
        <v/>
      </c>
    </row>
    <row r="1543" spans="1:7" x14ac:dyDescent="0.15">
      <c r="A1543" s="7" t="str">
        <f t="shared" si="144"/>
        <v/>
      </c>
      <c r="B1543" s="8" t="str">
        <f t="shared" si="145"/>
        <v/>
      </c>
      <c r="C1543" s="9" t="str">
        <f>IF(A1543="","",IF(variable,IF(A1543&lt;'Rental Calculator'!$I$16*periods_per_year,start_rate,IF('Rental Calculator'!$I$20&gt;=0,MIN('Rental Calculator'!$I$17,start_rate+'Rental Calculator'!$I$20*ROUNDUP((A1543-'Rental Calculator'!$I$16*periods_per_year)/'Rental Calculator'!$I$19,0)),MAX('Rental Calculator'!$I$18,start_rate+'Rental Calculator'!$I$20*ROUNDUP((A1543-'Rental Calculator'!$I$16*periods_per_year)/'Rental Calculator'!$I$19,0)))),start_rate))</f>
        <v/>
      </c>
      <c r="D1543" s="10" t="str">
        <f t="shared" si="149"/>
        <v/>
      </c>
      <c r="E1543" s="10" t="str">
        <f t="shared" si="146"/>
        <v/>
      </c>
      <c r="F1543" s="10" t="str">
        <f t="shared" si="147"/>
        <v/>
      </c>
      <c r="G1543" s="10" t="str">
        <f t="shared" si="148"/>
        <v/>
      </c>
    </row>
    <row r="1544" spans="1:7" x14ac:dyDescent="0.15">
      <c r="A1544" s="7" t="str">
        <f t="shared" si="144"/>
        <v/>
      </c>
      <c r="B1544" s="8" t="str">
        <f t="shared" si="145"/>
        <v/>
      </c>
      <c r="C1544" s="9" t="str">
        <f>IF(A1544="","",IF(variable,IF(A1544&lt;'Rental Calculator'!$I$16*periods_per_year,start_rate,IF('Rental Calculator'!$I$20&gt;=0,MIN('Rental Calculator'!$I$17,start_rate+'Rental Calculator'!$I$20*ROUNDUP((A1544-'Rental Calculator'!$I$16*periods_per_year)/'Rental Calculator'!$I$19,0)),MAX('Rental Calculator'!$I$18,start_rate+'Rental Calculator'!$I$20*ROUNDUP((A1544-'Rental Calculator'!$I$16*periods_per_year)/'Rental Calculator'!$I$19,0)))),start_rate))</f>
        <v/>
      </c>
      <c r="D1544" s="10" t="str">
        <f t="shared" si="149"/>
        <v/>
      </c>
      <c r="E1544" s="10" t="str">
        <f t="shared" si="146"/>
        <v/>
      </c>
      <c r="F1544" s="10" t="str">
        <f t="shared" si="147"/>
        <v/>
      </c>
      <c r="G1544" s="10" t="str">
        <f t="shared" si="148"/>
        <v/>
      </c>
    </row>
    <row r="1545" spans="1:7" x14ac:dyDescent="0.15">
      <c r="A1545" s="7" t="str">
        <f t="shared" si="144"/>
        <v/>
      </c>
      <c r="B1545" s="8" t="str">
        <f t="shared" si="145"/>
        <v/>
      </c>
      <c r="C1545" s="9" t="str">
        <f>IF(A1545="","",IF(variable,IF(A1545&lt;'Rental Calculator'!$I$16*periods_per_year,start_rate,IF('Rental Calculator'!$I$20&gt;=0,MIN('Rental Calculator'!$I$17,start_rate+'Rental Calculator'!$I$20*ROUNDUP((A1545-'Rental Calculator'!$I$16*periods_per_year)/'Rental Calculator'!$I$19,0)),MAX('Rental Calculator'!$I$18,start_rate+'Rental Calculator'!$I$20*ROUNDUP((A1545-'Rental Calculator'!$I$16*periods_per_year)/'Rental Calculator'!$I$19,0)))),start_rate))</f>
        <v/>
      </c>
      <c r="D1545" s="10" t="str">
        <f t="shared" si="149"/>
        <v/>
      </c>
      <c r="E1545" s="10" t="str">
        <f t="shared" si="146"/>
        <v/>
      </c>
      <c r="F1545" s="10" t="str">
        <f t="shared" si="147"/>
        <v/>
      </c>
      <c r="G1545" s="10" t="str">
        <f t="shared" si="148"/>
        <v/>
      </c>
    </row>
    <row r="1546" spans="1:7" x14ac:dyDescent="0.15">
      <c r="A1546" s="7" t="str">
        <f t="shared" si="144"/>
        <v/>
      </c>
      <c r="B1546" s="8" t="str">
        <f t="shared" si="145"/>
        <v/>
      </c>
      <c r="C1546" s="9" t="str">
        <f>IF(A1546="","",IF(variable,IF(A1546&lt;'Rental Calculator'!$I$16*periods_per_year,start_rate,IF('Rental Calculator'!$I$20&gt;=0,MIN('Rental Calculator'!$I$17,start_rate+'Rental Calculator'!$I$20*ROUNDUP((A1546-'Rental Calculator'!$I$16*periods_per_year)/'Rental Calculator'!$I$19,0)),MAX('Rental Calculator'!$I$18,start_rate+'Rental Calculator'!$I$20*ROUNDUP((A1546-'Rental Calculator'!$I$16*periods_per_year)/'Rental Calculator'!$I$19,0)))),start_rate))</f>
        <v/>
      </c>
      <c r="D1546" s="10" t="str">
        <f t="shared" si="149"/>
        <v/>
      </c>
      <c r="E1546" s="10" t="str">
        <f t="shared" si="146"/>
        <v/>
      </c>
      <c r="F1546" s="10" t="str">
        <f t="shared" si="147"/>
        <v/>
      </c>
      <c r="G1546" s="10" t="str">
        <f t="shared" si="148"/>
        <v/>
      </c>
    </row>
    <row r="1547" spans="1:7" x14ac:dyDescent="0.15">
      <c r="A1547" s="7" t="str">
        <f t="shared" si="144"/>
        <v/>
      </c>
      <c r="B1547" s="8" t="str">
        <f t="shared" si="145"/>
        <v/>
      </c>
      <c r="C1547" s="9" t="str">
        <f>IF(A1547="","",IF(variable,IF(A1547&lt;'Rental Calculator'!$I$16*periods_per_year,start_rate,IF('Rental Calculator'!$I$20&gt;=0,MIN('Rental Calculator'!$I$17,start_rate+'Rental Calculator'!$I$20*ROUNDUP((A1547-'Rental Calculator'!$I$16*periods_per_year)/'Rental Calculator'!$I$19,0)),MAX('Rental Calculator'!$I$18,start_rate+'Rental Calculator'!$I$20*ROUNDUP((A1547-'Rental Calculator'!$I$16*periods_per_year)/'Rental Calculator'!$I$19,0)))),start_rate))</f>
        <v/>
      </c>
      <c r="D1547" s="10" t="str">
        <f t="shared" si="149"/>
        <v/>
      </c>
      <c r="E1547" s="10" t="str">
        <f t="shared" si="146"/>
        <v/>
      </c>
      <c r="F1547" s="10" t="str">
        <f t="shared" si="147"/>
        <v/>
      </c>
      <c r="G1547" s="10" t="str">
        <f t="shared" si="148"/>
        <v/>
      </c>
    </row>
    <row r="1548" spans="1:7" x14ac:dyDescent="0.15">
      <c r="A1548" s="7" t="str">
        <f t="shared" si="144"/>
        <v/>
      </c>
      <c r="B1548" s="8" t="str">
        <f t="shared" si="145"/>
        <v/>
      </c>
      <c r="C1548" s="9" t="str">
        <f>IF(A1548="","",IF(variable,IF(A1548&lt;'Rental Calculator'!$I$16*periods_per_year,start_rate,IF('Rental Calculator'!$I$20&gt;=0,MIN('Rental Calculator'!$I$17,start_rate+'Rental Calculator'!$I$20*ROUNDUP((A1548-'Rental Calculator'!$I$16*periods_per_year)/'Rental Calculator'!$I$19,0)),MAX('Rental Calculator'!$I$18,start_rate+'Rental Calculator'!$I$20*ROUNDUP((A1548-'Rental Calculator'!$I$16*periods_per_year)/'Rental Calculator'!$I$19,0)))),start_rate))</f>
        <v/>
      </c>
      <c r="D1548" s="10" t="str">
        <f t="shared" si="149"/>
        <v/>
      </c>
      <c r="E1548" s="10" t="str">
        <f t="shared" si="146"/>
        <v/>
      </c>
      <c r="F1548" s="10" t="str">
        <f t="shared" si="147"/>
        <v/>
      </c>
      <c r="G1548" s="10" t="str">
        <f t="shared" si="148"/>
        <v/>
      </c>
    </row>
    <row r="1549" spans="1:7" x14ac:dyDescent="0.15">
      <c r="A1549" s="7" t="str">
        <f t="shared" si="144"/>
        <v/>
      </c>
      <c r="B1549" s="8" t="str">
        <f t="shared" si="145"/>
        <v/>
      </c>
      <c r="C1549" s="9" t="str">
        <f>IF(A1549="","",IF(variable,IF(A1549&lt;'Rental Calculator'!$I$16*periods_per_year,start_rate,IF('Rental Calculator'!$I$20&gt;=0,MIN('Rental Calculator'!$I$17,start_rate+'Rental Calculator'!$I$20*ROUNDUP((A1549-'Rental Calculator'!$I$16*periods_per_year)/'Rental Calculator'!$I$19,0)),MAX('Rental Calculator'!$I$18,start_rate+'Rental Calculator'!$I$20*ROUNDUP((A1549-'Rental Calculator'!$I$16*periods_per_year)/'Rental Calculator'!$I$19,0)))),start_rate))</f>
        <v/>
      </c>
      <c r="D1549" s="10" t="str">
        <f t="shared" si="149"/>
        <v/>
      </c>
      <c r="E1549" s="10" t="str">
        <f t="shared" si="146"/>
        <v/>
      </c>
      <c r="F1549" s="10" t="str">
        <f t="shared" si="147"/>
        <v/>
      </c>
      <c r="G1549" s="10" t="str">
        <f t="shared" si="148"/>
        <v/>
      </c>
    </row>
    <row r="1550" spans="1:7" x14ac:dyDescent="0.15">
      <c r="A1550" s="7" t="str">
        <f t="shared" si="144"/>
        <v/>
      </c>
      <c r="B1550" s="8" t="str">
        <f t="shared" si="145"/>
        <v/>
      </c>
      <c r="C1550" s="9" t="str">
        <f>IF(A1550="","",IF(variable,IF(A1550&lt;'Rental Calculator'!$I$16*periods_per_year,start_rate,IF('Rental Calculator'!$I$20&gt;=0,MIN('Rental Calculator'!$I$17,start_rate+'Rental Calculator'!$I$20*ROUNDUP((A1550-'Rental Calculator'!$I$16*periods_per_year)/'Rental Calculator'!$I$19,0)),MAX('Rental Calculator'!$I$18,start_rate+'Rental Calculator'!$I$20*ROUNDUP((A1550-'Rental Calculator'!$I$16*periods_per_year)/'Rental Calculator'!$I$19,0)))),start_rate))</f>
        <v/>
      </c>
      <c r="D1550" s="10" t="str">
        <f t="shared" si="149"/>
        <v/>
      </c>
      <c r="E1550" s="10" t="str">
        <f t="shared" si="146"/>
        <v/>
      </c>
      <c r="F1550" s="10" t="str">
        <f t="shared" si="147"/>
        <v/>
      </c>
      <c r="G1550" s="10" t="str">
        <f t="shared" si="148"/>
        <v/>
      </c>
    </row>
    <row r="1551" spans="1:7" x14ac:dyDescent="0.15">
      <c r="A1551" s="7" t="str">
        <f t="shared" si="144"/>
        <v/>
      </c>
      <c r="B1551" s="8" t="str">
        <f t="shared" si="145"/>
        <v/>
      </c>
      <c r="C1551" s="9" t="str">
        <f>IF(A1551="","",IF(variable,IF(A1551&lt;'Rental Calculator'!$I$16*periods_per_year,start_rate,IF('Rental Calculator'!$I$20&gt;=0,MIN('Rental Calculator'!$I$17,start_rate+'Rental Calculator'!$I$20*ROUNDUP((A1551-'Rental Calculator'!$I$16*periods_per_year)/'Rental Calculator'!$I$19,0)),MAX('Rental Calculator'!$I$18,start_rate+'Rental Calculator'!$I$20*ROUNDUP((A1551-'Rental Calculator'!$I$16*periods_per_year)/'Rental Calculator'!$I$19,0)))),start_rate))</f>
        <v/>
      </c>
      <c r="D1551" s="10" t="str">
        <f t="shared" si="149"/>
        <v/>
      </c>
      <c r="E1551" s="10" t="str">
        <f t="shared" si="146"/>
        <v/>
      </c>
      <c r="F1551" s="10" t="str">
        <f t="shared" si="147"/>
        <v/>
      </c>
      <c r="G1551" s="10" t="str">
        <f t="shared" si="148"/>
        <v/>
      </c>
    </row>
    <row r="1552" spans="1:7" x14ac:dyDescent="0.15">
      <c r="A1552" s="7" t="str">
        <f t="shared" si="144"/>
        <v/>
      </c>
      <c r="B1552" s="8" t="str">
        <f t="shared" si="145"/>
        <v/>
      </c>
      <c r="C1552" s="9" t="str">
        <f>IF(A1552="","",IF(variable,IF(A1552&lt;'Rental Calculator'!$I$16*periods_per_year,start_rate,IF('Rental Calculator'!$I$20&gt;=0,MIN('Rental Calculator'!$I$17,start_rate+'Rental Calculator'!$I$20*ROUNDUP((A1552-'Rental Calculator'!$I$16*periods_per_year)/'Rental Calculator'!$I$19,0)),MAX('Rental Calculator'!$I$18,start_rate+'Rental Calculator'!$I$20*ROUNDUP((A1552-'Rental Calculator'!$I$16*periods_per_year)/'Rental Calculator'!$I$19,0)))),start_rate))</f>
        <v/>
      </c>
      <c r="D1552" s="10" t="str">
        <f t="shared" si="149"/>
        <v/>
      </c>
      <c r="E1552" s="10" t="str">
        <f t="shared" si="146"/>
        <v/>
      </c>
      <c r="F1552" s="10" t="str">
        <f t="shared" si="147"/>
        <v/>
      </c>
      <c r="G1552" s="10" t="str">
        <f t="shared" si="148"/>
        <v/>
      </c>
    </row>
    <row r="1553" spans="1:7" x14ac:dyDescent="0.15">
      <c r="A1553" s="7" t="str">
        <f t="shared" si="144"/>
        <v/>
      </c>
      <c r="B1553" s="8" t="str">
        <f t="shared" si="145"/>
        <v/>
      </c>
      <c r="C1553" s="9" t="str">
        <f>IF(A1553="","",IF(variable,IF(A1553&lt;'Rental Calculator'!$I$16*periods_per_year,start_rate,IF('Rental Calculator'!$I$20&gt;=0,MIN('Rental Calculator'!$I$17,start_rate+'Rental Calculator'!$I$20*ROUNDUP((A1553-'Rental Calculator'!$I$16*periods_per_year)/'Rental Calculator'!$I$19,0)),MAX('Rental Calculator'!$I$18,start_rate+'Rental Calculator'!$I$20*ROUNDUP((A1553-'Rental Calculator'!$I$16*periods_per_year)/'Rental Calculator'!$I$19,0)))),start_rate))</f>
        <v/>
      </c>
      <c r="D1553" s="10" t="str">
        <f t="shared" si="149"/>
        <v/>
      </c>
      <c r="E1553" s="10" t="str">
        <f t="shared" si="146"/>
        <v/>
      </c>
      <c r="F1553" s="10" t="str">
        <f t="shared" si="147"/>
        <v/>
      </c>
      <c r="G1553" s="10" t="str">
        <f t="shared" si="148"/>
        <v/>
      </c>
    </row>
    <row r="1554" spans="1:7" x14ac:dyDescent="0.15">
      <c r="A1554" s="7" t="str">
        <f t="shared" si="144"/>
        <v/>
      </c>
      <c r="B1554" s="8" t="str">
        <f t="shared" si="145"/>
        <v/>
      </c>
      <c r="C1554" s="9" t="str">
        <f>IF(A1554="","",IF(variable,IF(A1554&lt;'Rental Calculator'!$I$16*periods_per_year,start_rate,IF('Rental Calculator'!$I$20&gt;=0,MIN('Rental Calculator'!$I$17,start_rate+'Rental Calculator'!$I$20*ROUNDUP((A1554-'Rental Calculator'!$I$16*periods_per_year)/'Rental Calculator'!$I$19,0)),MAX('Rental Calculator'!$I$18,start_rate+'Rental Calculator'!$I$20*ROUNDUP((A1554-'Rental Calculator'!$I$16*periods_per_year)/'Rental Calculator'!$I$19,0)))),start_rate))</f>
        <v/>
      </c>
      <c r="D1554" s="10" t="str">
        <f t="shared" si="149"/>
        <v/>
      </c>
      <c r="E1554" s="10" t="str">
        <f t="shared" si="146"/>
        <v/>
      </c>
      <c r="F1554" s="10" t="str">
        <f t="shared" si="147"/>
        <v/>
      </c>
      <c r="G1554" s="10" t="str">
        <f t="shared" si="148"/>
        <v/>
      </c>
    </row>
    <row r="1555" spans="1:7" x14ac:dyDescent="0.15">
      <c r="A1555" s="7" t="str">
        <f t="shared" si="144"/>
        <v/>
      </c>
      <c r="B1555" s="8" t="str">
        <f t="shared" si="145"/>
        <v/>
      </c>
      <c r="C1555" s="9" t="str">
        <f>IF(A1555="","",IF(variable,IF(A1555&lt;'Rental Calculator'!$I$16*periods_per_year,start_rate,IF('Rental Calculator'!$I$20&gt;=0,MIN('Rental Calculator'!$I$17,start_rate+'Rental Calculator'!$I$20*ROUNDUP((A1555-'Rental Calculator'!$I$16*periods_per_year)/'Rental Calculator'!$I$19,0)),MAX('Rental Calculator'!$I$18,start_rate+'Rental Calculator'!$I$20*ROUNDUP((A1555-'Rental Calculator'!$I$16*periods_per_year)/'Rental Calculator'!$I$19,0)))),start_rate))</f>
        <v/>
      </c>
      <c r="D1555" s="10" t="str">
        <f t="shared" si="149"/>
        <v/>
      </c>
      <c r="E1555" s="10" t="str">
        <f t="shared" si="146"/>
        <v/>
      </c>
      <c r="F1555" s="10" t="str">
        <f t="shared" si="147"/>
        <v/>
      </c>
      <c r="G1555" s="10" t="str">
        <f t="shared" si="148"/>
        <v/>
      </c>
    </row>
    <row r="1556" spans="1:7" x14ac:dyDescent="0.15">
      <c r="A1556" s="7" t="str">
        <f t="shared" si="144"/>
        <v/>
      </c>
      <c r="B1556" s="8" t="str">
        <f t="shared" si="145"/>
        <v/>
      </c>
      <c r="C1556" s="9" t="str">
        <f>IF(A1556="","",IF(variable,IF(A1556&lt;'Rental Calculator'!$I$16*periods_per_year,start_rate,IF('Rental Calculator'!$I$20&gt;=0,MIN('Rental Calculator'!$I$17,start_rate+'Rental Calculator'!$I$20*ROUNDUP((A1556-'Rental Calculator'!$I$16*periods_per_year)/'Rental Calculator'!$I$19,0)),MAX('Rental Calculator'!$I$18,start_rate+'Rental Calculator'!$I$20*ROUNDUP((A1556-'Rental Calculator'!$I$16*periods_per_year)/'Rental Calculator'!$I$19,0)))),start_rate))</f>
        <v/>
      </c>
      <c r="D1556" s="10" t="str">
        <f t="shared" si="149"/>
        <v/>
      </c>
      <c r="E1556" s="10" t="str">
        <f t="shared" si="146"/>
        <v/>
      </c>
      <c r="F1556" s="10" t="str">
        <f t="shared" si="147"/>
        <v/>
      </c>
      <c r="G1556" s="10" t="str">
        <f t="shared" si="148"/>
        <v/>
      </c>
    </row>
    <row r="1557" spans="1:7" x14ac:dyDescent="0.15">
      <c r="A1557" s="7" t="str">
        <f t="shared" si="144"/>
        <v/>
      </c>
      <c r="B1557" s="8" t="str">
        <f t="shared" si="145"/>
        <v/>
      </c>
      <c r="C1557" s="9" t="str">
        <f>IF(A1557="","",IF(variable,IF(A1557&lt;'Rental Calculator'!$I$16*periods_per_year,start_rate,IF('Rental Calculator'!$I$20&gt;=0,MIN('Rental Calculator'!$I$17,start_rate+'Rental Calculator'!$I$20*ROUNDUP((A1557-'Rental Calculator'!$I$16*periods_per_year)/'Rental Calculator'!$I$19,0)),MAX('Rental Calculator'!$I$18,start_rate+'Rental Calculator'!$I$20*ROUNDUP((A1557-'Rental Calculator'!$I$16*periods_per_year)/'Rental Calculator'!$I$19,0)))),start_rate))</f>
        <v/>
      </c>
      <c r="D1557" s="10" t="str">
        <f t="shared" si="149"/>
        <v/>
      </c>
      <c r="E1557" s="10" t="str">
        <f t="shared" si="146"/>
        <v/>
      </c>
      <c r="F1557" s="10" t="str">
        <f t="shared" si="147"/>
        <v/>
      </c>
      <c r="G1557" s="10" t="str">
        <f t="shared" si="148"/>
        <v/>
      </c>
    </row>
    <row r="1558" spans="1:7" x14ac:dyDescent="0.15">
      <c r="A1558" s="7" t="str">
        <f t="shared" si="144"/>
        <v/>
      </c>
      <c r="B1558" s="8" t="str">
        <f t="shared" si="145"/>
        <v/>
      </c>
      <c r="C1558" s="9" t="str">
        <f>IF(A1558="","",IF(variable,IF(A1558&lt;'Rental Calculator'!$I$16*periods_per_year,start_rate,IF('Rental Calculator'!$I$20&gt;=0,MIN('Rental Calculator'!$I$17,start_rate+'Rental Calculator'!$I$20*ROUNDUP((A1558-'Rental Calculator'!$I$16*periods_per_year)/'Rental Calculator'!$I$19,0)),MAX('Rental Calculator'!$I$18,start_rate+'Rental Calculator'!$I$20*ROUNDUP((A1558-'Rental Calculator'!$I$16*periods_per_year)/'Rental Calculator'!$I$19,0)))),start_rate))</f>
        <v/>
      </c>
      <c r="D1558" s="10" t="str">
        <f t="shared" si="149"/>
        <v/>
      </c>
      <c r="E1558" s="10" t="str">
        <f t="shared" si="146"/>
        <v/>
      </c>
      <c r="F1558" s="10" t="str">
        <f t="shared" si="147"/>
        <v/>
      </c>
      <c r="G1558" s="10" t="str">
        <f t="shared" si="148"/>
        <v/>
      </c>
    </row>
    <row r="1559" spans="1:7" x14ac:dyDescent="0.15">
      <c r="A1559" s="7" t="str">
        <f t="shared" si="144"/>
        <v/>
      </c>
      <c r="B1559" s="8" t="str">
        <f t="shared" si="145"/>
        <v/>
      </c>
      <c r="C1559" s="9" t="str">
        <f>IF(A1559="","",IF(variable,IF(A1559&lt;'Rental Calculator'!$I$16*periods_per_year,start_rate,IF('Rental Calculator'!$I$20&gt;=0,MIN('Rental Calculator'!$I$17,start_rate+'Rental Calculator'!$I$20*ROUNDUP((A1559-'Rental Calculator'!$I$16*periods_per_year)/'Rental Calculator'!$I$19,0)),MAX('Rental Calculator'!$I$18,start_rate+'Rental Calculator'!$I$20*ROUNDUP((A1559-'Rental Calculator'!$I$16*periods_per_year)/'Rental Calculator'!$I$19,0)))),start_rate))</f>
        <v/>
      </c>
      <c r="D1559" s="10" t="str">
        <f t="shared" si="149"/>
        <v/>
      </c>
      <c r="E1559" s="10" t="str">
        <f t="shared" si="146"/>
        <v/>
      </c>
      <c r="F1559" s="10" t="str">
        <f t="shared" si="147"/>
        <v/>
      </c>
      <c r="G1559" s="10" t="str">
        <f t="shared" si="148"/>
        <v/>
      </c>
    </row>
    <row r="1560" spans="1:7" x14ac:dyDescent="0.15">
      <c r="A1560" s="7" t="str">
        <f t="shared" si="144"/>
        <v/>
      </c>
      <c r="B1560" s="8" t="str">
        <f t="shared" si="145"/>
        <v/>
      </c>
      <c r="C1560" s="9" t="str">
        <f>IF(A1560="","",IF(variable,IF(A1560&lt;'Rental Calculator'!$I$16*periods_per_year,start_rate,IF('Rental Calculator'!$I$20&gt;=0,MIN('Rental Calculator'!$I$17,start_rate+'Rental Calculator'!$I$20*ROUNDUP((A1560-'Rental Calculator'!$I$16*periods_per_year)/'Rental Calculator'!$I$19,0)),MAX('Rental Calculator'!$I$18,start_rate+'Rental Calculator'!$I$20*ROUNDUP((A1560-'Rental Calculator'!$I$16*periods_per_year)/'Rental Calculator'!$I$19,0)))),start_rate))</f>
        <v/>
      </c>
      <c r="D1560" s="10" t="str">
        <f t="shared" si="149"/>
        <v/>
      </c>
      <c r="E1560" s="10" t="str">
        <f t="shared" si="146"/>
        <v/>
      </c>
      <c r="F1560" s="10" t="str">
        <f t="shared" si="147"/>
        <v/>
      </c>
      <c r="G1560" s="10" t="str">
        <f t="shared" si="148"/>
        <v/>
      </c>
    </row>
    <row r="1561" spans="1:7" x14ac:dyDescent="0.15">
      <c r="A1561" s="7" t="str">
        <f t="shared" si="144"/>
        <v/>
      </c>
      <c r="B1561" s="8" t="str">
        <f t="shared" si="145"/>
        <v/>
      </c>
      <c r="C1561" s="9" t="str">
        <f>IF(A1561="","",IF(variable,IF(A1561&lt;'Rental Calculator'!$I$16*periods_per_year,start_rate,IF('Rental Calculator'!$I$20&gt;=0,MIN('Rental Calculator'!$I$17,start_rate+'Rental Calculator'!$I$20*ROUNDUP((A1561-'Rental Calculator'!$I$16*periods_per_year)/'Rental Calculator'!$I$19,0)),MAX('Rental Calculator'!$I$18,start_rate+'Rental Calculator'!$I$20*ROUNDUP((A1561-'Rental Calculator'!$I$16*periods_per_year)/'Rental Calculator'!$I$19,0)))),start_rate))</f>
        <v/>
      </c>
      <c r="D1561" s="10" t="str">
        <f t="shared" si="149"/>
        <v/>
      </c>
      <c r="E1561" s="10" t="str">
        <f t="shared" si="146"/>
        <v/>
      </c>
      <c r="F1561" s="10" t="str">
        <f t="shared" si="147"/>
        <v/>
      </c>
      <c r="G1561" s="10" t="str">
        <f t="shared" si="148"/>
        <v/>
      </c>
    </row>
    <row r="1562" spans="1:7" x14ac:dyDescent="0.15">
      <c r="A1562" s="7" t="str">
        <f t="shared" si="144"/>
        <v/>
      </c>
      <c r="B1562" s="8" t="str">
        <f t="shared" si="145"/>
        <v/>
      </c>
      <c r="C1562" s="9" t="str">
        <f>IF(A1562="","",IF(variable,IF(A1562&lt;'Rental Calculator'!$I$16*periods_per_year,start_rate,IF('Rental Calculator'!$I$20&gt;=0,MIN('Rental Calculator'!$I$17,start_rate+'Rental Calculator'!$I$20*ROUNDUP((A1562-'Rental Calculator'!$I$16*periods_per_year)/'Rental Calculator'!$I$19,0)),MAX('Rental Calculator'!$I$18,start_rate+'Rental Calculator'!$I$20*ROUNDUP((A1562-'Rental Calculator'!$I$16*periods_per_year)/'Rental Calculator'!$I$19,0)))),start_rate))</f>
        <v/>
      </c>
      <c r="D1562" s="10" t="str">
        <f t="shared" si="149"/>
        <v/>
      </c>
      <c r="E1562" s="10" t="str">
        <f t="shared" si="146"/>
        <v/>
      </c>
      <c r="F1562" s="10" t="str">
        <f t="shared" si="147"/>
        <v/>
      </c>
      <c r="G1562" s="10" t="str">
        <f t="shared" si="148"/>
        <v/>
      </c>
    </row>
    <row r="1563" spans="1:7" x14ac:dyDescent="0.15">
      <c r="A1563" s="7" t="str">
        <f t="shared" si="144"/>
        <v/>
      </c>
      <c r="B1563" s="8" t="str">
        <f t="shared" si="145"/>
        <v/>
      </c>
      <c r="C1563" s="9" t="str">
        <f>IF(A1563="","",IF(variable,IF(A1563&lt;'Rental Calculator'!$I$16*periods_per_year,start_rate,IF('Rental Calculator'!$I$20&gt;=0,MIN('Rental Calculator'!$I$17,start_rate+'Rental Calculator'!$I$20*ROUNDUP((A1563-'Rental Calculator'!$I$16*periods_per_year)/'Rental Calculator'!$I$19,0)),MAX('Rental Calculator'!$I$18,start_rate+'Rental Calculator'!$I$20*ROUNDUP((A1563-'Rental Calculator'!$I$16*periods_per_year)/'Rental Calculator'!$I$19,0)))),start_rate))</f>
        <v/>
      </c>
      <c r="D1563" s="10" t="str">
        <f t="shared" si="149"/>
        <v/>
      </c>
      <c r="E1563" s="10" t="str">
        <f t="shared" si="146"/>
        <v/>
      </c>
      <c r="F1563" s="10" t="str">
        <f t="shared" si="147"/>
        <v/>
      </c>
      <c r="G1563" s="10" t="str">
        <f t="shared" si="148"/>
        <v/>
      </c>
    </row>
    <row r="1564" spans="1:7" x14ac:dyDescent="0.15">
      <c r="A1564" s="1"/>
      <c r="B1564" s="1"/>
      <c r="C1564" s="1"/>
      <c r="D1564" s="1"/>
      <c r="E1564" s="1"/>
      <c r="F1564" s="1"/>
      <c r="G1564" s="11" t="str">
        <f ca="1">IF(OFFSET(G1564,-1,0,1,1)="","",ROUND(OFFSET(G1564,-1,0,1,1),0))</f>
        <v/>
      </c>
    </row>
  </sheetData>
  <conditionalFormatting sqref="B4:B1563">
    <cfRule type="expression" dxfId="0" priority="1" stopIfTrue="1">
      <formula>($E4=$C$6+1)</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Read Me</vt:lpstr>
      <vt:lpstr>Rental Calculator</vt:lpstr>
      <vt:lpstr>NoExtra</vt:lpstr>
      <vt:lpstr>d</vt:lpstr>
      <vt:lpstr>fpdate</vt:lpstr>
      <vt:lpstr>int</vt:lpstr>
      <vt:lpstr>loan_amount</vt:lpstr>
      <vt:lpstr>payment</vt:lpstr>
      <vt:lpstr>'Rental Calculator'!Print_Area</vt:lpstr>
      <vt:lpstr>start_rate</vt:lpstr>
      <vt:lpstr>term</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Mortgage Calculator</dc:title>
  <dc:creator>www.vertex42.com</dc:creator>
  <dc:description>(c) 2007 Vertex42 LLC. All Rights Reserved.</dc:description>
  <cp:lastModifiedBy>Microsoft Office User</cp:lastModifiedBy>
  <cp:lastPrinted>2022-01-10T03:26:39Z</cp:lastPrinted>
  <dcterms:created xsi:type="dcterms:W3CDTF">2009-02-13T18:46:17Z</dcterms:created>
  <dcterms:modified xsi:type="dcterms:W3CDTF">2024-10-28T17:35:55Z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 Vertex42 LLC</vt:lpwstr>
  </property>
  <property fmtid="{D5CDD505-2E9C-101B-9397-08002B2CF9AE}" pid="3" name="Version">
    <vt:lpwstr>1.3.2</vt:lpwstr>
  </property>
</Properties>
</file>